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mc:AlternateContent xmlns:mc="http://schemas.openxmlformats.org/markup-compatibility/2006">
    <mc:Choice Requires="x15">
      <x15ac:absPath xmlns:x15ac="http://schemas.microsoft.com/office/spreadsheetml/2010/11/ac" url="https://ofwat.sharepoint.com/sites/ofw-pr24/PostFD phase/Outcomes/ODI rates and risk/Post CMA model updates/Finalised models/"/>
    </mc:Choice>
  </mc:AlternateContent>
  <xr:revisionPtr revIDLastSave="0" documentId="8_{31D507EE-274C-43FA-86EB-E16A0D17D75F}" xr6:coauthVersionLast="47" xr6:coauthVersionMax="47" xr10:uidLastSave="{00000000-0000-0000-0000-000000000000}"/>
  <bookViews>
    <workbookView xWindow="40920" yWindow="-120" windowWidth="29040" windowHeight="15720" tabRatio="889" firstSheet="2" activeTab="2" xr2:uid="{4A49832D-EA87-49FA-B724-ADED755A3551}"/>
  </bookViews>
  <sheets>
    <sheet name="CLEAR_SHEET" sheetId="55" state="hidden" r:id="rId1"/>
    <sheet name="Cover" sheetId="53" r:id="rId2"/>
    <sheet name="Change Log" sheetId="56" r:id="rId3"/>
    <sheet name="Conceptual Model" sheetId="45" r:id="rId4"/>
    <sheet name="Output &gt;" sheetId="28" r:id="rId5"/>
    <sheet name="F_Outputs" sheetId="54" r:id="rId6"/>
    <sheet name="Outputs for combined model" sheetId="47" r:id="rId7"/>
    <sheet name="P10P90" sheetId="37" r:id="rId8"/>
    <sheet name="Peformance range calcs &gt;" sheetId="26" r:id="rId9"/>
    <sheet name="d.%Dif to PCL" sheetId="35" r:id="rId10"/>
    <sheet name="c.Dif to PCL" sheetId="34" r:id="rId11"/>
    <sheet name="b.PCL values" sheetId="27" r:id="rId12"/>
    <sheet name="a.Performance" sheetId="33" r:id="rId13"/>
    <sheet name="Inputs &gt;" sheetId="10" r:id="rId14"/>
    <sheet name="Mains Length" sheetId="24" r:id="rId15"/>
    <sheet name="PCL" sheetId="19" r:id="rId16"/>
    <sheet name="Performance" sheetId="40" r:id="rId17"/>
    <sheet name="Sewer length" sheetId="14" r:id="rId18"/>
    <sheet name="Companies" sheetId="4" r:id="rId19"/>
  </sheets>
  <definedNames>
    <definedName name="____net1" localSheetId="2" hidden="1">{"NET",#N/A,FALSE,"401C11"}</definedName>
    <definedName name="____net1" localSheetId="1" hidden="1">{"NET",#N/A,FALSE,"401C11"}</definedName>
    <definedName name="____net1" hidden="1">{"NET",#N/A,FALSE,"401C11"}</definedName>
    <definedName name="__123Graph_A" localSheetId="1" hidden="1">#REF!</definedName>
    <definedName name="__123Graph_A" hidden="1">#REF!</definedName>
    <definedName name="__123Graph_B" localSheetId="1" hidden="1">#REF!</definedName>
    <definedName name="__123Graph_B" hidden="1">#REF!</definedName>
    <definedName name="__123Graph_C" localSheetId="1" hidden="1">#REF!</definedName>
    <definedName name="__123Graph_C" hidden="1">#REF!</definedName>
    <definedName name="__123Graph_X" localSheetId="1" hidden="1">#REF!</definedName>
    <definedName name="__123Graph_X" hidden="1">#REF!</definedName>
    <definedName name="__net1" localSheetId="2" hidden="1">{"NET",#N/A,FALSE,"401C11"}</definedName>
    <definedName name="__net1" localSheetId="1" hidden="1">{"NET",#N/A,FALSE,"401C11"}</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localSheetId="1" hidden="1">#REF!</definedName>
    <definedName name="_1_0__123Grap" hidden="1">#REF!</definedName>
    <definedName name="_1_123Grap" localSheetId="1" hidden="1">#REF!</definedName>
    <definedName name="_1_123Grap" hidden="1">#REF!</definedName>
    <definedName name="_123Graph_F" localSheetId="1" hidden="1">#REF!</definedName>
    <definedName name="_123Graph_F" hidden="1">#REF!</definedName>
    <definedName name="_2__Graph___Leakage_AR4__AR3__AR2__AR1_and_Ofwat_leakage_targets">#REF!</definedName>
    <definedName name="_2__Graph___meter_penetration___AR4__AR3__AR2__and_AR1">#REF!</definedName>
    <definedName name="_2_0__123Grap" localSheetId="1" hidden="1">#REF!</definedName>
    <definedName name="_2_0__123Grap" hidden="1">#REF!</definedName>
    <definedName name="_2_123Grap" localSheetId="1" hidden="1">#REF!</definedName>
    <definedName name="_2_123Grap" hidden="1">#REF!</definedName>
    <definedName name="_3__Table_of_Leakage__Ml_d__percent_change_since_AR3__AR2__AR1">#REF!</definedName>
    <definedName name="_3__Table_of_meter_penetration_percent_change_since_AR3__AR2_and_AR1">#REF!</definedName>
    <definedName name="_3_0_S" localSheetId="1" hidden="1">#REF!</definedName>
    <definedName name="_3_0_S" hidden="1">#REF!</definedName>
    <definedName name="_3_123Grap" localSheetId="1" hidden="1">#REF!</definedName>
    <definedName name="_3_123Grap" hidden="1">#REF!</definedName>
    <definedName name="_34_123Grap" localSheetId="1" hidden="1">#REF!</definedName>
    <definedName name="_34_123Grap" hidden="1">#REF!</definedName>
    <definedName name="_42S" localSheetId="1" hidden="1">#REF!</definedName>
    <definedName name="_42S" hidden="1">#REF!</definedName>
    <definedName name="_4S" localSheetId="1" hidden="1">#REF!</definedName>
    <definedName name="_4S" hidden="1">#REF!</definedName>
    <definedName name="_5_0__123Grap" localSheetId="1" hidden="1">#REF!</definedName>
    <definedName name="_5_0__123Grap" hidden="1">#REF!</definedName>
    <definedName name="_6_0_S" localSheetId="1" hidden="1">#REF!</definedName>
    <definedName name="_6_0_S" hidden="1">#REF!</definedName>
    <definedName name="_6_123Grap" localSheetId="1" hidden="1">#REF!</definedName>
    <definedName name="_6_123Grap" hidden="1">#REF!</definedName>
    <definedName name="_8_123Grap" localSheetId="1" hidden="1">#REF!</definedName>
    <definedName name="_8_123Grap" hidden="1">#REF!</definedName>
    <definedName name="_8S" localSheetId="1"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net1" localSheetId="2" hidden="1">{"NET",#N/A,FALSE,"401C11"}</definedName>
    <definedName name="_net1" localSheetId="1" hidden="1">{"NET",#N/A,FALSE,"401C11"}</definedName>
    <definedName name="_net1" hidden="1">{"NET",#N/A,FALSE,"401C11"}</definedName>
    <definedName name="_Order1">255</definedName>
    <definedName name="_Order2">255</definedName>
    <definedName name="_Sort" localSheetId="1" hidden="1">#REF!</definedName>
    <definedName name="_Sort" hidden="1">#REF!</definedName>
    <definedName name="a" localSheetId="2" hidden="1">{"CHARGE",#N/A,FALSE,"401C11"}</definedName>
    <definedName name="a" localSheetId="1" hidden="1">{"CHARGE",#N/A,FALSE,"401C11"}</definedName>
    <definedName name="a" hidden="1">{"CHARGE",#N/A,FALSE,"401C11"}</definedName>
    <definedName name="aa" localSheetId="2" hidden="1">{"CHARGE",#N/A,FALSE,"401C11"}</definedName>
    <definedName name="aa" localSheetId="1" hidden="1">{"CHARGE",#N/A,FALSE,"401C11"}</definedName>
    <definedName name="aa" hidden="1">{"CHARGE",#N/A,FALSE,"401C11"}</definedName>
    <definedName name="aaa" localSheetId="2" hidden="1">{"CHARGE",#N/A,FALSE,"401C11"}</definedName>
    <definedName name="aaa" localSheetId="1" hidden="1">{"CHARGE",#N/A,FALSE,"401C11"}</definedName>
    <definedName name="aaa" hidden="1">{"CHARGE",#N/A,FALSE,"401C11"}</definedName>
    <definedName name="aaaa" localSheetId="2" hidden="1">{"CHARGE",#N/A,FALSE,"401C11"}</definedName>
    <definedName name="aaaa" localSheetId="1" hidden="1">{"CHARGE",#N/A,FALSE,"401C11"}</definedName>
    <definedName name="aaaa" hidden="1">{"CHARGE",#N/A,FALSE,"401C11"}</definedName>
    <definedName name="abc" localSheetId="2" hidden="1">{"NET",#N/A,FALSE,"401C11"}</definedName>
    <definedName name="abc" localSheetId="1" hidden="1">{"NET",#N/A,FALSE,"401C11"}</definedName>
    <definedName name="abc" hidden="1">{"NET",#N/A,FALSE,"401C11"}</definedName>
    <definedName name="Actuals_Old">#REF!</definedName>
    <definedName name="adbr" localSheetId="2" hidden="1">{"CHARGE",#N/A,FALSE,"401C11"}</definedName>
    <definedName name="adbr" localSheetId="1" hidden="1">{"CHARGE",#N/A,FALSE,"401C11"}</definedName>
    <definedName name="adbr" hidden="1">{"CHARGE",#N/A,FALSE,"401C11"}</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FWapr">#REF!</definedName>
    <definedName name="AFWBPtrans">#REF!</definedName>
    <definedName name="AFWtransition">#REF!</definedName>
    <definedName name="Anglian_Water">#REF!</definedName>
    <definedName name="ANHapr">#REF!</definedName>
    <definedName name="ANHBPtrans">#REF!</definedName>
    <definedName name="ANHtransition">#REF!</definedName>
    <definedName name="App1bdata">#REF!</definedName>
    <definedName name="App1bIDnrs">#REF!</definedName>
    <definedName name="App1data">#REF!</definedName>
    <definedName name="App1IDnrs">#REF!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ssumptions" localSheetId="2" hidden="1">{"NET",#N/A,FALSE,"401C11"}</definedName>
    <definedName name="Assumptions" hidden="1">{"NET",#N/A,FALSE,"401C11"}</definedName>
    <definedName name="AVON">#REF!</definedName>
    <definedName name="b" localSheetId="2" hidden="1">{"CHARGE",#N/A,FALSE,"401C11"}</definedName>
    <definedName name="b" localSheetId="1" hidden="1">{"CHARGE",#N/A,FALSE,"401C11"}</definedName>
    <definedName name="b" hidden="1">{"CHARGE",#N/A,FALSE,"401C11"}</definedName>
    <definedName name="B_NFIN_All">#REF!</definedName>
    <definedName name="BEDS">#REF!</definedName>
    <definedName name="BERKS">#REF!</definedName>
    <definedName name="Biodiversity">#REF!</definedName>
    <definedName name="BMGHIndex" hidden="1">"O"</definedName>
    <definedName name="BRLapr">#REF!</definedName>
    <definedName name="BRLBPtrans">#REF!</definedName>
    <definedName name="BRLtransition">#REF!</definedName>
    <definedName name="BUCKS">#REF!</definedName>
    <definedName name="BW_FIN_All">#REF!</definedName>
    <definedName name="BWQ.adjustment">#REF!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MBS">#REF!</definedName>
    <definedName name="change1" localSheetId="2" hidden="1">{"CHARGE",#N/A,FALSE,"401C11"}</definedName>
    <definedName name="change1" localSheetId="1" hidden="1">{"CHARGE",#N/A,FALSE,"401C11"}</definedName>
    <definedName name="change1" hidden="1">{"CHARGE",#N/A,FALSE,"401C11"}</definedName>
    <definedName name="charge" localSheetId="2" hidden="1">{"CHARGE",#N/A,FALSE,"401C11"}</definedName>
    <definedName name="charge" localSheetId="1" hidden="1">{"CHARGE",#N/A,FALSE,"401C11"}</definedName>
    <definedName name="charge" hidden="1">{"CHARGE",#N/A,FALSE,"401C11"}</definedName>
    <definedName name="CHESHIRE">#REF!</definedName>
    <definedName name="ChK_Tol">#REF!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ompHH">#REF!</definedName>
    <definedName name="CompNHH">#REF!</definedName>
    <definedName name="COPI">#REF!</definedName>
    <definedName name="CORNWALL">#REF!</definedName>
    <definedName name="CRI.ALL">'c.Dif to PCL'!$F$24:$P$40</definedName>
    <definedName name="CRI.PR19">'c.Dif to PCL'!$L$24:$P$40</definedName>
    <definedName name="CUMBRIA">#REF!</definedName>
    <definedName name="CusType">#REF!</definedName>
    <definedName name="da" localSheetId="1" hidden="1">#REF!</definedName>
    <definedName name="da" hidden="1">#REF!</definedName>
    <definedName name="_xlnm.Database">#REF!</definedName>
    <definedName name="DERBYSHIRE">#REF!</definedName>
    <definedName name="DEVON">#REF!</definedName>
    <definedName name="Discharge.permit.WaSC.ALL">'c.Dif to PCL'!$F$84:$P$94</definedName>
    <definedName name="Discharge.permit.WaSC.PR19">'c.Dif to PCL'!$L$84:$P$94</definedName>
    <definedName name="Discharge.permit.WoC.ALL">'c.Dif to PCL'!$F$95:$P$100</definedName>
    <definedName name="DistInput">#REF!</definedName>
    <definedName name="DMA">#REF!</definedName>
    <definedName name="dnonames">#REF!</definedName>
    <definedName name="dog" localSheetId="2" hidden="1">{"NET",#N/A,FALSE,"401C11"}</definedName>
    <definedName name="dog" localSheetId="1" hidden="1">{"NET",#N/A,FALSE,"401C11"}</definedName>
    <definedName name="dog" hidden="1">{"NET",#N/A,FALSE,"401C11"}</definedName>
    <definedName name="DORSET">#REF!</definedName>
    <definedName name="DURHAM">#REF!</definedName>
    <definedName name="DVWBPinputs">#REF!</definedName>
    <definedName name="DVWBPtrans">#REF!</definedName>
    <definedName name="DVWtransition">#REF!</definedName>
    <definedName name="Dŵr_Cymru">#REF!</definedName>
    <definedName name="DYFED">#REF!</definedName>
    <definedName name="E_SUSSEX">#REF!</definedName>
    <definedName name="Equity.FYA.W">#REF!</definedName>
    <definedName name="Equity.FYA.WW">#REF!</definedName>
    <definedName name="Equity_list">#REF!</definedName>
    <definedName name="ESSEX">#REF!</definedName>
    <definedName name="EV__LASTREFTIME__" hidden="1">40339.4799074074</definedName>
    <definedName name="Expired" hidden="1">FALSE</definedName>
    <definedName name="External.sewer.flooding.ALL">'d.%Dif to PCL'!$F$160:$P$170</definedName>
    <definedName name="External.sewer.flooding.PR19">'d.%Dif to PCL'!$L$160:$P$170</definedName>
    <definedName name="F" localSheetId="2" hidden="1">{"bal",#N/A,FALSE,"working papers";"income",#N/A,FALSE,"working papers"}</definedName>
    <definedName name="F">{"bal",#N/A,FALSE,"working papers";"income",#N/A,FALSE,"working papers"}</definedName>
    <definedName name="fdraf" localSheetId="2" hidden="1">{"bal",#N/A,FALSE,"working papers";"income",#N/A,FALSE,"working papers"}</definedName>
    <definedName name="fdraf">{"bal",#N/A,FALSE,"working papers";"income",#N/A,FALSE,"working papers"}</definedName>
    <definedName name="Fdraft" localSheetId="2" hidden="1">{"bal",#N/A,FALSE,"working papers";"income",#N/A,FALSE,"working papers"}</definedName>
    <definedName name="Fdraft">{"bal",#N/A,FALSE,"working papers";"income",#N/A,FALSE,"working papers"}</definedName>
    <definedName name="fe">#REF!</definedName>
    <definedName name="fewrew">#REF!</definedName>
    <definedName name="Foutput" localSheetId="1" hidden="1">#REF!</definedName>
    <definedName name="Foutput" hidden="1">#REF!</definedName>
    <definedName name="fsdfffd" localSheetId="1" hidden="1">#REF!</definedName>
    <definedName name="fsdfffd" hidden="1">#REF!</definedName>
    <definedName name="fsdfsd" localSheetId="1" hidden="1">#REF!</definedName>
    <definedName name="fsdfsd" hidden="1">#REF!</definedName>
    <definedName name="fsfds" localSheetId="1" hidden="1">#REF!</definedName>
    <definedName name="fsfds" hidden="1">#REF!</definedName>
    <definedName name="fsfsd" localSheetId="1" hidden="1">#REF!</definedName>
    <definedName name="fsfsd" hidden="1">#REF!</definedName>
    <definedName name="Gearing">#REF!</definedName>
    <definedName name="General">#REF!</definedName>
    <definedName name="General1">#REF!</definedName>
    <definedName name="General2">#REF!</definedName>
    <definedName name="GEOG9703">#REF!</definedName>
    <definedName name="gfff" localSheetId="2" hidden="1">{"CHARGE",#N/A,FALSE,"401C11"}</definedName>
    <definedName name="gfff" localSheetId="1" hidden="1">{"CHARGE",#N/A,FALSE,"401C11"}</definedName>
    <definedName name="gfff" hidden="1">{"CHARGE",#N/A,FALSE,"401C11"}</definedName>
    <definedName name="GHG">#REF!</definedName>
    <definedName name="GLOS">#REF!</definedName>
    <definedName name="Graph_meterAR1_4">#REF!</definedName>
    <definedName name="gross" localSheetId="2" hidden="1">{"GROSS",#N/A,FALSE,"401C11"}</definedName>
    <definedName name="gross" localSheetId="1" hidden="1">{"GROSS",#N/A,FALSE,"401C11"}</definedName>
    <definedName name="gross" hidden="1">{"GROSS",#N/A,FALSE,"401C11"}</definedName>
    <definedName name="gross1" localSheetId="2" hidden="1">{"GROSS",#N/A,FALSE,"401C11"}</definedName>
    <definedName name="gross1" localSheetId="1"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2" hidden="1">{"NET",#N/A,FALSE,"401C11"}</definedName>
    <definedName name="hasdfjklhklj" localSheetId="1" hidden="1">{"NET",#N/A,FALSE,"401C11"}</definedName>
    <definedName name="hasdfjklhklj" hidden="1">{"NET",#N/A,FALSE,"401C11"}</definedName>
    <definedName name="HDDapr">#REF!</definedName>
    <definedName name="help" localSheetId="2" hidden="1">{"CHARGE",#N/A,FALSE,"401C11"}</definedName>
    <definedName name="help" localSheetId="1" hidden="1">{"CHARGE",#N/A,FALSE,"401C11"}</definedName>
    <definedName name="help" hidden="1">{"CHARGE",#N/A,FALSE,"401C11"}</definedName>
    <definedName name="HEREFORD_W">#REF!</definedName>
    <definedName name="HERTS">#REF!</definedName>
    <definedName name="hghghhj" localSheetId="2" hidden="1">{"CHARGE",#N/A,FALSE,"401C11"}</definedName>
    <definedName name="hghghhj" localSheetId="1" hidden="1">{"CHARGE",#N/A,FALSE,"401C11"}</definedName>
    <definedName name="hghghhj" hidden="1">{"CHARGE",#N/A,FALSE,"401C11"}</definedName>
    <definedName name="HTML_CodePage" hidden="1">1252</definedName>
    <definedName name="HTML_Control" localSheetId="2" hidden="1">{"'Trust by name'!$A$6:$E$350","'Trust by name'!$A$1:$D$348"}</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ndustrytransition">#REF!</definedName>
    <definedName name="Internal.sewer.flooding.ALL">'d.%Dif to PCL'!$F$8:$P$18</definedName>
    <definedName name="Internal.sewer.flooding.PR19">'d.%Dif to PCL'!$L$8:$P$18</definedName>
    <definedName name="interpretation">#REF!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JFELL" localSheetId="1" hidden="1">#REF!</definedName>
    <definedName name="JFELL" hidden="1">#REF!</definedName>
    <definedName name="KENT">#REF!</definedName>
    <definedName name="LANCS">#REF!</definedName>
    <definedName name="Last_year">#REF!</definedName>
    <definedName name="lCompHH">#REF!</definedName>
    <definedName name="lCompNHH">#REF!</definedName>
    <definedName name="Leakage_WW">#REF!</definedName>
    <definedName name="LEICS">#REF!</definedName>
    <definedName name="LengthMains">#REF!</definedName>
    <definedName name="LINCS">#REF!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ins.repairs.ALL">'d.%Dif to PCL'!$F$100:$P$116</definedName>
    <definedName name="Mains.repairs.PR19">'d.%Dif to PCL'!$L$100:$P$116</definedName>
    <definedName name="MERSEYSIDE">#REF!</definedName>
    <definedName name="N_YORKS">#REF!</definedName>
    <definedName name="NESapr">#REF!</definedName>
    <definedName name="NESBPinputs">#REF!</definedName>
    <definedName name="NESBPtrans">#REF!</definedName>
    <definedName name="NEStransition">#REF!</definedName>
    <definedName name="new" localSheetId="2" hidden="1">{"bal",#N/A,FALSE,"working papers";"income",#N/A,FALSE,"working papers"}</definedName>
    <definedName name="new" localSheetId="1" hidden="1">{"bal",#N/A,FALSE,"working papers";"income",#N/A,FALSE,"working papers"}</definedName>
    <definedName name="new" hidden="1">{"bal",#N/A,FALSE,"working papers";"income",#N/A,FALSE,"working papers"}</definedName>
    <definedName name="NORFOLK">#REF!</definedName>
    <definedName name="NORM.PCC">#REF!</definedName>
    <definedName name="Norm_company.list">#REF!</definedName>
    <definedName name="Norm_PC.list">#REF!</definedName>
    <definedName name="Normalisation">#REF!</definedName>
    <definedName name="NORTHANTS">#REF!</definedName>
    <definedName name="NORTHUMBERLAND">#REF!</definedName>
    <definedName name="Northumbrian_Water">#REF!</definedName>
    <definedName name="NOTTS">#REF!</definedName>
    <definedName name="NWTBPinputs">#REF!</definedName>
    <definedName name="NWTBPtrans">#REF!</definedName>
    <definedName name="NWTtransition">#REF!</definedName>
    <definedName name="ODI_BON">#REF!</definedName>
    <definedName name="ODI_Company">#REF!</definedName>
    <definedName name="ODI_rate">#REF!</definedName>
    <definedName name="OISIII" localSheetId="1" hidden="1">#REF!</definedName>
    <definedName name="OISIII" hidden="1">#REF!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Range">#REF!</definedName>
    <definedName name="P.Range.Pvalue">#REF!</definedName>
    <definedName name="P.Range_list">#REF!</definedName>
    <definedName name="PCL">#REF!</definedName>
    <definedName name="PCL_company.list">#REF!</definedName>
    <definedName name="PCL_PC.list">#REF!</definedName>
    <definedName name="Pct_Tol">#REF!</definedName>
    <definedName name="POWYS">#REF!</definedName>
    <definedName name="ProfileInps">#REF!</definedName>
    <definedName name="Properties_WW">#REF!</definedName>
    <definedName name="PRTapr">#REF!</definedName>
    <definedName name="PRTBPinputs">#REF!</definedName>
    <definedName name="PRTBPtrans">#REF!</definedName>
    <definedName name="PRTtransition">#REF!</definedName>
    <definedName name="qfx" localSheetId="2" hidden="1">{"NET",#N/A,FALSE,"401C11"}</definedName>
    <definedName name="qfx" localSheetId="1" hidden="1">{"NET",#N/A,FALSE,"401C11"}</definedName>
    <definedName name="qfx" hidden="1">{"NET",#N/A,FALSE,"401C11"}</definedName>
    <definedName name="qwefqefa" localSheetId="1" hidden="1">#REF!</definedName>
    <definedName name="qwefqefa" hidden="1">#REF!</definedName>
    <definedName name="real" localSheetId="1" hidden="1">#REF!</definedName>
    <definedName name="real" hidden="1">#REF!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2"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oRE">#REF!</definedName>
    <definedName name="RORE_list">#REF!</definedName>
    <definedName name="RPI">#REF!</definedName>
    <definedName name="rytry" localSheetId="2" hidden="1">{"NET",#N/A,FALSE,"401C11"}</definedName>
    <definedName name="rytry" localSheetId="1" hidden="1">{"NET",#N/A,FALSE,"401C11"}</definedName>
    <definedName name="rytry" hidden="1">{"NET",#N/A,FALSE,"401C11"}</definedName>
    <definedName name="S_GLAM">#REF!</definedName>
    <definedName name="S_YORKS">#REF!</definedName>
    <definedName name="SAPBEXrevision">1</definedName>
    <definedName name="SAPBEXsysID">"BWB"</definedName>
    <definedName name="SAPBEXwbID">"49ZLUKBQR0WG29D9LLI3IBIIT"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EnhG_BP">#REF!</definedName>
    <definedName name="SEnhG_FD">#REF!</definedName>
    <definedName name="SEnhN_Act">#REF!</definedName>
    <definedName name="SEnhN_FD">#REF!</definedName>
    <definedName name="SESapr">#REF!</definedName>
    <definedName name="SESBPinputs">#REF!</definedName>
    <definedName name="SESBPtrans">#REF!</definedName>
    <definedName name="SEStransition">#REF!</definedName>
    <definedName name="Severn_Trent_Water">#REF!</definedName>
    <definedName name="SEWapr">#REF!</definedName>
    <definedName name="SEWBPinputs">#REF!</definedName>
    <definedName name="SEWBPtrans">#REF!</definedName>
    <definedName name="Sewer.collapse.PR19">'d.%Dif to PCL'!$L$144:$P$154</definedName>
    <definedName name="SewGC">#REF!</definedName>
    <definedName name="sewIRE">#REF!</definedName>
    <definedName name="SewMNIgc">#REF!</definedName>
    <definedName name="SEWtransition">#REF!</definedName>
    <definedName name="SGross_Act">#REF!</definedName>
    <definedName name="SHROPS">#REF!</definedName>
    <definedName name="SID">#REF!</definedName>
    <definedName name="SIREN_Act">#REF!</definedName>
    <definedName name="SMNIN_Act">#REF!</definedName>
    <definedName name="SNet_Act">#REF!</definedName>
    <definedName name="SNet_BP">#REF!</definedName>
    <definedName name="SNet_FD">#REF!</definedName>
    <definedName name="SOMERSET">#REF!</definedName>
    <definedName name="sort" localSheetId="1" hidden="1">#REF!</definedName>
    <definedName name="sort" hidden="1">#REF!</definedName>
    <definedName name="South_West_Water">#REF!</definedName>
    <definedName name="Southern_Water">#REF!</definedName>
    <definedName name="SP1AttNames">#REF!</definedName>
    <definedName name="SP1AttNums">#REF!</definedName>
    <definedName name="SP1ChoiceNum">#REF!</definedName>
    <definedName name="SP1ExpDes">#REF!</definedName>
    <definedName name="SP3att1">#REF!</definedName>
    <definedName name="SP3att2">#REF!</definedName>
    <definedName name="SP3ChoiceNum">#REF!</definedName>
    <definedName name="SP3comp1">#REF!</definedName>
    <definedName name="SP3comp2">#REF!</definedName>
    <definedName name="SP3ExpDes">#REF!</definedName>
    <definedName name="SRNapr">#REF!</definedName>
    <definedName name="SRNBPinputs">#REF!</definedName>
    <definedName name="SRNBPtrans">#REF!</definedName>
    <definedName name="SRNtransition">#REF!</definedName>
    <definedName name="SSCapr">#REF!</definedName>
    <definedName name="SSCBPinputs">#REF!</definedName>
    <definedName name="SSCBPtrans">#REF!</definedName>
    <definedName name="SSCtransition">#REF!</definedName>
    <definedName name="STAFFS">#REF!</definedName>
    <definedName name="STotalgross">#REF!</definedName>
    <definedName name="SUFFOLK">#REF!</definedName>
    <definedName name="Supply_demand_balance_scheme_classification">#REF!</definedName>
    <definedName name="SURREY">#REF!</definedName>
    <definedName name="SVEapr">#REF!</definedName>
    <definedName name="SVTBPinputs">#REF!</definedName>
    <definedName name="SVTBPtrans">#REF!</definedName>
    <definedName name="SVTtransition">#REF!</definedName>
    <definedName name="SWBapr">#REF!</definedName>
    <definedName name="SWTBPinputs">#REF!</definedName>
    <definedName name="SWTBPtrans">#REF!</definedName>
    <definedName name="SWTtransition">#REF!</definedName>
    <definedName name="Table3.4" localSheetId="2" hidden="1">{"CHARGE",#N/A,FALSE,"401C11"}</definedName>
    <definedName name="Table3.4" localSheetId="1" hidden="1">{"CHARGE",#N/A,FALSE,"401C11"}</definedName>
    <definedName name="Table3.4" hidden="1">{"CHARGE",#N/A,FALSE,"401C11"}</definedName>
    <definedName name="Test23" localSheetId="2" hidden="1">{"NET",#N/A,FALSE,"401C11"}</definedName>
    <definedName name="Test23" localSheetId="1" hidden="1">{"NET",#N/A,FALSE,"401C11"}</definedName>
    <definedName name="Test23" hidden="1">{"NET",#N/A,FALSE,"401C11"}</definedName>
    <definedName name="Thames_Water">#REF!</definedName>
    <definedName name="Threshold">#REF!</definedName>
    <definedName name="time">#REF!</definedName>
    <definedName name="TMSapr">#REF!</definedName>
    <definedName name="TMSBPinputs">#REF!</definedName>
    <definedName name="TMSBPtrans">#REF!</definedName>
    <definedName name="TMStransition">#REF!</definedName>
    <definedName name="total.pollution.incidents.ALL">'d.%Dif to PCL'!$F$68:$P$78</definedName>
    <definedName name="total.pollution.incidents.PR19">'d.%Dif to PCL'!$L$68:$P$78</definedName>
    <definedName name="TotalNETScapex">#REF!</definedName>
    <definedName name="TotalNETwcapex">#REF!</definedName>
    <definedName name="TOTgrosscapsew">#REF!</definedName>
    <definedName name="TOTgrosscapwat">#REF!</definedName>
    <definedName name="TOTnetcapsew2">#REF!</definedName>
    <definedName name="TOTnetcapwat2">#REF!</definedName>
    <definedName name="Transition">#REF!</definedName>
    <definedName name="trdhtr" localSheetId="1" hidden="1">#REF!</definedName>
    <definedName name="trdhtr" hidden="1">#REF!</definedName>
    <definedName name="Trk_Tol">#REF!</definedName>
    <definedName name="TYNE_WEAR">#REF!</definedName>
    <definedName name="United_Utilities_Water">#REF!</definedName>
    <definedName name="Unplanned.outage.PR19">'d.%Dif to PCL'!$L$122:$P$138</definedName>
    <definedName name="UUWapr">#REF!</definedName>
    <definedName name="W_GLAM">#REF!</definedName>
    <definedName name="W_MIDS">#REF!</definedName>
    <definedName name="W_SUSSEX">#REF!</definedName>
    <definedName name="W_YORKS">#REF!</definedName>
    <definedName name="WARWICKS">#REF!</definedName>
    <definedName name="WaSCstransition">#REF!</definedName>
    <definedName name="Water.quality.contacts.ALL">'d.%Dif to PCL'!$F$176:$P$192</definedName>
    <definedName name="water.supply.interruptions.ALL">'d.%Dif to PCL'!$F$46:$P$62</definedName>
    <definedName name="water.supply.interruptions.PR19">'d.%Dif to PCL'!$L$46:$P$62</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nhG_BP">#REF!</definedName>
    <definedName name="WEnhG_FD">#REF!</definedName>
    <definedName name="WEnhN_Act">#REF!</definedName>
    <definedName name="WEnhN_FD">#REF!</definedName>
    <definedName name="wert" localSheetId="2" hidden="1">{"GROSS",#N/A,FALSE,"401C11"}</definedName>
    <definedName name="wert" localSheetId="1" hidden="1">{"GROSS",#N/A,FALSE,"401C11"}</definedName>
    <definedName name="wert" hidden="1">{"GROSS",#N/A,FALSE,"401C11"}</definedName>
    <definedName name="Wessex_Water">#REF!</definedName>
    <definedName name="WGross_Act">#REF!</definedName>
    <definedName name="WILTS">#REF!</definedName>
    <definedName name="WIREN_Act">#REF!</definedName>
    <definedName name="WMNIN_Act">#REF!</definedName>
    <definedName name="WNet_Act">#REF!</definedName>
    <definedName name="WNet_BP">#REF!</definedName>
    <definedName name="WNet_FD">#REF!</definedName>
    <definedName name="WoCstransition">#REF!</definedName>
    <definedName name="wombat" localSheetId="1" hidden="1">#REF!</definedName>
    <definedName name="wombat" hidden="1">#REF!</definedName>
    <definedName name="wotsthis" localSheetId="2" hidden="1">{"P&amp;L phased",#N/A,FALSE,"P and L";"Interest phased",#N/A,FALSE,"Interest";"Cshf phased",#N/A,FALSE,"Cashflow";"BSheet phased",#N/A,FALSE,"B Sheet";"Capex phased",#N/A,FALSE,"Capex"}</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2" hidden="1">{"CHARGE",#N/A,FALSE,"401C11"}</definedName>
    <definedName name="wrn.CHARGE." localSheetId="1" hidden="1">{"CHARGE",#N/A,FALSE,"401C11"}</definedName>
    <definedName name="wrn.CHARGE." hidden="1">{"CHARGE",#N/A,FALSE,"401C11"}</definedName>
    <definedName name="wrn.GROSS." localSheetId="2" hidden="1">{"GROSS",#N/A,FALSE,"401C11"}</definedName>
    <definedName name="wrn.GROSS." localSheetId="1" hidden="1">{"GROSS",#N/A,FALSE,"401C11"}</definedName>
    <definedName name="wrn.GROSS." hidden="1">{"GROSS",#N/A,FALSE,"401C11"}</definedName>
    <definedName name="wrn.NET." localSheetId="2" hidden="1">{"NET",#N/A,FALSE,"401C11"}</definedName>
    <definedName name="wrn.NET." localSheetId="1" hidden="1">{"NET",#N/A,FALSE,"401C11"}</definedName>
    <definedName name="wrn.NET." hidden="1">{"NET",#N/A,FALSE,"401C11"}</definedName>
    <definedName name="wrn.papersdraft" localSheetId="2" hidden="1">{"bal",#N/A,FALSE,"working papers";"income",#N/A,FALSE,"working papers"}</definedName>
    <definedName name="wrn.papersdraft">{"bal",#N/A,FALSE,"working papers";"income",#N/A,FALSE,"working papers"}</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2" hidden="1">{"P&amp;L phased",#N/A,FALSE,"P and L";"Interest phased",#N/A,FALSE,"Interest";"Cshf phased",#N/A,FALSE,"Cashflow";"BSheet phased",#N/A,FALSE,"B Sheet";"Capex phased",#N/A,FALSE,"Capex"}</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2" hidden="1">{"bal",#N/A,FALSE,"working papers";"income",#N/A,FALSE,"working papers"}</definedName>
    <definedName name="wrn.wpapers.">{"bal",#N/A,FALSE,"working papers";"income",#N/A,FALSE,"working papers"}</definedName>
    <definedName name="WSHapr">#REF!</definedName>
    <definedName name="WSHBPinputs">#REF!</definedName>
    <definedName name="WSHBPtrans">#REF!</definedName>
    <definedName name="WSHtransition">#REF!</definedName>
    <definedName name="WSXapr">#REF!</definedName>
    <definedName name="WSXBPinputs">#REF!</definedName>
    <definedName name="WSXBPtrans">#REF!</definedName>
    <definedName name="WSXtransition">#REF!</definedName>
    <definedName name="Wtotalgrosscapx">#REF!</definedName>
    <definedName name="xxx" localSheetId="2" hidden="1">{"CHARGE",#N/A,FALSE,"401C11"}</definedName>
    <definedName name="xxx" localSheetId="1" hidden="1">{"CHARGE",#N/A,FALSE,"401C11"}</definedName>
    <definedName name="xxx" hidden="1">{"CHARGE",#N/A,FALSE,"401C11"}</definedName>
    <definedName name="Year">#REF!</definedName>
    <definedName name="yhnry">#REF!</definedName>
    <definedName name="YKYapr">#REF!</definedName>
    <definedName name="YKYBPinputs">#REF!</definedName>
    <definedName name="YKYBPtrans">#REF!</definedName>
    <definedName name="YKYtransition">#REF!</definedName>
    <definedName name="Yorkshire_Water">#REF!</definedName>
    <definedName name="yyy" localSheetId="2" hidden="1">{"GROSS",#N/A,FALSE,"401C11"}</definedName>
    <definedName name="yyy" localSheetId="1" hidden="1">{"GROSS",#N/A,FALSE,"401C11"}</definedName>
    <definedName name="yyy" hidden="1">{"GROSS",#N/A,FALSE,"401C11"}</definedName>
    <definedName name="zzz" localSheetId="2" hidden="1">{"NET",#N/A,FALSE,"401C11"}</definedName>
    <definedName name="zzz" localSheetId="1"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1" i="54" l="1"/>
  <c r="F240" i="54"/>
  <c r="F239" i="54"/>
  <c r="F238" i="54"/>
  <c r="F237" i="54"/>
  <c r="F236" i="54"/>
  <c r="F235" i="54"/>
  <c r="F234" i="54"/>
  <c r="F232" i="54"/>
  <c r="F227" i="54"/>
  <c r="F226" i="54"/>
  <c r="F225" i="54"/>
  <c r="F224" i="54"/>
  <c r="F223" i="54"/>
  <c r="F222" i="54"/>
  <c r="F221" i="54"/>
  <c r="F220" i="54"/>
  <c r="F218" i="54"/>
  <c r="F213" i="54"/>
  <c r="F212" i="54"/>
  <c r="F211" i="54"/>
  <c r="F210" i="54"/>
  <c r="F209" i="54"/>
  <c r="F208" i="54"/>
  <c r="F207" i="54"/>
  <c r="F206" i="54"/>
  <c r="F204" i="54"/>
  <c r="F199" i="54"/>
  <c r="F198" i="54"/>
  <c r="F197" i="54"/>
  <c r="F196" i="54"/>
  <c r="F195" i="54"/>
  <c r="F194" i="54"/>
  <c r="F193" i="54"/>
  <c r="F192" i="54"/>
  <c r="F190" i="54"/>
  <c r="F185" i="54"/>
  <c r="F184" i="54"/>
  <c r="F183" i="54"/>
  <c r="F182" i="54"/>
  <c r="F181" i="54"/>
  <c r="F180" i="54"/>
  <c r="F179" i="54"/>
  <c r="F178" i="54"/>
  <c r="F176" i="54"/>
  <c r="F171" i="54"/>
  <c r="F170" i="54"/>
  <c r="F169" i="54"/>
  <c r="F168" i="54"/>
  <c r="F167" i="54"/>
  <c r="F166" i="54"/>
  <c r="F165" i="54"/>
  <c r="F164" i="54"/>
  <c r="F162" i="54"/>
  <c r="F157" i="54"/>
  <c r="F156" i="54"/>
  <c r="F155" i="54"/>
  <c r="F154" i="54"/>
  <c r="F153" i="54"/>
  <c r="F152" i="54"/>
  <c r="F151" i="54"/>
  <c r="F150" i="54"/>
  <c r="F148" i="54"/>
  <c r="F143" i="54"/>
  <c r="F142" i="54"/>
  <c r="F141" i="54"/>
  <c r="F140" i="54"/>
  <c r="F139" i="54"/>
  <c r="F138" i="54"/>
  <c r="F137" i="54"/>
  <c r="F136" i="54"/>
  <c r="F134" i="54"/>
  <c r="F129" i="54"/>
  <c r="F128" i="54"/>
  <c r="F127" i="54"/>
  <c r="F126" i="54"/>
  <c r="F125" i="54"/>
  <c r="F124" i="54"/>
  <c r="F123" i="54"/>
  <c r="F122" i="54"/>
  <c r="F120" i="54"/>
  <c r="F115" i="54"/>
  <c r="F114" i="54"/>
  <c r="F113" i="54"/>
  <c r="F112" i="54"/>
  <c r="F111" i="54"/>
  <c r="F110" i="54"/>
  <c r="F109" i="54"/>
  <c r="F108" i="54"/>
  <c r="F106" i="54"/>
  <c r="F101" i="54"/>
  <c r="F100" i="54"/>
  <c r="F99" i="54"/>
  <c r="F98" i="54"/>
  <c r="F97" i="54"/>
  <c r="F96" i="54"/>
  <c r="F95" i="54"/>
  <c r="F94" i="54"/>
  <c r="F92" i="54"/>
  <c r="F87" i="54"/>
  <c r="F86" i="54"/>
  <c r="F85" i="54"/>
  <c r="F84" i="54"/>
  <c r="F83" i="54"/>
  <c r="F82" i="54"/>
  <c r="F81" i="54"/>
  <c r="F80" i="54"/>
  <c r="F78" i="54"/>
  <c r="F73" i="54"/>
  <c r="F72" i="54"/>
  <c r="F71" i="54"/>
  <c r="F70" i="54"/>
  <c r="F69" i="54"/>
  <c r="F68" i="54"/>
  <c r="F67" i="54"/>
  <c r="F66" i="54"/>
  <c r="F64" i="54"/>
  <c r="F59" i="54"/>
  <c r="F58" i="54"/>
  <c r="F57" i="54"/>
  <c r="F56" i="54"/>
  <c r="F55" i="54"/>
  <c r="F54" i="54"/>
  <c r="F53" i="54"/>
  <c r="F52" i="54"/>
  <c r="F50" i="54"/>
  <c r="F45" i="54"/>
  <c r="F44" i="54"/>
  <c r="F43" i="54"/>
  <c r="F42" i="54"/>
  <c r="F41" i="54"/>
  <c r="F40" i="54"/>
  <c r="F39" i="54"/>
  <c r="F38" i="54"/>
  <c r="F36" i="54"/>
  <c r="F31" i="54"/>
  <c r="F30" i="54"/>
  <c r="F29" i="54"/>
  <c r="F28" i="54"/>
  <c r="F27" i="54"/>
  <c r="F26" i="54"/>
  <c r="F25" i="54"/>
  <c r="F24" i="54"/>
  <c r="F22" i="54"/>
  <c r="F14" i="54"/>
  <c r="F17" i="54" l="1"/>
  <c r="F16" i="54"/>
  <c r="F15" i="54"/>
  <c r="F11" i="54" l="1"/>
  <c r="F10" i="54"/>
  <c r="F8" i="54"/>
  <c r="A1" i="56"/>
  <c r="P69" i="35"/>
  <c r="P70" i="35"/>
  <c r="P71" i="35"/>
  <c r="P72" i="35"/>
  <c r="P73" i="35"/>
  <c r="P74" i="35"/>
  <c r="P75" i="35"/>
  <c r="P76" i="35"/>
  <c r="P77" i="35"/>
  <c r="P78" i="35"/>
  <c r="P68" i="35"/>
  <c r="P69" i="34"/>
  <c r="P70" i="34"/>
  <c r="P71" i="34"/>
  <c r="P72" i="34"/>
  <c r="P73" i="34"/>
  <c r="P74" i="34"/>
  <c r="P75" i="34"/>
  <c r="P76" i="34"/>
  <c r="P77" i="34"/>
  <c r="P78" i="34"/>
  <c r="P68" i="34"/>
  <c r="P47" i="34"/>
  <c r="P47" i="35" s="1"/>
  <c r="P48" i="34"/>
  <c r="P49" i="34"/>
  <c r="P50" i="34"/>
  <c r="P50" i="35" s="1"/>
  <c r="P51" i="34"/>
  <c r="P51" i="35" s="1"/>
  <c r="P52" i="34"/>
  <c r="P53" i="34"/>
  <c r="P54" i="34"/>
  <c r="P55" i="34"/>
  <c r="P55" i="35" s="1"/>
  <c r="P56" i="34"/>
  <c r="P57" i="34"/>
  <c r="P58" i="34"/>
  <c r="P59" i="34"/>
  <c r="P60" i="34"/>
  <c r="P61" i="34"/>
  <c r="P62" i="34"/>
  <c r="P46" i="34"/>
  <c r="P46" i="35" s="1"/>
  <c r="P48" i="35"/>
  <c r="P49" i="35"/>
  <c r="P52" i="35"/>
  <c r="P53" i="35"/>
  <c r="P54" i="35"/>
  <c r="P56" i="35"/>
  <c r="P57" i="35"/>
  <c r="P58" i="35"/>
  <c r="P59" i="35"/>
  <c r="P60" i="35"/>
  <c r="P61" i="35"/>
  <c r="P62" i="35"/>
  <c r="C7" i="53" l="1"/>
  <c r="A1" i="53"/>
  <c r="F71" i="27" l="1"/>
  <c r="G71" i="27"/>
  <c r="H71" i="27"/>
  <c r="I71" i="27"/>
  <c r="I95" i="34"/>
  <c r="E13" i="37" s="1"/>
  <c r="J95" i="34"/>
  <c r="K95" i="34"/>
  <c r="L95" i="34"/>
  <c r="M95" i="34"/>
  <c r="N95" i="34"/>
  <c r="O95" i="34"/>
  <c r="I96" i="34"/>
  <c r="J96" i="34"/>
  <c r="K96" i="34"/>
  <c r="L96" i="34"/>
  <c r="M96" i="34"/>
  <c r="N96" i="34"/>
  <c r="O96" i="34"/>
  <c r="I97" i="34"/>
  <c r="J97" i="34"/>
  <c r="K97" i="34"/>
  <c r="L97" i="34"/>
  <c r="M97" i="34"/>
  <c r="N97" i="34"/>
  <c r="O97" i="34"/>
  <c r="I98" i="34"/>
  <c r="J98" i="34"/>
  <c r="K98" i="34"/>
  <c r="L98" i="34"/>
  <c r="M98" i="34"/>
  <c r="N98" i="34"/>
  <c r="O98" i="34"/>
  <c r="I99" i="34"/>
  <c r="J99" i="34"/>
  <c r="K99" i="34"/>
  <c r="L99" i="34"/>
  <c r="M99" i="34"/>
  <c r="N99" i="34"/>
  <c r="O99" i="34"/>
  <c r="I100" i="34"/>
  <c r="J100" i="34"/>
  <c r="K100" i="34"/>
  <c r="L100" i="34"/>
  <c r="M100" i="34"/>
  <c r="N100" i="34"/>
  <c r="O100" i="34"/>
  <c r="G96" i="27"/>
  <c r="H96" i="27"/>
  <c r="I96" i="27"/>
  <c r="J96" i="27"/>
  <c r="K96" i="27"/>
  <c r="L96" i="27"/>
  <c r="M96" i="27"/>
  <c r="N96" i="27"/>
  <c r="O96" i="27"/>
  <c r="P96" i="27"/>
  <c r="G97" i="27"/>
  <c r="H97" i="27"/>
  <c r="I97" i="27"/>
  <c r="J97" i="27"/>
  <c r="K97" i="27"/>
  <c r="L97" i="27"/>
  <c r="M97" i="27"/>
  <c r="N97" i="27"/>
  <c r="O97" i="27"/>
  <c r="P97" i="27"/>
  <c r="G98" i="27"/>
  <c r="H98" i="27"/>
  <c r="I98" i="27"/>
  <c r="J98" i="27"/>
  <c r="K98" i="27"/>
  <c r="L98" i="27"/>
  <c r="M98" i="27"/>
  <c r="N98" i="27"/>
  <c r="O98" i="27"/>
  <c r="P98" i="27"/>
  <c r="G99" i="27"/>
  <c r="H99" i="27"/>
  <c r="I99" i="27"/>
  <c r="J99" i="27"/>
  <c r="K99" i="27"/>
  <c r="L99" i="27"/>
  <c r="M99" i="27"/>
  <c r="N99" i="27"/>
  <c r="O99" i="27"/>
  <c r="P99" i="27"/>
  <c r="G100" i="27"/>
  <c r="H100" i="27"/>
  <c r="I100" i="27"/>
  <c r="J100" i="27"/>
  <c r="K100" i="27"/>
  <c r="L100" i="27"/>
  <c r="M100" i="27"/>
  <c r="N100" i="27"/>
  <c r="O100" i="27"/>
  <c r="P100" i="27"/>
  <c r="G101" i="27"/>
  <c r="H101" i="27"/>
  <c r="I101" i="27"/>
  <c r="J101" i="27"/>
  <c r="K101" i="27"/>
  <c r="L101" i="27"/>
  <c r="M101" i="27"/>
  <c r="N101" i="27"/>
  <c r="O101" i="27"/>
  <c r="P101" i="27"/>
  <c r="B97" i="33"/>
  <c r="B98" i="33"/>
  <c r="B99" i="33" s="1"/>
  <c r="B100" i="33" s="1"/>
  <c r="B101" i="33" s="1"/>
  <c r="B102" i="33" s="1"/>
  <c r="A97" i="33"/>
  <c r="A98" i="33" s="1"/>
  <c r="A99" i="33" s="1"/>
  <c r="A100" i="33" s="1"/>
  <c r="A101" i="33" s="1"/>
  <c r="A102" i="33" s="1"/>
  <c r="A1" i="45"/>
  <c r="A1" i="47"/>
  <c r="A1" i="37"/>
  <c r="A1" i="35"/>
  <c r="M189" i="34"/>
  <c r="L189" i="34"/>
  <c r="D13" i="37" l="1"/>
  <c r="F13" i="37" s="1"/>
  <c r="C14" i="47" s="1"/>
  <c r="L197" i="27"/>
  <c r="M197" i="27"/>
  <c r="N197" i="27"/>
  <c r="O197" i="27"/>
  <c r="O196" i="34" s="1"/>
  <c r="O190" i="35" s="1"/>
  <c r="P197" i="27"/>
  <c r="L198" i="27"/>
  <c r="L197" i="34" s="1"/>
  <c r="M198" i="27"/>
  <c r="M197" i="34" s="1"/>
  <c r="N198" i="27"/>
  <c r="N197" i="34" s="1"/>
  <c r="O198" i="27"/>
  <c r="O197" i="34" s="1"/>
  <c r="P198" i="27"/>
  <c r="L199" i="27"/>
  <c r="M199" i="27"/>
  <c r="N199" i="27"/>
  <c r="O199" i="27"/>
  <c r="O198" i="34" s="1"/>
  <c r="O192" i="35" s="1"/>
  <c r="P199" i="27"/>
  <c r="L184" i="27"/>
  <c r="M184" i="27"/>
  <c r="N184" i="27"/>
  <c r="O184" i="27"/>
  <c r="O183" i="34" s="1"/>
  <c r="O177" i="35" s="1"/>
  <c r="P184" i="27"/>
  <c r="L185" i="27"/>
  <c r="M185" i="27"/>
  <c r="N185" i="27"/>
  <c r="O185" i="27"/>
  <c r="O184" i="34" s="1"/>
  <c r="O178" i="35" s="1"/>
  <c r="P185" i="27"/>
  <c r="L186" i="27"/>
  <c r="M186" i="27"/>
  <c r="N186" i="27"/>
  <c r="O186" i="27"/>
  <c r="O185" i="34" s="1"/>
  <c r="O179" i="35" s="1"/>
  <c r="P186" i="27"/>
  <c r="L187" i="27"/>
  <c r="M187" i="27"/>
  <c r="N187" i="27"/>
  <c r="O187" i="27"/>
  <c r="O186" i="34" s="1"/>
  <c r="O180" i="35" s="1"/>
  <c r="P187" i="27"/>
  <c r="L188" i="27"/>
  <c r="M188" i="27"/>
  <c r="N188" i="27"/>
  <c r="O188" i="27"/>
  <c r="O187" i="34" s="1"/>
  <c r="O181" i="35" s="1"/>
  <c r="P188" i="27"/>
  <c r="L189" i="27"/>
  <c r="M189" i="27"/>
  <c r="N189" i="27"/>
  <c r="O189" i="27"/>
  <c r="O188" i="34" s="1"/>
  <c r="O182" i="35" s="1"/>
  <c r="P189" i="27"/>
  <c r="L190" i="27"/>
  <c r="M190" i="27"/>
  <c r="N190" i="27"/>
  <c r="O190" i="27"/>
  <c r="O189" i="34" s="1"/>
  <c r="O183" i="35" s="1"/>
  <c r="P190" i="27"/>
  <c r="L191" i="27"/>
  <c r="M191" i="27"/>
  <c r="N191" i="27"/>
  <c r="O191" i="27"/>
  <c r="O190" i="34" s="1"/>
  <c r="O184" i="35" s="1"/>
  <c r="P191" i="27"/>
  <c r="L192" i="27"/>
  <c r="M192" i="27"/>
  <c r="N192" i="27"/>
  <c r="O192" i="27"/>
  <c r="O191" i="34" s="1"/>
  <c r="O185" i="35" s="1"/>
  <c r="P192" i="27"/>
  <c r="L193" i="27"/>
  <c r="M193" i="27"/>
  <c r="N193" i="27"/>
  <c r="O193" i="27"/>
  <c r="O192" i="34" s="1"/>
  <c r="O186" i="35" s="1"/>
  <c r="P193" i="27"/>
  <c r="L194" i="27"/>
  <c r="M194" i="27"/>
  <c r="N194" i="27"/>
  <c r="O194" i="27"/>
  <c r="O193" i="34" s="1"/>
  <c r="O187" i="35" s="1"/>
  <c r="P194" i="27"/>
  <c r="L195" i="27"/>
  <c r="M195" i="27"/>
  <c r="N195" i="27"/>
  <c r="O195" i="27"/>
  <c r="O194" i="34" s="1"/>
  <c r="O188" i="35" s="1"/>
  <c r="P195" i="27"/>
  <c r="L196" i="27"/>
  <c r="M196" i="27"/>
  <c r="N196" i="27"/>
  <c r="O196" i="27"/>
  <c r="O195" i="34" s="1"/>
  <c r="O189" i="35" s="1"/>
  <c r="P196" i="27"/>
  <c r="M183" i="27"/>
  <c r="N183" i="27"/>
  <c r="O183" i="27"/>
  <c r="O182" i="34" s="1"/>
  <c r="O176" i="35" s="1"/>
  <c r="P183" i="27"/>
  <c r="L183" i="27"/>
  <c r="A1" i="34" l="1"/>
  <c r="A1" i="27"/>
  <c r="A1" i="33"/>
  <c r="B7" i="33"/>
  <c r="A10" i="33"/>
  <c r="A11" i="33" s="1"/>
  <c r="A12" i="33" s="1"/>
  <c r="A13" i="33" s="1"/>
  <c r="A14" i="33" s="1"/>
  <c r="A15" i="33" s="1"/>
  <c r="A16" i="33" s="1"/>
  <c r="A17" i="33" s="1"/>
  <c r="A18" i="33" s="1"/>
  <c r="A19" i="33" s="1"/>
  <c r="A20" i="33" s="1"/>
  <c r="B10" i="33"/>
  <c r="B11" i="33" s="1"/>
  <c r="B12" i="33" s="1"/>
  <c r="B13" i="33" s="1"/>
  <c r="B14" i="33" s="1"/>
  <c r="B15" i="33" s="1"/>
  <c r="B16" i="33" s="1"/>
  <c r="B17" i="33" s="1"/>
  <c r="B18" i="33" s="1"/>
  <c r="B19" i="33" s="1"/>
  <c r="B20" i="33" s="1"/>
  <c r="A1" i="19"/>
  <c r="A1" i="40"/>
  <c r="A6" i="40"/>
  <c r="A1" i="24"/>
  <c r="A1" i="14"/>
  <c r="A1" i="4"/>
  <c r="F131" i="14" l="1"/>
  <c r="F130" i="14"/>
  <c r="F129" i="14"/>
  <c r="F128" i="14"/>
  <c r="F127" i="14"/>
  <c r="F126" i="14"/>
  <c r="F125" i="14"/>
  <c r="F124" i="14"/>
  <c r="F123" i="14"/>
  <c r="F122" i="14"/>
  <c r="F121" i="14"/>
  <c r="F120" i="14"/>
  <c r="U236" i="19" l="1"/>
  <c r="V236" i="19"/>
  <c r="W236" i="19"/>
  <c r="X236" i="19"/>
  <c r="Y236" i="19"/>
  <c r="Z236" i="19"/>
  <c r="AA236" i="19"/>
  <c r="T236" i="19"/>
  <c r="A184" i="33" l="1"/>
  <c r="A185" i="33" s="1"/>
  <c r="A186" i="33" s="1"/>
  <c r="A187" i="33" s="1"/>
  <c r="A188" i="33" s="1"/>
  <c r="A189" i="33" s="1"/>
  <c r="A190" i="33" s="1"/>
  <c r="A191" i="33" s="1"/>
  <c r="A192" i="33" s="1"/>
  <c r="A193" i="33" s="1"/>
  <c r="A194" i="33" s="1"/>
  <c r="A195" i="33" s="1"/>
  <c r="A196" i="33" s="1"/>
  <c r="A197" i="33" s="1"/>
  <c r="A198" i="33" s="1"/>
  <c r="A199" i="33" s="1"/>
  <c r="A200" i="33" s="1"/>
  <c r="B184" i="33"/>
  <c r="B168" i="33"/>
  <c r="A168" i="33"/>
  <c r="A169" i="33" s="1"/>
  <c r="A170" i="33" s="1"/>
  <c r="A171" i="33" s="1"/>
  <c r="A172" i="33" s="1"/>
  <c r="A173" i="33" s="1"/>
  <c r="A174" i="33" s="1"/>
  <c r="A175" i="33" s="1"/>
  <c r="A176" i="33" s="1"/>
  <c r="A177" i="33" s="1"/>
  <c r="A178" i="33" s="1"/>
  <c r="B165" i="33"/>
  <c r="B236" i="19"/>
  <c r="B235" i="19"/>
  <c r="B234" i="19"/>
  <c r="B233" i="19"/>
  <c r="B232" i="19"/>
  <c r="B231" i="19"/>
  <c r="B230" i="19"/>
  <c r="B229" i="19"/>
  <c r="B228" i="19"/>
  <c r="B227" i="19"/>
  <c r="B226" i="19"/>
  <c r="S237" i="19"/>
  <c r="S234" i="19"/>
  <c r="B185" i="33" l="1"/>
  <c r="B169" i="33"/>
  <c r="S238" i="19"/>
  <c r="B186" i="33" l="1"/>
  <c r="B170" i="33"/>
  <c r="S239" i="19"/>
  <c r="B187" i="33" l="1"/>
  <c r="B171" i="33"/>
  <c r="S240" i="19"/>
  <c r="B188" i="33" l="1"/>
  <c r="B172" i="33"/>
  <c r="S241" i="19"/>
  <c r="B189" i="33" l="1"/>
  <c r="B173" i="33"/>
  <c r="S242" i="19"/>
  <c r="B190" i="33" l="1"/>
  <c r="B174" i="33"/>
  <c r="S243" i="19"/>
  <c r="B191" i="33" l="1"/>
  <c r="B175" i="33"/>
  <c r="S244" i="19"/>
  <c r="B192" i="33" l="1"/>
  <c r="B176" i="33"/>
  <c r="S245" i="19"/>
  <c r="B193" i="33" l="1"/>
  <c r="B177" i="33"/>
  <c r="S246" i="19"/>
  <c r="B194" i="33" l="1"/>
  <c r="B178" i="33"/>
  <c r="S247" i="19"/>
  <c r="B195" i="33" l="1"/>
  <c r="B196" i="33" l="1"/>
  <c r="B197" i="33" l="1"/>
  <c r="B198" i="33" l="1"/>
  <c r="B199" i="33" l="1"/>
  <c r="B200" i="33" l="1"/>
  <c r="I169" i="19"/>
  <c r="U176" i="19" l="1"/>
  <c r="Y175" i="19"/>
  <c r="S19" i="19"/>
  <c r="S22" i="19"/>
  <c r="S23" i="19" s="1"/>
  <c r="B149" i="33"/>
  <c r="B127" i="33"/>
  <c r="B105" i="33"/>
  <c r="B83" i="33"/>
  <c r="B67" i="33"/>
  <c r="B45" i="33"/>
  <c r="B23" i="33"/>
  <c r="B152" i="33"/>
  <c r="B153" i="33" s="1"/>
  <c r="B154" i="33" s="1"/>
  <c r="B155" i="33" s="1"/>
  <c r="B156" i="33" s="1"/>
  <c r="B157" i="33" s="1"/>
  <c r="B158" i="33" s="1"/>
  <c r="B159" i="33" s="1"/>
  <c r="B160" i="33" s="1"/>
  <c r="B161" i="33" s="1"/>
  <c r="B162" i="33" s="1"/>
  <c r="A152" i="33"/>
  <c r="A153" i="33" s="1"/>
  <c r="A154" i="33" s="1"/>
  <c r="B130" i="33"/>
  <c r="B131" i="33" s="1"/>
  <c r="B132" i="33" s="1"/>
  <c r="B133" i="33" s="1"/>
  <c r="B134" i="33" s="1"/>
  <c r="B135" i="33" s="1"/>
  <c r="B136" i="33" s="1"/>
  <c r="B137" i="33" s="1"/>
  <c r="B138" i="33" s="1"/>
  <c r="B139" i="33" s="1"/>
  <c r="B140" i="33" s="1"/>
  <c r="B141" i="33" s="1"/>
  <c r="B142" i="33" s="1"/>
  <c r="B143" i="33" s="1"/>
  <c r="B144" i="33" s="1"/>
  <c r="B145" i="33" s="1"/>
  <c r="B146" i="33" s="1"/>
  <c r="A130" i="33"/>
  <c r="A131" i="33" s="1"/>
  <c r="A132" i="33" s="1"/>
  <c r="B108" i="33"/>
  <c r="B109" i="33" s="1"/>
  <c r="B110" i="33" s="1"/>
  <c r="B111" i="33" s="1"/>
  <c r="B112" i="33" s="1"/>
  <c r="B113" i="33" s="1"/>
  <c r="B114" i="33" s="1"/>
  <c r="B115" i="33" s="1"/>
  <c r="B116" i="33" s="1"/>
  <c r="B117" i="33" s="1"/>
  <c r="B118" i="33" s="1"/>
  <c r="B119" i="33" s="1"/>
  <c r="B120" i="33" s="1"/>
  <c r="B121" i="33" s="1"/>
  <c r="B122" i="33" s="1"/>
  <c r="B123" i="33" s="1"/>
  <c r="B124" i="33" s="1"/>
  <c r="A108" i="33"/>
  <c r="A109" i="33" s="1"/>
  <c r="A110" i="33" s="1"/>
  <c r="A111" i="33" s="1"/>
  <c r="A112" i="33" s="1"/>
  <c r="A113" i="33" s="1"/>
  <c r="A114" i="33" s="1"/>
  <c r="A115" i="33" s="1"/>
  <c r="A116" i="33" s="1"/>
  <c r="A117" i="33" s="1"/>
  <c r="A118" i="33" s="1"/>
  <c r="A119" i="33" s="1"/>
  <c r="A120" i="33" s="1"/>
  <c r="A121" i="33" s="1"/>
  <c r="A122" i="33" s="1"/>
  <c r="A123" i="33" s="1"/>
  <c r="A124" i="33" s="1"/>
  <c r="A3211" i="40"/>
  <c r="A3212" i="40"/>
  <c r="A3213" i="40"/>
  <c r="A3214" i="40"/>
  <c r="A3215" i="40"/>
  <c r="A3216" i="40"/>
  <c r="A3217" i="40"/>
  <c r="A3218" i="40"/>
  <c r="A3219" i="40"/>
  <c r="A3220" i="40"/>
  <c r="A3221" i="40"/>
  <c r="A3222" i="40"/>
  <c r="A3223" i="40"/>
  <c r="A3224" i="40"/>
  <c r="A3225" i="40"/>
  <c r="A3226" i="40"/>
  <c r="A3227" i="40"/>
  <c r="A3228" i="40"/>
  <c r="A3229" i="40"/>
  <c r="A3230" i="40"/>
  <c r="A3231" i="40"/>
  <c r="A3232" i="40"/>
  <c r="A3233" i="40"/>
  <c r="A3234" i="40"/>
  <c r="A3235" i="40"/>
  <c r="A3236" i="40"/>
  <c r="A3237" i="40"/>
  <c r="A3238" i="40"/>
  <c r="A3239" i="40"/>
  <c r="A3240" i="40"/>
  <c r="A3241" i="40"/>
  <c r="A3242" i="40"/>
  <c r="A3243" i="40"/>
  <c r="A3244" i="40"/>
  <c r="A3245" i="40"/>
  <c r="A3246" i="40"/>
  <c r="A3247" i="40"/>
  <c r="A3248" i="40"/>
  <c r="A3249" i="40"/>
  <c r="A3250" i="40"/>
  <c r="A3251" i="40"/>
  <c r="A3252" i="40"/>
  <c r="A3253" i="40"/>
  <c r="A3254" i="40"/>
  <c r="A3255" i="40"/>
  <c r="A3256" i="40"/>
  <c r="A3257" i="40"/>
  <c r="A3258" i="40"/>
  <c r="A3259" i="40"/>
  <c r="A3260" i="40"/>
  <c r="A3261" i="40"/>
  <c r="A3262" i="40"/>
  <c r="A3263" i="40"/>
  <c r="A3264" i="40"/>
  <c r="A3265" i="40"/>
  <c r="A3266" i="40"/>
  <c r="A3267" i="40"/>
  <c r="A3268" i="40"/>
  <c r="A3269" i="40"/>
  <c r="A3270" i="40"/>
  <c r="A3271" i="40"/>
  <c r="A3272" i="40"/>
  <c r="A3273" i="40"/>
  <c r="A3274" i="40"/>
  <c r="A3275" i="40"/>
  <c r="A3276" i="40"/>
  <c r="A3277" i="40"/>
  <c r="A3278" i="40"/>
  <c r="A3279" i="40"/>
  <c r="A3280" i="40"/>
  <c r="A3281" i="40"/>
  <c r="A3282" i="40"/>
  <c r="A3283" i="40"/>
  <c r="A3284" i="40"/>
  <c r="A3285" i="40"/>
  <c r="A3286" i="40"/>
  <c r="A3287" i="40"/>
  <c r="A3288" i="40"/>
  <c r="A3289" i="40"/>
  <c r="A3290" i="40"/>
  <c r="A3291" i="40"/>
  <c r="A3292" i="40"/>
  <c r="A3293" i="40"/>
  <c r="A3294" i="40"/>
  <c r="A3295" i="40"/>
  <c r="A3296" i="40"/>
  <c r="A3297" i="40"/>
  <c r="A3298" i="40"/>
  <c r="A3299" i="40"/>
  <c r="A3300" i="40"/>
  <c r="A3301" i="40"/>
  <c r="A3302" i="40"/>
  <c r="A3303" i="40"/>
  <c r="A3304" i="40"/>
  <c r="A3305" i="40"/>
  <c r="A3306" i="40"/>
  <c r="A3307" i="40"/>
  <c r="A3308" i="40"/>
  <c r="A3309" i="40"/>
  <c r="A3310" i="40"/>
  <c r="A3311" i="40"/>
  <c r="A3312" i="40"/>
  <c r="A3313" i="40"/>
  <c r="A3314" i="40"/>
  <c r="A3315" i="40"/>
  <c r="A3316" i="40"/>
  <c r="A3317" i="40"/>
  <c r="A3318" i="40"/>
  <c r="A3319" i="40"/>
  <c r="A3320" i="40"/>
  <c r="A3321" i="40"/>
  <c r="A3322" i="40"/>
  <c r="A3323" i="40"/>
  <c r="A3324" i="40"/>
  <c r="A3325" i="40"/>
  <c r="A3326" i="40"/>
  <c r="A3327" i="40"/>
  <c r="A3328" i="40"/>
  <c r="A3329" i="40"/>
  <c r="A3330" i="40"/>
  <c r="A3331" i="40"/>
  <c r="A3332" i="40"/>
  <c r="A3333" i="40"/>
  <c r="A3334" i="40"/>
  <c r="A3335" i="40"/>
  <c r="A3336" i="40"/>
  <c r="A3337" i="40"/>
  <c r="A3338" i="40"/>
  <c r="A3339" i="40"/>
  <c r="A3340" i="40"/>
  <c r="A3341" i="40"/>
  <c r="A3342" i="40"/>
  <c r="A3343" i="40"/>
  <c r="A3344" i="40"/>
  <c r="A3345" i="40"/>
  <c r="A3346" i="40"/>
  <c r="A3347" i="40"/>
  <c r="A3348" i="40"/>
  <c r="A3349" i="40"/>
  <c r="A3350" i="40"/>
  <c r="A3351" i="40"/>
  <c r="A3352" i="40"/>
  <c r="A3353" i="40"/>
  <c r="A3354" i="40"/>
  <c r="A3355" i="40"/>
  <c r="A3356" i="40"/>
  <c r="A3357" i="40"/>
  <c r="A3358" i="40"/>
  <c r="A3359" i="40"/>
  <c r="A3360" i="40"/>
  <c r="A3361" i="40"/>
  <c r="A3362" i="40"/>
  <c r="A3363" i="40"/>
  <c r="A3364" i="40"/>
  <c r="A3365" i="40"/>
  <c r="A3366" i="40"/>
  <c r="A3367" i="40"/>
  <c r="A3368" i="40"/>
  <c r="A3369" i="40"/>
  <c r="A3370" i="40"/>
  <c r="A3371" i="40"/>
  <c r="A3372" i="40"/>
  <c r="A3373" i="40"/>
  <c r="A3374" i="40"/>
  <c r="A3375" i="40"/>
  <c r="A3376" i="40"/>
  <c r="A3377" i="40"/>
  <c r="A3378" i="40"/>
  <c r="A3379" i="40"/>
  <c r="A3380" i="40"/>
  <c r="A3381" i="40"/>
  <c r="A3382" i="40"/>
  <c r="A3383" i="40"/>
  <c r="A3384" i="40"/>
  <c r="A3385" i="40"/>
  <c r="A3386" i="40"/>
  <c r="A3387" i="40"/>
  <c r="A3388" i="40"/>
  <c r="A3389" i="40"/>
  <c r="A3390" i="40"/>
  <c r="A3391" i="40"/>
  <c r="A3392" i="40"/>
  <c r="A3393" i="40"/>
  <c r="A3394" i="40"/>
  <c r="A3395" i="40"/>
  <c r="A3396" i="40"/>
  <c r="A3397" i="40"/>
  <c r="A3398" i="40"/>
  <c r="A3399" i="40"/>
  <c r="A3400" i="40"/>
  <c r="A3401" i="40"/>
  <c r="A3402" i="40"/>
  <c r="A3403" i="40"/>
  <c r="A3404" i="40"/>
  <c r="A3405" i="40"/>
  <c r="A3406" i="40"/>
  <c r="A3407" i="40"/>
  <c r="A3408" i="40"/>
  <c r="A3409" i="40"/>
  <c r="A3410" i="40"/>
  <c r="A3411" i="40"/>
  <c r="A3412" i="40"/>
  <c r="A3413" i="40"/>
  <c r="A3414" i="40"/>
  <c r="A3415" i="40"/>
  <c r="A3416" i="40"/>
  <c r="A3417" i="40"/>
  <c r="A3418" i="40"/>
  <c r="A3419" i="40"/>
  <c r="A3420" i="40"/>
  <c r="A3421" i="40"/>
  <c r="A3422" i="40"/>
  <c r="A3423" i="40"/>
  <c r="A3424" i="40"/>
  <c r="A3425" i="40"/>
  <c r="A3426" i="40"/>
  <c r="A3427" i="40"/>
  <c r="A3428" i="40"/>
  <c r="A3429" i="40"/>
  <c r="A3430" i="40"/>
  <c r="A3431" i="40"/>
  <c r="A3432" i="40"/>
  <c r="A3433" i="40"/>
  <c r="A3434" i="40"/>
  <c r="A3435" i="40"/>
  <c r="A3436" i="40"/>
  <c r="A3437" i="40"/>
  <c r="A3438" i="40"/>
  <c r="A3439" i="40"/>
  <c r="A3440" i="40"/>
  <c r="A3441" i="40"/>
  <c r="A3442" i="40"/>
  <c r="A3443" i="40"/>
  <c r="A3444" i="40"/>
  <c r="A3445" i="40"/>
  <c r="A3446" i="40"/>
  <c r="A3447" i="40"/>
  <c r="A3448" i="40"/>
  <c r="A3449" i="40"/>
  <c r="A3450" i="40"/>
  <c r="A3451" i="40"/>
  <c r="A3452" i="40"/>
  <c r="A3453" i="40"/>
  <c r="A3454" i="40"/>
  <c r="A3455" i="40"/>
  <c r="A3456" i="40"/>
  <c r="A3457" i="40"/>
  <c r="A3458" i="40"/>
  <c r="A3459" i="40"/>
  <c r="A3460" i="40"/>
  <c r="A3461" i="40"/>
  <c r="A3462" i="40"/>
  <c r="A3463" i="40"/>
  <c r="A3464" i="40"/>
  <c r="A3465" i="40"/>
  <c r="A3466" i="40"/>
  <c r="A3467" i="40"/>
  <c r="A3468" i="40"/>
  <c r="A3469" i="40"/>
  <c r="A3470" i="40"/>
  <c r="A3471" i="40"/>
  <c r="A3472" i="40"/>
  <c r="A3473" i="40"/>
  <c r="A3474" i="40"/>
  <c r="A3475" i="40"/>
  <c r="A3476" i="40"/>
  <c r="A3477" i="40"/>
  <c r="A3478" i="40"/>
  <c r="A3479" i="40"/>
  <c r="A3480" i="40"/>
  <c r="A3481" i="40"/>
  <c r="A3482" i="40"/>
  <c r="A3483" i="40"/>
  <c r="A3484" i="40"/>
  <c r="A3485" i="40"/>
  <c r="A3486" i="40"/>
  <c r="A3487" i="40"/>
  <c r="A3488" i="40"/>
  <c r="A3489" i="40"/>
  <c r="A3490" i="40"/>
  <c r="A3491" i="40"/>
  <c r="A3492" i="40"/>
  <c r="A3493" i="40"/>
  <c r="A3494" i="40"/>
  <c r="A3495" i="40"/>
  <c r="A3496" i="40"/>
  <c r="A3497" i="40"/>
  <c r="A3498" i="40"/>
  <c r="A3499" i="40"/>
  <c r="A3500" i="40"/>
  <c r="A3501" i="40"/>
  <c r="A3502" i="40"/>
  <c r="A3503" i="40"/>
  <c r="A3504" i="40"/>
  <c r="A3505" i="40"/>
  <c r="A3506" i="40"/>
  <c r="A3507" i="40"/>
  <c r="A3508" i="40"/>
  <c r="A3509" i="40"/>
  <c r="A3510" i="40"/>
  <c r="A3511" i="40"/>
  <c r="A3512" i="40"/>
  <c r="A3513" i="40"/>
  <c r="A3514" i="40"/>
  <c r="A3515" i="40"/>
  <c r="A3516" i="40"/>
  <c r="A3517" i="40"/>
  <c r="A3518" i="40"/>
  <c r="A3519" i="40"/>
  <c r="A3520" i="40"/>
  <c r="A3521" i="40"/>
  <c r="A3522" i="40"/>
  <c r="A3523" i="40"/>
  <c r="A3524" i="40"/>
  <c r="A3525" i="40"/>
  <c r="A3526" i="40"/>
  <c r="A3527" i="40"/>
  <c r="A3528" i="40"/>
  <c r="A3529" i="40"/>
  <c r="A3530" i="40"/>
  <c r="A3531" i="40"/>
  <c r="A3532" i="40"/>
  <c r="A3533" i="40"/>
  <c r="A3534" i="40"/>
  <c r="A3535" i="40"/>
  <c r="A3536" i="40"/>
  <c r="A3537" i="40"/>
  <c r="A3538" i="40"/>
  <c r="A3539" i="40"/>
  <c r="A3540" i="40"/>
  <c r="A3541" i="40"/>
  <c r="A3542" i="40"/>
  <c r="A3543" i="40"/>
  <c r="A3544" i="40"/>
  <c r="A3545" i="40"/>
  <c r="A3546" i="40"/>
  <c r="A3547" i="40"/>
  <c r="A3548" i="40"/>
  <c r="A3549" i="40"/>
  <c r="A3550" i="40"/>
  <c r="A3551" i="40"/>
  <c r="A3552" i="40"/>
  <c r="A3553" i="40"/>
  <c r="A3554" i="40"/>
  <c r="A3555" i="40"/>
  <c r="A3556" i="40"/>
  <c r="A3557" i="40"/>
  <c r="A3558" i="40"/>
  <c r="A3559" i="40"/>
  <c r="A3560" i="40"/>
  <c r="A3561" i="40"/>
  <c r="A3562" i="40"/>
  <c r="A3563" i="40"/>
  <c r="A3564" i="40"/>
  <c r="A3565" i="40"/>
  <c r="A3566" i="40"/>
  <c r="A3567" i="40"/>
  <c r="A3568" i="40"/>
  <c r="A3569" i="40"/>
  <c r="A3570" i="40"/>
  <c r="A3571" i="40"/>
  <c r="A3572" i="40"/>
  <c r="A3573" i="40"/>
  <c r="A3574" i="40"/>
  <c r="A3575" i="40"/>
  <c r="A3576" i="40"/>
  <c r="A3577" i="40"/>
  <c r="A3578" i="40"/>
  <c r="A3579" i="40"/>
  <c r="A3580" i="40"/>
  <c r="A3581" i="40"/>
  <c r="A3582" i="40"/>
  <c r="A3583" i="40"/>
  <c r="A3584" i="40"/>
  <c r="A3585" i="40"/>
  <c r="A3586" i="40"/>
  <c r="A3587" i="40"/>
  <c r="A3588" i="40"/>
  <c r="A3589" i="40"/>
  <c r="A3590" i="40"/>
  <c r="A3591" i="40"/>
  <c r="A3592" i="40"/>
  <c r="A3593" i="40"/>
  <c r="A3594" i="40"/>
  <c r="A3595" i="40"/>
  <c r="A3596" i="40"/>
  <c r="A3597" i="40"/>
  <c r="A3598" i="40"/>
  <c r="A3599" i="40"/>
  <c r="A3600" i="40"/>
  <c r="A3601" i="40"/>
  <c r="A3602" i="40"/>
  <c r="A3603" i="40"/>
  <c r="A3604" i="40"/>
  <c r="A3605" i="40"/>
  <c r="A3606" i="40"/>
  <c r="A3607" i="40"/>
  <c r="A3608" i="40"/>
  <c r="A3609" i="40"/>
  <c r="A3610" i="40"/>
  <c r="A3611" i="40"/>
  <c r="A3612" i="40"/>
  <c r="A3613" i="40"/>
  <c r="A3614" i="40"/>
  <c r="A3615" i="40"/>
  <c r="A3616" i="40"/>
  <c r="A3617" i="40"/>
  <c r="A3618" i="40"/>
  <c r="A3619" i="40"/>
  <c r="A3620" i="40"/>
  <c r="A3621" i="40"/>
  <c r="A3622" i="40"/>
  <c r="A3623" i="40"/>
  <c r="A3624" i="40"/>
  <c r="A3625" i="40"/>
  <c r="A3626" i="40"/>
  <c r="A3627" i="40"/>
  <c r="A3628" i="40"/>
  <c r="A3629" i="40"/>
  <c r="A3630" i="40"/>
  <c r="A3631" i="40"/>
  <c r="A3632" i="40"/>
  <c r="A3633" i="40"/>
  <c r="A3634" i="40"/>
  <c r="A3635" i="40"/>
  <c r="A3636" i="40"/>
  <c r="A3637" i="40"/>
  <c r="A3638" i="40"/>
  <c r="A3639" i="40"/>
  <c r="A3640" i="40"/>
  <c r="A3641" i="40"/>
  <c r="A3642" i="40"/>
  <c r="A3643" i="40"/>
  <c r="A3644" i="40"/>
  <c r="A3645" i="40"/>
  <c r="A3646" i="40"/>
  <c r="A3647" i="40"/>
  <c r="A3648" i="40"/>
  <c r="A3649" i="40"/>
  <c r="A3650" i="40"/>
  <c r="A3651" i="40"/>
  <c r="A3652" i="40"/>
  <c r="A3653" i="40"/>
  <c r="A3654" i="40"/>
  <c r="A3655" i="40"/>
  <c r="A3656" i="40"/>
  <c r="A3657" i="40"/>
  <c r="A3658" i="40"/>
  <c r="A3659" i="40"/>
  <c r="A3660" i="40"/>
  <c r="A3661" i="40"/>
  <c r="A3662" i="40"/>
  <c r="A3663" i="40"/>
  <c r="A3664" i="40"/>
  <c r="A3665" i="40"/>
  <c r="A3666" i="40"/>
  <c r="A3667" i="40"/>
  <c r="A3668" i="40"/>
  <c r="A3669" i="40"/>
  <c r="A3670" i="40"/>
  <c r="A3671" i="40"/>
  <c r="A3672" i="40"/>
  <c r="A3673" i="40"/>
  <c r="A3674" i="40"/>
  <c r="A3675" i="40"/>
  <c r="A3676" i="40"/>
  <c r="A3677" i="40"/>
  <c r="A3678" i="40"/>
  <c r="A3679" i="40"/>
  <c r="A3680" i="40"/>
  <c r="A3681" i="40"/>
  <c r="A3682" i="40"/>
  <c r="A3683" i="40"/>
  <c r="A3684" i="40"/>
  <c r="A3685" i="40"/>
  <c r="A3686" i="40"/>
  <c r="A3687" i="40"/>
  <c r="A3688" i="40"/>
  <c r="A3689" i="40"/>
  <c r="A3690" i="40"/>
  <c r="A3691" i="40"/>
  <c r="A3692" i="40"/>
  <c r="A3693" i="40"/>
  <c r="A3694" i="40"/>
  <c r="A3695" i="40"/>
  <c r="A3696" i="40"/>
  <c r="A3697" i="40"/>
  <c r="A3698" i="40"/>
  <c r="A3699" i="40"/>
  <c r="A3700" i="40"/>
  <c r="A3701" i="40"/>
  <c r="A3702" i="40"/>
  <c r="A3703" i="40"/>
  <c r="A3704" i="40"/>
  <c r="A3705" i="40"/>
  <c r="A3706" i="40"/>
  <c r="A3707" i="40"/>
  <c r="A3708" i="40"/>
  <c r="A3709" i="40"/>
  <c r="A3710" i="40"/>
  <c r="A3711" i="40"/>
  <c r="A3712" i="40"/>
  <c r="A3713" i="40"/>
  <c r="A3714" i="40"/>
  <c r="A3715" i="40"/>
  <c r="A3716" i="40"/>
  <c r="A3717" i="40"/>
  <c r="A3718" i="40"/>
  <c r="A3719" i="40"/>
  <c r="A3720" i="40"/>
  <c r="A3721" i="40"/>
  <c r="A3722" i="40"/>
  <c r="A3723" i="40"/>
  <c r="A3724" i="40"/>
  <c r="A3725" i="40"/>
  <c r="A3726" i="40"/>
  <c r="A3727" i="40"/>
  <c r="A3728" i="40"/>
  <c r="A3729" i="40"/>
  <c r="A3730" i="40"/>
  <c r="A3731" i="40"/>
  <c r="A3732" i="40"/>
  <c r="A3733" i="40"/>
  <c r="A3734" i="40"/>
  <c r="A3735" i="40"/>
  <c r="A3736" i="40"/>
  <c r="A3737" i="40"/>
  <c r="A3738" i="40"/>
  <c r="A3739" i="40"/>
  <c r="A3740" i="40"/>
  <c r="A3741" i="40"/>
  <c r="A3742" i="40"/>
  <c r="A3743" i="40"/>
  <c r="A3744" i="40"/>
  <c r="A3745" i="40"/>
  <c r="A3746" i="40"/>
  <c r="A3747" i="40"/>
  <c r="A3748" i="40"/>
  <c r="A3749" i="40"/>
  <c r="A3750" i="40"/>
  <c r="A3751" i="40"/>
  <c r="A3752" i="40"/>
  <c r="A3753" i="40"/>
  <c r="A3754" i="40"/>
  <c r="A3755" i="40"/>
  <c r="A3756" i="40"/>
  <c r="A3757" i="40"/>
  <c r="A3758" i="40"/>
  <c r="A3759" i="40"/>
  <c r="A3760" i="40"/>
  <c r="A3761" i="40"/>
  <c r="A3762" i="40"/>
  <c r="A3763" i="40"/>
  <c r="A3764" i="40"/>
  <c r="A3765" i="40"/>
  <c r="A3766" i="40"/>
  <c r="A3767" i="40"/>
  <c r="A3768" i="40"/>
  <c r="A3769" i="40"/>
  <c r="A3770" i="40"/>
  <c r="A3771" i="40"/>
  <c r="A3772" i="40"/>
  <c r="A3773" i="40"/>
  <c r="A3774" i="40"/>
  <c r="A3775" i="40"/>
  <c r="A3776" i="40"/>
  <c r="A3777" i="40"/>
  <c r="A3778" i="40"/>
  <c r="A3779" i="40"/>
  <c r="A3780" i="40"/>
  <c r="A3781" i="40"/>
  <c r="A3782" i="40"/>
  <c r="A3783" i="40"/>
  <c r="A3784" i="40"/>
  <c r="A3785" i="40"/>
  <c r="A3786" i="40"/>
  <c r="A3787" i="40"/>
  <c r="A3788" i="40"/>
  <c r="A3789" i="40"/>
  <c r="A3790" i="40"/>
  <c r="A3791" i="40"/>
  <c r="A3792" i="40"/>
  <c r="A3793" i="40"/>
  <c r="A3794" i="40"/>
  <c r="A3795" i="40"/>
  <c r="A3796" i="40"/>
  <c r="A3797" i="40"/>
  <c r="A3798" i="40"/>
  <c r="A3799" i="40"/>
  <c r="A3800" i="40"/>
  <c r="A3801" i="40"/>
  <c r="A3802" i="40"/>
  <c r="A3803" i="40"/>
  <c r="A3804" i="40"/>
  <c r="A3805" i="40"/>
  <c r="A3806" i="40"/>
  <c r="A3807" i="40"/>
  <c r="A3808" i="40"/>
  <c r="A3809" i="40"/>
  <c r="A3810" i="40"/>
  <c r="A3811" i="40"/>
  <c r="A3812" i="40"/>
  <c r="A3813" i="40"/>
  <c r="A3814" i="40"/>
  <c r="A3815" i="40"/>
  <c r="A3816" i="40"/>
  <c r="A3817" i="40"/>
  <c r="A3818" i="40"/>
  <c r="A3819" i="40"/>
  <c r="A3820" i="40"/>
  <c r="A3821" i="40"/>
  <c r="A3822" i="40"/>
  <c r="A3823" i="40"/>
  <c r="A3824" i="40"/>
  <c r="A3825" i="40"/>
  <c r="A3826" i="40"/>
  <c r="A3827" i="40"/>
  <c r="A3828" i="40"/>
  <c r="A3829" i="40"/>
  <c r="A3830" i="40"/>
  <c r="A3831" i="40"/>
  <c r="A3832" i="40"/>
  <c r="A3833" i="40"/>
  <c r="A3834" i="40"/>
  <c r="A3835" i="40"/>
  <c r="A3836" i="40"/>
  <c r="A3837" i="40"/>
  <c r="A3838" i="40"/>
  <c r="A3839" i="40"/>
  <c r="A3840" i="40"/>
  <c r="A3841" i="40"/>
  <c r="A3842" i="40"/>
  <c r="A3843" i="40"/>
  <c r="A3844" i="40"/>
  <c r="A3845" i="40"/>
  <c r="A3846" i="40"/>
  <c r="A3847" i="40"/>
  <c r="A3848" i="40"/>
  <c r="A3849" i="40"/>
  <c r="A3850" i="40"/>
  <c r="A3851" i="40"/>
  <c r="A3852" i="40"/>
  <c r="A3853" i="40"/>
  <c r="A3854" i="40"/>
  <c r="A3855" i="40"/>
  <c r="A3856" i="40"/>
  <c r="A3857" i="40"/>
  <c r="A3858" i="40"/>
  <c r="A3859" i="40"/>
  <c r="A3860" i="40"/>
  <c r="A3861" i="40"/>
  <c r="A3862" i="40"/>
  <c r="A3863" i="40"/>
  <c r="A3864" i="40"/>
  <c r="A3865" i="40"/>
  <c r="A3866" i="40"/>
  <c r="A3867" i="40"/>
  <c r="A3868" i="40"/>
  <c r="A3869" i="40"/>
  <c r="A3870" i="40"/>
  <c r="A3871" i="40"/>
  <c r="A3872" i="40"/>
  <c r="A3873" i="40"/>
  <c r="A3874" i="40"/>
  <c r="A3875" i="40"/>
  <c r="A3876" i="40"/>
  <c r="A3877" i="40"/>
  <c r="A3878" i="40"/>
  <c r="A3879" i="40"/>
  <c r="A3880" i="40"/>
  <c r="A3881" i="40"/>
  <c r="A3882" i="40"/>
  <c r="A3883" i="40"/>
  <c r="A3884" i="40"/>
  <c r="A3885" i="40"/>
  <c r="A3886" i="40"/>
  <c r="A3887" i="40"/>
  <c r="A3888" i="40"/>
  <c r="A3889" i="40"/>
  <c r="A3890" i="40"/>
  <c r="A3891" i="40"/>
  <c r="A3892" i="40"/>
  <c r="A3893" i="40"/>
  <c r="A3894" i="40"/>
  <c r="A3895" i="40"/>
  <c r="A3896" i="40"/>
  <c r="A3897" i="40"/>
  <c r="A3898" i="40"/>
  <c r="A3899" i="40"/>
  <c r="A3900" i="40"/>
  <c r="A3901" i="40"/>
  <c r="A3902" i="40"/>
  <c r="A3903" i="40"/>
  <c r="A3904" i="40"/>
  <c r="A3905" i="40"/>
  <c r="A3906" i="40"/>
  <c r="A3907" i="40"/>
  <c r="A3908" i="40"/>
  <c r="A3909" i="40"/>
  <c r="A3910" i="40"/>
  <c r="A3911" i="40"/>
  <c r="A3912" i="40"/>
  <c r="A3913" i="40"/>
  <c r="A3914" i="40"/>
  <c r="A3915" i="40"/>
  <c r="A3916" i="40"/>
  <c r="A3917" i="40"/>
  <c r="A3918" i="40"/>
  <c r="A3919" i="40"/>
  <c r="A3920" i="40"/>
  <c r="A3921" i="40"/>
  <c r="A3922" i="40"/>
  <c r="A3923" i="40"/>
  <c r="A3924" i="40"/>
  <c r="A3925" i="40"/>
  <c r="A3926" i="40"/>
  <c r="A3927" i="40"/>
  <c r="A3928" i="40"/>
  <c r="A3929" i="40"/>
  <c r="A3930" i="40"/>
  <c r="A3931" i="40"/>
  <c r="A3932" i="40"/>
  <c r="A3933" i="40"/>
  <c r="A3934" i="40"/>
  <c r="A3935" i="40"/>
  <c r="A3936" i="40"/>
  <c r="A3937" i="40"/>
  <c r="A3938" i="40"/>
  <c r="A3939" i="40"/>
  <c r="A3940" i="40"/>
  <c r="A3941" i="40"/>
  <c r="A3942" i="40"/>
  <c r="A3943" i="40"/>
  <c r="A3944" i="40"/>
  <c r="A3945" i="40"/>
  <c r="A3946" i="40"/>
  <c r="A3947" i="40"/>
  <c r="A3948" i="40"/>
  <c r="A3949" i="40"/>
  <c r="A3950" i="40"/>
  <c r="A3951" i="40"/>
  <c r="A3952" i="40"/>
  <c r="A3953" i="40"/>
  <c r="A3954" i="40"/>
  <c r="A3955" i="40"/>
  <c r="A3956" i="40"/>
  <c r="A3957" i="40"/>
  <c r="A3958" i="40"/>
  <c r="A3959" i="40"/>
  <c r="A3960" i="40"/>
  <c r="A3961" i="40"/>
  <c r="A3962" i="40"/>
  <c r="A3963" i="40"/>
  <c r="A3964" i="40"/>
  <c r="A3965" i="40"/>
  <c r="A3966" i="40"/>
  <c r="A3967" i="40"/>
  <c r="A3968" i="40"/>
  <c r="A3969" i="40"/>
  <c r="A3970" i="40"/>
  <c r="A3971" i="40"/>
  <c r="A3972" i="40"/>
  <c r="A3973" i="40"/>
  <c r="A3974" i="40"/>
  <c r="A3975" i="40"/>
  <c r="A3976" i="40"/>
  <c r="A3977" i="40"/>
  <c r="A3978" i="40"/>
  <c r="A3979" i="40"/>
  <c r="A3980" i="40"/>
  <c r="A3981" i="40"/>
  <c r="A3982" i="40"/>
  <c r="A3983" i="40"/>
  <c r="A3984" i="40"/>
  <c r="A3985" i="40"/>
  <c r="A3986" i="40"/>
  <c r="A3987" i="40"/>
  <c r="A3988" i="40"/>
  <c r="A3989" i="40"/>
  <c r="A3990" i="40"/>
  <c r="A3991" i="40"/>
  <c r="A3992" i="40"/>
  <c r="A3993" i="40"/>
  <c r="A3994" i="40"/>
  <c r="A3995" i="40"/>
  <c r="A3996" i="40"/>
  <c r="A3997" i="40"/>
  <c r="A3998" i="40"/>
  <c r="A3999" i="40"/>
  <c r="A4000" i="40"/>
  <c r="A4001" i="40"/>
  <c r="A4002" i="40"/>
  <c r="A4003" i="40"/>
  <c r="A4004" i="40"/>
  <c r="A4005" i="40"/>
  <c r="A4006" i="40"/>
  <c r="A4007" i="40"/>
  <c r="A4008" i="40"/>
  <c r="A4009" i="40"/>
  <c r="A4010" i="40"/>
  <c r="A4011" i="40"/>
  <c r="A4012" i="40"/>
  <c r="A4013" i="40"/>
  <c r="A4014" i="40"/>
  <c r="A4015" i="40"/>
  <c r="A4016" i="40"/>
  <c r="A4017" i="40"/>
  <c r="A4018" i="40"/>
  <c r="A4019" i="40"/>
  <c r="A4020" i="40"/>
  <c r="A4021" i="40"/>
  <c r="A4022" i="40"/>
  <c r="A4023" i="40"/>
  <c r="A4024" i="40"/>
  <c r="A4025" i="40"/>
  <c r="A4026" i="40"/>
  <c r="A4027" i="40"/>
  <c r="A4028" i="40"/>
  <c r="A4029" i="40"/>
  <c r="A4030" i="40"/>
  <c r="A4031" i="40"/>
  <c r="A4032" i="40"/>
  <c r="A4033" i="40"/>
  <c r="A4034" i="40"/>
  <c r="A4035" i="40"/>
  <c r="A4036" i="40"/>
  <c r="A4037" i="40"/>
  <c r="A4038" i="40"/>
  <c r="A4039" i="40"/>
  <c r="A4040" i="40"/>
  <c r="A4041" i="40"/>
  <c r="A4042" i="40"/>
  <c r="A4043" i="40"/>
  <c r="A4044" i="40"/>
  <c r="A4045" i="40"/>
  <c r="A4046" i="40"/>
  <c r="A4047" i="40"/>
  <c r="A4048" i="40"/>
  <c r="A4049" i="40"/>
  <c r="A4050" i="40"/>
  <c r="A4051" i="40"/>
  <c r="A4052" i="40"/>
  <c r="A4053" i="40"/>
  <c r="A4054" i="40"/>
  <c r="A4055" i="40"/>
  <c r="A4056" i="40"/>
  <c r="A4057" i="40"/>
  <c r="A4058" i="40"/>
  <c r="A4059" i="40"/>
  <c r="A4060" i="40"/>
  <c r="A4061" i="40"/>
  <c r="A4062" i="40"/>
  <c r="A4063" i="40"/>
  <c r="A4064" i="40"/>
  <c r="A4065" i="40"/>
  <c r="A4066" i="40"/>
  <c r="A4067" i="40"/>
  <c r="A4068" i="40"/>
  <c r="A4069" i="40"/>
  <c r="A4070" i="40"/>
  <c r="A4071" i="40"/>
  <c r="A4072" i="40"/>
  <c r="A4073" i="40"/>
  <c r="A4074" i="40"/>
  <c r="A4075" i="40"/>
  <c r="A4076" i="40"/>
  <c r="A4077" i="40"/>
  <c r="A4078" i="40"/>
  <c r="A4079" i="40"/>
  <c r="A4080" i="40"/>
  <c r="A4081" i="40"/>
  <c r="A4082" i="40"/>
  <c r="A4083" i="40"/>
  <c r="A4084" i="40"/>
  <c r="A4085" i="40"/>
  <c r="A4086" i="40"/>
  <c r="A4087" i="40"/>
  <c r="A4088" i="40"/>
  <c r="A4089" i="40"/>
  <c r="A4090" i="40"/>
  <c r="A4091" i="40"/>
  <c r="A4092" i="40"/>
  <c r="A4093" i="40"/>
  <c r="A4094" i="40"/>
  <c r="A4095" i="40"/>
  <c r="A4096" i="40"/>
  <c r="A4097" i="40"/>
  <c r="A4098" i="40"/>
  <c r="A4099" i="40"/>
  <c r="A4100" i="40"/>
  <c r="A4101" i="40"/>
  <c r="A4102" i="40"/>
  <c r="A4103" i="40"/>
  <c r="A4104" i="40"/>
  <c r="A4105" i="40"/>
  <c r="A4106" i="40"/>
  <c r="A4107" i="40"/>
  <c r="A4108" i="40"/>
  <c r="A4109" i="40"/>
  <c r="A4110" i="40"/>
  <c r="A4111" i="40"/>
  <c r="A4112" i="40"/>
  <c r="A4113" i="40"/>
  <c r="A4114" i="40"/>
  <c r="A4115" i="40"/>
  <c r="A4116" i="40"/>
  <c r="A4117" i="40"/>
  <c r="A4118" i="40"/>
  <c r="A4119" i="40"/>
  <c r="A4120" i="40"/>
  <c r="A4121" i="40"/>
  <c r="A4122" i="40"/>
  <c r="A4123" i="40"/>
  <c r="A4124" i="40"/>
  <c r="A4125" i="40"/>
  <c r="A4126" i="40"/>
  <c r="A4127" i="40"/>
  <c r="A4128" i="40"/>
  <c r="A4129" i="40"/>
  <c r="A4130" i="40"/>
  <c r="A4131" i="40"/>
  <c r="A4132" i="40"/>
  <c r="A4133" i="40"/>
  <c r="A4134" i="40"/>
  <c r="A4135" i="40"/>
  <c r="A4136" i="40"/>
  <c r="A4137" i="40"/>
  <c r="A4138" i="40"/>
  <c r="A4139" i="40"/>
  <c r="A4140" i="40"/>
  <c r="A4141" i="40"/>
  <c r="A4142" i="40"/>
  <c r="A4143" i="40"/>
  <c r="A4144" i="40"/>
  <c r="A4145" i="40"/>
  <c r="A4146" i="40"/>
  <c r="A4147" i="40"/>
  <c r="A4148" i="40"/>
  <c r="A4149" i="40"/>
  <c r="A4150" i="40"/>
  <c r="A4151" i="40"/>
  <c r="A4152" i="40"/>
  <c r="A4153" i="40"/>
  <c r="A4154" i="40"/>
  <c r="A4155" i="40"/>
  <c r="A4156" i="40"/>
  <c r="A4157" i="40"/>
  <c r="A4158" i="40"/>
  <c r="A4159" i="40"/>
  <c r="A4160" i="40"/>
  <c r="A4161" i="40"/>
  <c r="A4162" i="40"/>
  <c r="A4163" i="40"/>
  <c r="A4164" i="40"/>
  <c r="A4165" i="40"/>
  <c r="A4166" i="40"/>
  <c r="A4167" i="40"/>
  <c r="A4168" i="40"/>
  <c r="A4169" i="40"/>
  <c r="A4170" i="40"/>
  <c r="A4171" i="40"/>
  <c r="A4172" i="40"/>
  <c r="A4173" i="40"/>
  <c r="A4174" i="40"/>
  <c r="A4175" i="40"/>
  <c r="A4176" i="40"/>
  <c r="A4177" i="40"/>
  <c r="A4178" i="40"/>
  <c r="A4179" i="40"/>
  <c r="A4180" i="40"/>
  <c r="A4181" i="40"/>
  <c r="A4182" i="40"/>
  <c r="A4183" i="40"/>
  <c r="A4184" i="40"/>
  <c r="A4185" i="40"/>
  <c r="A4186" i="40"/>
  <c r="A4187" i="40"/>
  <c r="A4188" i="40"/>
  <c r="A4189" i="40"/>
  <c r="A4190" i="40"/>
  <c r="A4191" i="40"/>
  <c r="A4192" i="40"/>
  <c r="A4193" i="40"/>
  <c r="A4194" i="40"/>
  <c r="A4195" i="40"/>
  <c r="A4196" i="40"/>
  <c r="A4197" i="40"/>
  <c r="A4198" i="40"/>
  <c r="A4199" i="40"/>
  <c r="A4200" i="40"/>
  <c r="A4201" i="40"/>
  <c r="A4202" i="40"/>
  <c r="A4203" i="40"/>
  <c r="A4204" i="40"/>
  <c r="A4205" i="40"/>
  <c r="A4206" i="40"/>
  <c r="A4207" i="40"/>
  <c r="A4208" i="40"/>
  <c r="A4209" i="40"/>
  <c r="A4210" i="40"/>
  <c r="A4211" i="40"/>
  <c r="A4212" i="40"/>
  <c r="A4213" i="40"/>
  <c r="A4214" i="40"/>
  <c r="A4215" i="40"/>
  <c r="A4216" i="40"/>
  <c r="A4217" i="40"/>
  <c r="A4218" i="40"/>
  <c r="A4219" i="40"/>
  <c r="A4220" i="40"/>
  <c r="A4221" i="40"/>
  <c r="A4222" i="40"/>
  <c r="A4223" i="40"/>
  <c r="A4224" i="40"/>
  <c r="A4225" i="40"/>
  <c r="A4226" i="40"/>
  <c r="A4227" i="40"/>
  <c r="A4228" i="40"/>
  <c r="A4229" i="40"/>
  <c r="A4230" i="40"/>
  <c r="A4231" i="40"/>
  <c r="A4232" i="40"/>
  <c r="A4233" i="40"/>
  <c r="A4234" i="40"/>
  <c r="A4235" i="40"/>
  <c r="A4236" i="40"/>
  <c r="A4237" i="40"/>
  <c r="A4238" i="40"/>
  <c r="A4239" i="40"/>
  <c r="A4240" i="40"/>
  <c r="A4241" i="40"/>
  <c r="A4242" i="40"/>
  <c r="A4243" i="40"/>
  <c r="A4244" i="40"/>
  <c r="A4245" i="40"/>
  <c r="A4246" i="40"/>
  <c r="A4247" i="40"/>
  <c r="A4248" i="40"/>
  <c r="A4249" i="40"/>
  <c r="A4250" i="40"/>
  <c r="A4251" i="40"/>
  <c r="A4252" i="40"/>
  <c r="A4253" i="40"/>
  <c r="A4254" i="40"/>
  <c r="A4255" i="40"/>
  <c r="A4256" i="40"/>
  <c r="A4257" i="40"/>
  <c r="A4258" i="40"/>
  <c r="A4259" i="40"/>
  <c r="A4260" i="40"/>
  <c r="A4261" i="40"/>
  <c r="A4262" i="40"/>
  <c r="A4263" i="40"/>
  <c r="A4264" i="40"/>
  <c r="A4265" i="40"/>
  <c r="A4266" i="40"/>
  <c r="A4267" i="40"/>
  <c r="A4268" i="40"/>
  <c r="A4269" i="40"/>
  <c r="A4270" i="40"/>
  <c r="A4271" i="40"/>
  <c r="A4272" i="40"/>
  <c r="A4273" i="40"/>
  <c r="A4274" i="40"/>
  <c r="A4275" i="40"/>
  <c r="A4276" i="40"/>
  <c r="A4277" i="40"/>
  <c r="A4278" i="40"/>
  <c r="A4279" i="40"/>
  <c r="A4280" i="40"/>
  <c r="A4281" i="40"/>
  <c r="A4282" i="40"/>
  <c r="A4283" i="40"/>
  <c r="A4284" i="40"/>
  <c r="A4285" i="40"/>
  <c r="A4286" i="40"/>
  <c r="A4287" i="40"/>
  <c r="A4288" i="40"/>
  <c r="A4289" i="40"/>
  <c r="A4290" i="40"/>
  <c r="A4291" i="40"/>
  <c r="A4292" i="40"/>
  <c r="A4293" i="40"/>
  <c r="A4294" i="40"/>
  <c r="A4295" i="40"/>
  <c r="A4296" i="40"/>
  <c r="A4297" i="40"/>
  <c r="A4298" i="40"/>
  <c r="A4299" i="40"/>
  <c r="A4300" i="40"/>
  <c r="A4301" i="40"/>
  <c r="A4302" i="40"/>
  <c r="A4303" i="40"/>
  <c r="A4304" i="40"/>
  <c r="A4305" i="40"/>
  <c r="A4306" i="40"/>
  <c r="A4307" i="40"/>
  <c r="A4308" i="40"/>
  <c r="A4309" i="40"/>
  <c r="A4310" i="40"/>
  <c r="A4311" i="40"/>
  <c r="A4312" i="40"/>
  <c r="A4313" i="40"/>
  <c r="A4314" i="40"/>
  <c r="A4315" i="40"/>
  <c r="A4316" i="40"/>
  <c r="A4317" i="40"/>
  <c r="A4318" i="40"/>
  <c r="A4319" i="40"/>
  <c r="A4320" i="40"/>
  <c r="A4321" i="40"/>
  <c r="A4322" i="40"/>
  <c r="A4323" i="40"/>
  <c r="A4324" i="40"/>
  <c r="A4325" i="40"/>
  <c r="A4326" i="40"/>
  <c r="A4327" i="40"/>
  <c r="A4328" i="40"/>
  <c r="A4329" i="40"/>
  <c r="A4330" i="40"/>
  <c r="A4331" i="40"/>
  <c r="A4332" i="40"/>
  <c r="A4333" i="40"/>
  <c r="A4334" i="40"/>
  <c r="A4335" i="40"/>
  <c r="A4336" i="40"/>
  <c r="A4337" i="40"/>
  <c r="A4338" i="40"/>
  <c r="A4339" i="40"/>
  <c r="A4340" i="40"/>
  <c r="A4341" i="40"/>
  <c r="A4342" i="40"/>
  <c r="A4343" i="40"/>
  <c r="A4344" i="40"/>
  <c r="A4345" i="40"/>
  <c r="A4346" i="40"/>
  <c r="A4347" i="40"/>
  <c r="A4348" i="40"/>
  <c r="A4349" i="40"/>
  <c r="A4350" i="40"/>
  <c r="A4351" i="40"/>
  <c r="A4352" i="40"/>
  <c r="A4353" i="40"/>
  <c r="A4354" i="40"/>
  <c r="A4355" i="40"/>
  <c r="A4356" i="40"/>
  <c r="A4357" i="40"/>
  <c r="A4358" i="40"/>
  <c r="A4359" i="40"/>
  <c r="A4360" i="40"/>
  <c r="A4361" i="40"/>
  <c r="A4362" i="40"/>
  <c r="A4363" i="40"/>
  <c r="A4364" i="40"/>
  <c r="A4365" i="40"/>
  <c r="A4366" i="40"/>
  <c r="A4367" i="40"/>
  <c r="A4368" i="40"/>
  <c r="A4369" i="40"/>
  <c r="A4370" i="40"/>
  <c r="A4371" i="40"/>
  <c r="A4372" i="40"/>
  <c r="A4373" i="40"/>
  <c r="A4374" i="40"/>
  <c r="A4375" i="40"/>
  <c r="A4376" i="40"/>
  <c r="A4377" i="40"/>
  <c r="A4378" i="40"/>
  <c r="A4379" i="40"/>
  <c r="A4380" i="40"/>
  <c r="A4381" i="40"/>
  <c r="A4382" i="40"/>
  <c r="A4383" i="40"/>
  <c r="A4384" i="40"/>
  <c r="A4385" i="40"/>
  <c r="A4386" i="40"/>
  <c r="A4387" i="40"/>
  <c r="A4388" i="40"/>
  <c r="A4389" i="40"/>
  <c r="A4390" i="40"/>
  <c r="A4391" i="40"/>
  <c r="A4392" i="40"/>
  <c r="A4393" i="40"/>
  <c r="A4394" i="40"/>
  <c r="A4395" i="40"/>
  <c r="A4396" i="40"/>
  <c r="A4397" i="40"/>
  <c r="A4398" i="40"/>
  <c r="A4399" i="40"/>
  <c r="A4400" i="40"/>
  <c r="A4401" i="40"/>
  <c r="A4402" i="40"/>
  <c r="A4403" i="40"/>
  <c r="A4404" i="40"/>
  <c r="A4405" i="40"/>
  <c r="A4406" i="40"/>
  <c r="A4407" i="40"/>
  <c r="A4408" i="40"/>
  <c r="A4409" i="40"/>
  <c r="A4410" i="40"/>
  <c r="A4411" i="40"/>
  <c r="A4412" i="40"/>
  <c r="A4413" i="40"/>
  <c r="A4414" i="40"/>
  <c r="A4415" i="40"/>
  <c r="A4416" i="40"/>
  <c r="A4417" i="40"/>
  <c r="A4418" i="40"/>
  <c r="A4419" i="40"/>
  <c r="A4420" i="40"/>
  <c r="A4421" i="40"/>
  <c r="A4422" i="40"/>
  <c r="A4423" i="40"/>
  <c r="A4424" i="40"/>
  <c r="A4425" i="40"/>
  <c r="A4426" i="40"/>
  <c r="A4427" i="40"/>
  <c r="A4428" i="40"/>
  <c r="A4429" i="40"/>
  <c r="A4430" i="40"/>
  <c r="A4431" i="40"/>
  <c r="A4432" i="40"/>
  <c r="A4433" i="40"/>
  <c r="A4434" i="40"/>
  <c r="A4435" i="40"/>
  <c r="A4436" i="40"/>
  <c r="A4437" i="40"/>
  <c r="A4438" i="40"/>
  <c r="A4439" i="40"/>
  <c r="A4440" i="40"/>
  <c r="A4441" i="40"/>
  <c r="A4442" i="40"/>
  <c r="A4443" i="40"/>
  <c r="A4444" i="40"/>
  <c r="A4445" i="40"/>
  <c r="A4446" i="40"/>
  <c r="A4447" i="40"/>
  <c r="A4448" i="40"/>
  <c r="A4449" i="40"/>
  <c r="A4450" i="40"/>
  <c r="A4451" i="40"/>
  <c r="A4452" i="40"/>
  <c r="A4453" i="40"/>
  <c r="A4454" i="40"/>
  <c r="A4455" i="40"/>
  <c r="A4456" i="40"/>
  <c r="A4457" i="40"/>
  <c r="A4458" i="40"/>
  <c r="A4459" i="40"/>
  <c r="A4460" i="40"/>
  <c r="A4461" i="40"/>
  <c r="A4462" i="40"/>
  <c r="A4463" i="40"/>
  <c r="A4464" i="40"/>
  <c r="A4465" i="40"/>
  <c r="A4466" i="40"/>
  <c r="A4467" i="40"/>
  <c r="A4468" i="40"/>
  <c r="A4469" i="40"/>
  <c r="A4470" i="40"/>
  <c r="A4471" i="40"/>
  <c r="A4472" i="40"/>
  <c r="A4473" i="40"/>
  <c r="A4474" i="40"/>
  <c r="A4475" i="40"/>
  <c r="A4476" i="40"/>
  <c r="A4477" i="40"/>
  <c r="A4478" i="40"/>
  <c r="A4479" i="40"/>
  <c r="A4480" i="40"/>
  <c r="A4481" i="40"/>
  <c r="A4482" i="40"/>
  <c r="A4483" i="40"/>
  <c r="A4484" i="40"/>
  <c r="A4485" i="40"/>
  <c r="A4486" i="40"/>
  <c r="A4487" i="40"/>
  <c r="A4488" i="40"/>
  <c r="A4489" i="40"/>
  <c r="A4490" i="40"/>
  <c r="A4491" i="40"/>
  <c r="A4492" i="40"/>
  <c r="A4493" i="40"/>
  <c r="A4494" i="40"/>
  <c r="A4495" i="40"/>
  <c r="A4496" i="40"/>
  <c r="A4497" i="40"/>
  <c r="A4498" i="40"/>
  <c r="A4499" i="40"/>
  <c r="A4500" i="40"/>
  <c r="A4501" i="40"/>
  <c r="A4502" i="40"/>
  <c r="A4503" i="40"/>
  <c r="A4504" i="40"/>
  <c r="A4505" i="40"/>
  <c r="A4506" i="40"/>
  <c r="A4507" i="40"/>
  <c r="A4508" i="40"/>
  <c r="A4509" i="40"/>
  <c r="A4510" i="40"/>
  <c r="A4511" i="40"/>
  <c r="A4512" i="40"/>
  <c r="A4513" i="40"/>
  <c r="A4514" i="40"/>
  <c r="A4515" i="40"/>
  <c r="A4516" i="40"/>
  <c r="A4517" i="40"/>
  <c r="A4518" i="40"/>
  <c r="A4519" i="40"/>
  <c r="A4520" i="40"/>
  <c r="A4521" i="40"/>
  <c r="A4522" i="40"/>
  <c r="A4523" i="40"/>
  <c r="A4524" i="40"/>
  <c r="A4525" i="40"/>
  <c r="A4526" i="40"/>
  <c r="A4527" i="40"/>
  <c r="A4528" i="40"/>
  <c r="A4529" i="40"/>
  <c r="A4530" i="40"/>
  <c r="A4531" i="40"/>
  <c r="A4532" i="40"/>
  <c r="A4533" i="40"/>
  <c r="A4534" i="40"/>
  <c r="A4535" i="40"/>
  <c r="A4536" i="40"/>
  <c r="A4537" i="40"/>
  <c r="A4538" i="40"/>
  <c r="A4539" i="40"/>
  <c r="A4540" i="40"/>
  <c r="A4541" i="40"/>
  <c r="A4542" i="40"/>
  <c r="A4543" i="40"/>
  <c r="A4544" i="40"/>
  <c r="A4545" i="40"/>
  <c r="A4546" i="40"/>
  <c r="A4547" i="40"/>
  <c r="A4548" i="40"/>
  <c r="A4549" i="40"/>
  <c r="A4550" i="40"/>
  <c r="A4551" i="40"/>
  <c r="A4552" i="40"/>
  <c r="A4553" i="40"/>
  <c r="A4554" i="40"/>
  <c r="A4555" i="40"/>
  <c r="A4556" i="40"/>
  <c r="A4557" i="40"/>
  <c r="A4558" i="40"/>
  <c r="A4559" i="40"/>
  <c r="A4560" i="40"/>
  <c r="A4561" i="40"/>
  <c r="A4562" i="40"/>
  <c r="A4563" i="40"/>
  <c r="A4564" i="40"/>
  <c r="A4565" i="40"/>
  <c r="A4566" i="40"/>
  <c r="A4567" i="40"/>
  <c r="A4568" i="40"/>
  <c r="A4569" i="40"/>
  <c r="A4570" i="40"/>
  <c r="A4571" i="40"/>
  <c r="A4572" i="40"/>
  <c r="A4573" i="40"/>
  <c r="A4574" i="40"/>
  <c r="A4575" i="40"/>
  <c r="A4576" i="40"/>
  <c r="A4577" i="40"/>
  <c r="A4578" i="40"/>
  <c r="A4579" i="40"/>
  <c r="A4580" i="40"/>
  <c r="A4581" i="40"/>
  <c r="A4582" i="40"/>
  <c r="A4583" i="40"/>
  <c r="A4584" i="40"/>
  <c r="A4585" i="40"/>
  <c r="A4586" i="40"/>
  <c r="A4587" i="40"/>
  <c r="A4588" i="40"/>
  <c r="A4589" i="40"/>
  <c r="A4590" i="40"/>
  <c r="A4591" i="40"/>
  <c r="A4592" i="40"/>
  <c r="A4593" i="40"/>
  <c r="A4594" i="40"/>
  <c r="A4595" i="40"/>
  <c r="A4596" i="40"/>
  <c r="A4597" i="40"/>
  <c r="A4598" i="40"/>
  <c r="A4599" i="40"/>
  <c r="A4600" i="40"/>
  <c r="A4601" i="40"/>
  <c r="A4602" i="40"/>
  <c r="A4603" i="40"/>
  <c r="A4604" i="40"/>
  <c r="A4605" i="40"/>
  <c r="A4606" i="40"/>
  <c r="A4607" i="40"/>
  <c r="A4608" i="40"/>
  <c r="A4609" i="40"/>
  <c r="A4610" i="40"/>
  <c r="A4611" i="40"/>
  <c r="A4612" i="40"/>
  <c r="A4613" i="40"/>
  <c r="A4614" i="40"/>
  <c r="A4615" i="40"/>
  <c r="A4616" i="40"/>
  <c r="A4617" i="40"/>
  <c r="A4618" i="40"/>
  <c r="A4619" i="40"/>
  <c r="A4620" i="40"/>
  <c r="A4621" i="40"/>
  <c r="A4622" i="40"/>
  <c r="A4623" i="40"/>
  <c r="A4624" i="40"/>
  <c r="A4625" i="40"/>
  <c r="A4626" i="40"/>
  <c r="A4627" i="40"/>
  <c r="A4628" i="40"/>
  <c r="A4629" i="40"/>
  <c r="A4630" i="40"/>
  <c r="A4631" i="40"/>
  <c r="A4632" i="40"/>
  <c r="A4633" i="40"/>
  <c r="A4634" i="40"/>
  <c r="A4635" i="40"/>
  <c r="A4636" i="40"/>
  <c r="A4637" i="40"/>
  <c r="A4638" i="40"/>
  <c r="A4639" i="40"/>
  <c r="A4640" i="40"/>
  <c r="A4641" i="40"/>
  <c r="A4642" i="40"/>
  <c r="A4643" i="40"/>
  <c r="A4644" i="40"/>
  <c r="A4645" i="40"/>
  <c r="A4646" i="40"/>
  <c r="A4647" i="40"/>
  <c r="A4648" i="40"/>
  <c r="A4649" i="40"/>
  <c r="A4650" i="40"/>
  <c r="A4651" i="40"/>
  <c r="A4652" i="40"/>
  <c r="A4653" i="40"/>
  <c r="A4654" i="40"/>
  <c r="A4655" i="40"/>
  <c r="A4656" i="40"/>
  <c r="A4657" i="40"/>
  <c r="A4658" i="40"/>
  <c r="A4659" i="40"/>
  <c r="A4660" i="40"/>
  <c r="A4661" i="40"/>
  <c r="A4662" i="40"/>
  <c r="A4663" i="40"/>
  <c r="A4664" i="40"/>
  <c r="A4665" i="40"/>
  <c r="A4666" i="40"/>
  <c r="A4667" i="40"/>
  <c r="A4668" i="40"/>
  <c r="A4669" i="40"/>
  <c r="A4670" i="40"/>
  <c r="A4671" i="40"/>
  <c r="A4672" i="40"/>
  <c r="A4673" i="40"/>
  <c r="A4674" i="40"/>
  <c r="A4675" i="40"/>
  <c r="A4676" i="40"/>
  <c r="A4677" i="40"/>
  <c r="A4678" i="40"/>
  <c r="A4679" i="40"/>
  <c r="A4680" i="40"/>
  <c r="A4681" i="40"/>
  <c r="A4682" i="40"/>
  <c r="A4683" i="40"/>
  <c r="A4684" i="40"/>
  <c r="A4685" i="40"/>
  <c r="A4686" i="40"/>
  <c r="A4687" i="40"/>
  <c r="A4688" i="40"/>
  <c r="A4689" i="40"/>
  <c r="A4690" i="40"/>
  <c r="A4691" i="40"/>
  <c r="A4692" i="40"/>
  <c r="A4693" i="40"/>
  <c r="A4694" i="40"/>
  <c r="A4695" i="40"/>
  <c r="A4696" i="40"/>
  <c r="A4697" i="40"/>
  <c r="A4698" i="40"/>
  <c r="A4699" i="40"/>
  <c r="A4700" i="40"/>
  <c r="A4701" i="40"/>
  <c r="A4702" i="40"/>
  <c r="A4703" i="40"/>
  <c r="A4704" i="40"/>
  <c r="A4705" i="40"/>
  <c r="A4706" i="40"/>
  <c r="A4707" i="40"/>
  <c r="A4708" i="40"/>
  <c r="A4709" i="40"/>
  <c r="A4710" i="40"/>
  <c r="A4711" i="40"/>
  <c r="A4712" i="40"/>
  <c r="A4713" i="40"/>
  <c r="A4714" i="40"/>
  <c r="A4715" i="40"/>
  <c r="A4716" i="40"/>
  <c r="A4717" i="40"/>
  <c r="A4718" i="40"/>
  <c r="A4719" i="40"/>
  <c r="A4720" i="40"/>
  <c r="A4721" i="40"/>
  <c r="A4722" i="40"/>
  <c r="A4723" i="40"/>
  <c r="A4724" i="40"/>
  <c r="A4725" i="40"/>
  <c r="A4726" i="40"/>
  <c r="A4727" i="40"/>
  <c r="A4728" i="40"/>
  <c r="A4729" i="40"/>
  <c r="A4730" i="40"/>
  <c r="A4731" i="40"/>
  <c r="A4732" i="40"/>
  <c r="A4733" i="40"/>
  <c r="A4734" i="40"/>
  <c r="A4735" i="40"/>
  <c r="A4736" i="40"/>
  <c r="A4737" i="40"/>
  <c r="A4738" i="40"/>
  <c r="A4739" i="40"/>
  <c r="A4740" i="40"/>
  <c r="A4741" i="40"/>
  <c r="A4742" i="40"/>
  <c r="A4743" i="40"/>
  <c r="A4744" i="40"/>
  <c r="A4745" i="40"/>
  <c r="A4746" i="40"/>
  <c r="A4747" i="40"/>
  <c r="A4748" i="40"/>
  <c r="A4749" i="40"/>
  <c r="A4750" i="40"/>
  <c r="A4751" i="40"/>
  <c r="A4752" i="40"/>
  <c r="A4753" i="40"/>
  <c r="A4754" i="40"/>
  <c r="A4755" i="40"/>
  <c r="A4756" i="40"/>
  <c r="A4757" i="40"/>
  <c r="A4758" i="40"/>
  <c r="A4759" i="40"/>
  <c r="A4760" i="40"/>
  <c r="A4761" i="40"/>
  <c r="A4762" i="40"/>
  <c r="A4763" i="40"/>
  <c r="A4764" i="40"/>
  <c r="A4765" i="40"/>
  <c r="A4766" i="40"/>
  <c r="A4767" i="40"/>
  <c r="A4768" i="40"/>
  <c r="A4769" i="40"/>
  <c r="A4770" i="40"/>
  <c r="A4771" i="40"/>
  <c r="A4772" i="40"/>
  <c r="A4773" i="40"/>
  <c r="A4774" i="40"/>
  <c r="A4775" i="40"/>
  <c r="A4776" i="40"/>
  <c r="A4777" i="40"/>
  <c r="A4778" i="40"/>
  <c r="A4779" i="40"/>
  <c r="A4780" i="40"/>
  <c r="A4781" i="40"/>
  <c r="A4782" i="40"/>
  <c r="A4783" i="40"/>
  <c r="A4784" i="40"/>
  <c r="A4785" i="40"/>
  <c r="A4786" i="40"/>
  <c r="A4787" i="40"/>
  <c r="A4788" i="40"/>
  <c r="A4789" i="40"/>
  <c r="A4790" i="40"/>
  <c r="A4791" i="40"/>
  <c r="A4792" i="40"/>
  <c r="A4793" i="40"/>
  <c r="A4794" i="40"/>
  <c r="A4795" i="40"/>
  <c r="A4796" i="40"/>
  <c r="A4797" i="40"/>
  <c r="A4798" i="40"/>
  <c r="A4799" i="40"/>
  <c r="A4800" i="40"/>
  <c r="A4801" i="40"/>
  <c r="A4802" i="40"/>
  <c r="A4803" i="40"/>
  <c r="A4804" i="40"/>
  <c r="A4805" i="40"/>
  <c r="A4806" i="40"/>
  <c r="A4807" i="40"/>
  <c r="A4808" i="40"/>
  <c r="A4809" i="40"/>
  <c r="A4810" i="40"/>
  <c r="A4811" i="40"/>
  <c r="A4812" i="40"/>
  <c r="A4813" i="40"/>
  <c r="A4814" i="40"/>
  <c r="A4815" i="40"/>
  <c r="A4816" i="40"/>
  <c r="A4817" i="40"/>
  <c r="A4818" i="40"/>
  <c r="A4819" i="40"/>
  <c r="A4820" i="40"/>
  <c r="A4821" i="40"/>
  <c r="A4822" i="40"/>
  <c r="A4823" i="40"/>
  <c r="A4824" i="40"/>
  <c r="A4825" i="40"/>
  <c r="A4826" i="40"/>
  <c r="A4827" i="40"/>
  <c r="A4828" i="40"/>
  <c r="A4829" i="40"/>
  <c r="A4830" i="40"/>
  <c r="A4831" i="40"/>
  <c r="A4832" i="40"/>
  <c r="A4833" i="40"/>
  <c r="A4834" i="40"/>
  <c r="A4835" i="40"/>
  <c r="A4836" i="40"/>
  <c r="A4837" i="40"/>
  <c r="A4838" i="40"/>
  <c r="A4839" i="40"/>
  <c r="A4840" i="40"/>
  <c r="A4841" i="40"/>
  <c r="A4842" i="40"/>
  <c r="A4843" i="40"/>
  <c r="A4844" i="40"/>
  <c r="A4845" i="40"/>
  <c r="A4846" i="40"/>
  <c r="A4847" i="40"/>
  <c r="A4848" i="40"/>
  <c r="A4849" i="40"/>
  <c r="A4850" i="40"/>
  <c r="A4851" i="40"/>
  <c r="A4852" i="40"/>
  <c r="A4853" i="40"/>
  <c r="A4854" i="40"/>
  <c r="A4855" i="40"/>
  <c r="A4856" i="40"/>
  <c r="A4857" i="40"/>
  <c r="A4858" i="40"/>
  <c r="A4859" i="40"/>
  <c r="A4860" i="40"/>
  <c r="A4861" i="40"/>
  <c r="A4862" i="40"/>
  <c r="A4863" i="40"/>
  <c r="A4864" i="40"/>
  <c r="A4865" i="40"/>
  <c r="A4866" i="40"/>
  <c r="A4867" i="40"/>
  <c r="A4868" i="40"/>
  <c r="A4869" i="40"/>
  <c r="A4870" i="40"/>
  <c r="A4871" i="40"/>
  <c r="A4872" i="40"/>
  <c r="A4873" i="40"/>
  <c r="A4874" i="40"/>
  <c r="A4875" i="40"/>
  <c r="A4876" i="40"/>
  <c r="A4877" i="40"/>
  <c r="A4878" i="40"/>
  <c r="A4879" i="40"/>
  <c r="A4880" i="40"/>
  <c r="A4881" i="40"/>
  <c r="A4882" i="40"/>
  <c r="A4883" i="40"/>
  <c r="A4884" i="40"/>
  <c r="A4885" i="40"/>
  <c r="A4886" i="40"/>
  <c r="A4887" i="40"/>
  <c r="A4888" i="40"/>
  <c r="A4889" i="40"/>
  <c r="A4890" i="40"/>
  <c r="A4891" i="40"/>
  <c r="A4892" i="40"/>
  <c r="A4893" i="40"/>
  <c r="A4894" i="40"/>
  <c r="A4895" i="40"/>
  <c r="A4896" i="40"/>
  <c r="A4897" i="40"/>
  <c r="A4898" i="40"/>
  <c r="A4899" i="40"/>
  <c r="A4900" i="40"/>
  <c r="A4901" i="40"/>
  <c r="A4902" i="40"/>
  <c r="A4903" i="40"/>
  <c r="A4904" i="40"/>
  <c r="A4905" i="40"/>
  <c r="A4906" i="40"/>
  <c r="A4907" i="40"/>
  <c r="A4908" i="40"/>
  <c r="A4909" i="40"/>
  <c r="A4910" i="40"/>
  <c r="A4911" i="40"/>
  <c r="A4912" i="40"/>
  <c r="A4913" i="40"/>
  <c r="A4914" i="40"/>
  <c r="A4915" i="40"/>
  <c r="A4916" i="40"/>
  <c r="A4917" i="40"/>
  <c r="A4918" i="40"/>
  <c r="A4919" i="40"/>
  <c r="A4920" i="40"/>
  <c r="A4921" i="40"/>
  <c r="A4922" i="40"/>
  <c r="A4923" i="40"/>
  <c r="A4924" i="40"/>
  <c r="A4925" i="40"/>
  <c r="A4926" i="40"/>
  <c r="A4927" i="40"/>
  <c r="A4928" i="40"/>
  <c r="A4929" i="40"/>
  <c r="A4930" i="40"/>
  <c r="A4931" i="40"/>
  <c r="A4932" i="40"/>
  <c r="A4933" i="40"/>
  <c r="A4934" i="40"/>
  <c r="A4935" i="40"/>
  <c r="A4936" i="40"/>
  <c r="A4937" i="40"/>
  <c r="A4938" i="40"/>
  <c r="A4939" i="40"/>
  <c r="A4940" i="40"/>
  <c r="A4941" i="40"/>
  <c r="A4942" i="40"/>
  <c r="A4943" i="40"/>
  <c r="A4944" i="40"/>
  <c r="A4945" i="40"/>
  <c r="A4946" i="40"/>
  <c r="A4947" i="40"/>
  <c r="A4948" i="40"/>
  <c r="A4949" i="40"/>
  <c r="A4950" i="40"/>
  <c r="A4951" i="40"/>
  <c r="A4952" i="40"/>
  <c r="A4953" i="40"/>
  <c r="A4954" i="40"/>
  <c r="A4955" i="40"/>
  <c r="A4956" i="40"/>
  <c r="A4957" i="40"/>
  <c r="A4958" i="40"/>
  <c r="A4959" i="40"/>
  <c r="A4960" i="40"/>
  <c r="A4961" i="40"/>
  <c r="A4962" i="40"/>
  <c r="A4963" i="40"/>
  <c r="A4964" i="40"/>
  <c r="A4965" i="40"/>
  <c r="A4966" i="40"/>
  <c r="A4967" i="40"/>
  <c r="A4968" i="40"/>
  <c r="A4969" i="40"/>
  <c r="A4970" i="40"/>
  <c r="A4971" i="40"/>
  <c r="A4972" i="40"/>
  <c r="A4973" i="40"/>
  <c r="A4974" i="40"/>
  <c r="A4975" i="40"/>
  <c r="A4976" i="40"/>
  <c r="A4977" i="40"/>
  <c r="A4978" i="40"/>
  <c r="A4979" i="40"/>
  <c r="A4980" i="40"/>
  <c r="A4981" i="40"/>
  <c r="A4982" i="40"/>
  <c r="A4983" i="40"/>
  <c r="A4984" i="40"/>
  <c r="A4985" i="40"/>
  <c r="A4986" i="40"/>
  <c r="A4987" i="40"/>
  <c r="A4988" i="40"/>
  <c r="A4989" i="40"/>
  <c r="A4990" i="40"/>
  <c r="A4991" i="40"/>
  <c r="A4992" i="40"/>
  <c r="A4993" i="40"/>
  <c r="A4994" i="40"/>
  <c r="A4995" i="40"/>
  <c r="A4996" i="40"/>
  <c r="A4997" i="40"/>
  <c r="A4998" i="40"/>
  <c r="A4999" i="40"/>
  <c r="A5000" i="40"/>
  <c r="A5001" i="40"/>
  <c r="A653" i="40"/>
  <c r="A654" i="40"/>
  <c r="A655" i="40"/>
  <c r="A656" i="40"/>
  <c r="A657" i="40"/>
  <c r="A659" i="40"/>
  <c r="A660" i="40"/>
  <c r="A661" i="40"/>
  <c r="A662" i="40"/>
  <c r="A663" i="40"/>
  <c r="A664" i="40"/>
  <c r="A665" i="40"/>
  <c r="A666" i="40"/>
  <c r="A667" i="40"/>
  <c r="A668" i="40"/>
  <c r="A669" i="40"/>
  <c r="A670" i="40"/>
  <c r="A671" i="40"/>
  <c r="A672" i="40"/>
  <c r="A673" i="40"/>
  <c r="A674" i="40"/>
  <c r="A675" i="40"/>
  <c r="A676" i="40"/>
  <c r="A677" i="40"/>
  <c r="A678" i="40"/>
  <c r="A679" i="40"/>
  <c r="A680" i="40"/>
  <c r="A681" i="40"/>
  <c r="A682" i="40"/>
  <c r="A683" i="40"/>
  <c r="A684" i="40"/>
  <c r="A685" i="40"/>
  <c r="A686" i="40"/>
  <c r="A687" i="40"/>
  <c r="A688" i="40"/>
  <c r="A689" i="40"/>
  <c r="A690" i="40"/>
  <c r="A691" i="40"/>
  <c r="A692" i="40"/>
  <c r="A693" i="40"/>
  <c r="A694" i="40"/>
  <c r="A695" i="40"/>
  <c r="A696" i="40"/>
  <c r="A697" i="40"/>
  <c r="A698" i="40"/>
  <c r="A699" i="40"/>
  <c r="A700" i="40"/>
  <c r="A701" i="40"/>
  <c r="A702" i="40"/>
  <c r="A703" i="40"/>
  <c r="A704" i="40"/>
  <c r="A705" i="40"/>
  <c r="A706" i="40"/>
  <c r="A707" i="40"/>
  <c r="A708" i="40"/>
  <c r="A709" i="40"/>
  <c r="A710" i="40"/>
  <c r="A711" i="40"/>
  <c r="A712" i="40"/>
  <c r="A713" i="40"/>
  <c r="A714" i="40"/>
  <c r="A715" i="40"/>
  <c r="A716" i="40"/>
  <c r="A717" i="40"/>
  <c r="A718" i="40"/>
  <c r="A719" i="40"/>
  <c r="A720" i="40"/>
  <c r="A721" i="40"/>
  <c r="A722" i="40"/>
  <c r="A723" i="40"/>
  <c r="A724" i="40"/>
  <c r="A725" i="40"/>
  <c r="A726" i="40"/>
  <c r="A727" i="40"/>
  <c r="A728" i="40"/>
  <c r="A729" i="40"/>
  <c r="A730" i="40"/>
  <c r="A731" i="40"/>
  <c r="A732" i="40"/>
  <c r="A733" i="40"/>
  <c r="A734" i="40"/>
  <c r="A735" i="40"/>
  <c r="A736" i="40"/>
  <c r="A737" i="40"/>
  <c r="A738" i="40"/>
  <c r="A739" i="40"/>
  <c r="A740" i="40"/>
  <c r="A741" i="40"/>
  <c r="A742" i="40"/>
  <c r="A743" i="40"/>
  <c r="A744" i="40"/>
  <c r="A745" i="40"/>
  <c r="A746" i="40"/>
  <c r="A747" i="40"/>
  <c r="A748" i="40"/>
  <c r="A749" i="40"/>
  <c r="A750" i="40"/>
  <c r="A751" i="40"/>
  <c r="A752" i="40"/>
  <c r="A753" i="40"/>
  <c r="A754" i="40"/>
  <c r="A755" i="40"/>
  <c r="A756" i="40"/>
  <c r="A757" i="40"/>
  <c r="A758" i="40"/>
  <c r="A759" i="40"/>
  <c r="A760" i="40"/>
  <c r="A761" i="40"/>
  <c r="A762" i="40"/>
  <c r="A763" i="40"/>
  <c r="A764" i="40"/>
  <c r="A765" i="40"/>
  <c r="A766" i="40"/>
  <c r="A767" i="40"/>
  <c r="A768" i="40"/>
  <c r="A769" i="40"/>
  <c r="A770" i="40"/>
  <c r="A771" i="40"/>
  <c r="A772" i="40"/>
  <c r="A773" i="40"/>
  <c r="A774" i="40"/>
  <c r="A775" i="40"/>
  <c r="A776" i="40"/>
  <c r="A777" i="40"/>
  <c r="A778" i="40"/>
  <c r="A779" i="40"/>
  <c r="A780" i="40"/>
  <c r="A781" i="40"/>
  <c r="A782" i="40"/>
  <c r="A783" i="40"/>
  <c r="A784" i="40"/>
  <c r="A785" i="40"/>
  <c r="A786" i="40"/>
  <c r="A787" i="40"/>
  <c r="A788" i="40"/>
  <c r="A789" i="40"/>
  <c r="A790" i="40"/>
  <c r="A791" i="40"/>
  <c r="A792" i="40"/>
  <c r="A793" i="40"/>
  <c r="A794" i="40"/>
  <c r="A795" i="40"/>
  <c r="A796" i="40"/>
  <c r="A797" i="40"/>
  <c r="A798" i="40"/>
  <c r="A799" i="40"/>
  <c r="A800" i="40"/>
  <c r="A801" i="40"/>
  <c r="A802" i="40"/>
  <c r="A803" i="40"/>
  <c r="A804" i="40"/>
  <c r="A805" i="40"/>
  <c r="A806" i="40"/>
  <c r="A807" i="40"/>
  <c r="A808" i="40"/>
  <c r="A809" i="40"/>
  <c r="A810" i="40"/>
  <c r="A811" i="40"/>
  <c r="A812" i="40"/>
  <c r="A813" i="40"/>
  <c r="A814" i="40"/>
  <c r="A815" i="40"/>
  <c r="A816" i="40"/>
  <c r="A817" i="40"/>
  <c r="A818" i="40"/>
  <c r="A819" i="40"/>
  <c r="A820" i="40"/>
  <c r="A821" i="40"/>
  <c r="A822" i="40"/>
  <c r="A823" i="40"/>
  <c r="A824" i="40"/>
  <c r="A825" i="40"/>
  <c r="A826" i="40"/>
  <c r="A827" i="40"/>
  <c r="A828" i="40"/>
  <c r="A829" i="40"/>
  <c r="A830" i="40"/>
  <c r="A831" i="40"/>
  <c r="A832" i="40"/>
  <c r="A833" i="40"/>
  <c r="A834" i="40"/>
  <c r="A835" i="40"/>
  <c r="A836" i="40"/>
  <c r="A837" i="40"/>
  <c r="A838" i="40"/>
  <c r="A839" i="40"/>
  <c r="A840" i="40"/>
  <c r="A841" i="40"/>
  <c r="A842" i="40"/>
  <c r="A843" i="40"/>
  <c r="A844" i="40"/>
  <c r="A845" i="40"/>
  <c r="A846" i="40"/>
  <c r="A847" i="40"/>
  <c r="A848" i="40"/>
  <c r="A849" i="40"/>
  <c r="A850" i="40"/>
  <c r="A851" i="40"/>
  <c r="A852" i="40"/>
  <c r="A853" i="40"/>
  <c r="A854" i="40"/>
  <c r="A855" i="40"/>
  <c r="A856" i="40"/>
  <c r="A857" i="40"/>
  <c r="A858" i="40"/>
  <c r="A859" i="40"/>
  <c r="A860" i="40"/>
  <c r="A861" i="40"/>
  <c r="A862" i="40"/>
  <c r="A863" i="40"/>
  <c r="A864" i="40"/>
  <c r="A865" i="40"/>
  <c r="A866" i="40"/>
  <c r="A867" i="40"/>
  <c r="A868" i="40"/>
  <c r="A869" i="40"/>
  <c r="A870" i="40"/>
  <c r="A871" i="40"/>
  <c r="A872" i="40"/>
  <c r="A873" i="40"/>
  <c r="A874" i="40"/>
  <c r="A875" i="40"/>
  <c r="A876" i="40"/>
  <c r="A877" i="40"/>
  <c r="A878" i="40"/>
  <c r="A879" i="40"/>
  <c r="A880" i="40"/>
  <c r="A881" i="40"/>
  <c r="A882" i="40"/>
  <c r="A883" i="40"/>
  <c r="A884" i="40"/>
  <c r="A885" i="40"/>
  <c r="A886" i="40"/>
  <c r="A887" i="40"/>
  <c r="A888" i="40"/>
  <c r="A889" i="40"/>
  <c r="A890" i="40"/>
  <c r="A891" i="40"/>
  <c r="A892" i="40"/>
  <c r="A893" i="40"/>
  <c r="A894" i="40"/>
  <c r="A895" i="40"/>
  <c r="A896" i="40"/>
  <c r="A897" i="40"/>
  <c r="A898" i="40"/>
  <c r="A899" i="40"/>
  <c r="A900" i="40"/>
  <c r="A901" i="40"/>
  <c r="A902" i="40"/>
  <c r="A903" i="40"/>
  <c r="A904" i="40"/>
  <c r="A905" i="40"/>
  <c r="A906" i="40"/>
  <c r="A907" i="40"/>
  <c r="A908" i="40"/>
  <c r="A909" i="40"/>
  <c r="A910" i="40"/>
  <c r="A911" i="40"/>
  <c r="A912" i="40"/>
  <c r="A913" i="40"/>
  <c r="A914" i="40"/>
  <c r="A915" i="40"/>
  <c r="A916" i="40"/>
  <c r="A917" i="40"/>
  <c r="A918" i="40"/>
  <c r="A919" i="40"/>
  <c r="A920" i="40"/>
  <c r="A921" i="40"/>
  <c r="A922" i="40"/>
  <c r="A923" i="40"/>
  <c r="A924" i="40"/>
  <c r="A925" i="40"/>
  <c r="A926" i="40"/>
  <c r="A927" i="40"/>
  <c r="A928" i="40"/>
  <c r="A929" i="40"/>
  <c r="A930" i="40"/>
  <c r="A931" i="40"/>
  <c r="A932" i="40"/>
  <c r="A933" i="40"/>
  <c r="A934" i="40"/>
  <c r="A935" i="40"/>
  <c r="A936" i="40"/>
  <c r="A937" i="40"/>
  <c r="A938" i="40"/>
  <c r="A939" i="40"/>
  <c r="A940" i="40"/>
  <c r="A941" i="40"/>
  <c r="A942" i="40"/>
  <c r="A943" i="40"/>
  <c r="A944" i="40"/>
  <c r="A945" i="40"/>
  <c r="A946" i="40"/>
  <c r="A947" i="40"/>
  <c r="A948" i="40"/>
  <c r="A949" i="40"/>
  <c r="A950" i="40"/>
  <c r="A951" i="40"/>
  <c r="A952" i="40"/>
  <c r="A953" i="40"/>
  <c r="A954" i="40"/>
  <c r="A955" i="40"/>
  <c r="A956" i="40"/>
  <c r="A957" i="40"/>
  <c r="A958" i="40"/>
  <c r="A959" i="40"/>
  <c r="A960" i="40"/>
  <c r="A961" i="40"/>
  <c r="A962" i="40"/>
  <c r="A963" i="40"/>
  <c r="A964" i="40"/>
  <c r="A965" i="40"/>
  <c r="A966" i="40"/>
  <c r="A967" i="40"/>
  <c r="A968" i="40"/>
  <c r="A969" i="40"/>
  <c r="A970" i="40"/>
  <c r="A971" i="40"/>
  <c r="A972" i="40"/>
  <c r="A973" i="40"/>
  <c r="A974" i="40"/>
  <c r="A975" i="40"/>
  <c r="A976" i="40"/>
  <c r="A977" i="40"/>
  <c r="A978" i="40"/>
  <c r="A979" i="40"/>
  <c r="A980" i="40"/>
  <c r="A981" i="40"/>
  <c r="A982" i="40"/>
  <c r="A983" i="40"/>
  <c r="A984" i="40"/>
  <c r="A985" i="40"/>
  <c r="A986" i="40"/>
  <c r="A987" i="40"/>
  <c r="A988" i="40"/>
  <c r="A989" i="40"/>
  <c r="A990" i="40"/>
  <c r="A991" i="40"/>
  <c r="A992" i="40"/>
  <c r="A993" i="40"/>
  <c r="A994" i="40"/>
  <c r="A995" i="40"/>
  <c r="A996" i="40"/>
  <c r="A997" i="40"/>
  <c r="A998" i="40"/>
  <c r="A999" i="40"/>
  <c r="A1000" i="40"/>
  <c r="A1001" i="40"/>
  <c r="A1002" i="40"/>
  <c r="A1003" i="40"/>
  <c r="A1004" i="40"/>
  <c r="A1005" i="40"/>
  <c r="A1006" i="40"/>
  <c r="A1007" i="40"/>
  <c r="A1008" i="40"/>
  <c r="A1009" i="40"/>
  <c r="A1010" i="40"/>
  <c r="A1011" i="40"/>
  <c r="A1012" i="40"/>
  <c r="A1013" i="40"/>
  <c r="A1014" i="40"/>
  <c r="A1015" i="40"/>
  <c r="A1016" i="40"/>
  <c r="A1017" i="40"/>
  <c r="A1018" i="40"/>
  <c r="A1019" i="40"/>
  <c r="A1020" i="40"/>
  <c r="A1021" i="40"/>
  <c r="A1022" i="40"/>
  <c r="A1023" i="40"/>
  <c r="A1024" i="40"/>
  <c r="A1025" i="40"/>
  <c r="A1026" i="40"/>
  <c r="A1027" i="40"/>
  <c r="A1028" i="40"/>
  <c r="A1029" i="40"/>
  <c r="A1030" i="40"/>
  <c r="A1031" i="40"/>
  <c r="A1032" i="40"/>
  <c r="A1033" i="40"/>
  <c r="A1034" i="40"/>
  <c r="A1035" i="40"/>
  <c r="A1036" i="40"/>
  <c r="A1037" i="40"/>
  <c r="A1038" i="40"/>
  <c r="A1039" i="40"/>
  <c r="A1040" i="40"/>
  <c r="A1041" i="40"/>
  <c r="A1042" i="40"/>
  <c r="A1043" i="40"/>
  <c r="A1044" i="40"/>
  <c r="A1045" i="40"/>
  <c r="A1046" i="40"/>
  <c r="A1047" i="40"/>
  <c r="A1048" i="40"/>
  <c r="A1049" i="40"/>
  <c r="A1050" i="40"/>
  <c r="A1051" i="40"/>
  <c r="A1052" i="40"/>
  <c r="A1053" i="40"/>
  <c r="A1054" i="40"/>
  <c r="A1055" i="40"/>
  <c r="A1056" i="40"/>
  <c r="A1057" i="40"/>
  <c r="A1058" i="40"/>
  <c r="A1059" i="40"/>
  <c r="A1060" i="40"/>
  <c r="A1061" i="40"/>
  <c r="A1062" i="40"/>
  <c r="A1063" i="40"/>
  <c r="A1064" i="40"/>
  <c r="A1065" i="40"/>
  <c r="A1066" i="40"/>
  <c r="A1067" i="40"/>
  <c r="A1068" i="40"/>
  <c r="A1069" i="40"/>
  <c r="A1070" i="40"/>
  <c r="A1071" i="40"/>
  <c r="A1072" i="40"/>
  <c r="A1073" i="40"/>
  <c r="A1074" i="40"/>
  <c r="A1075" i="40"/>
  <c r="A1076" i="40"/>
  <c r="A1077" i="40"/>
  <c r="A1078" i="40"/>
  <c r="A1079" i="40"/>
  <c r="A1080" i="40"/>
  <c r="A1081" i="40"/>
  <c r="A1082" i="40"/>
  <c r="A1083" i="40"/>
  <c r="A1084" i="40"/>
  <c r="A1085" i="40"/>
  <c r="A1086" i="40"/>
  <c r="A1087" i="40"/>
  <c r="A1088" i="40"/>
  <c r="A1089" i="40"/>
  <c r="A1090" i="40"/>
  <c r="A1091" i="40"/>
  <c r="A1092" i="40"/>
  <c r="A1093" i="40"/>
  <c r="A1094" i="40"/>
  <c r="A1095" i="40"/>
  <c r="A1096" i="40"/>
  <c r="A1097" i="40"/>
  <c r="A1098" i="40"/>
  <c r="A1099" i="40"/>
  <c r="A1100" i="40"/>
  <c r="A1101" i="40"/>
  <c r="A1102" i="40"/>
  <c r="A1103" i="40"/>
  <c r="A1104" i="40"/>
  <c r="A1105" i="40"/>
  <c r="A1106" i="40"/>
  <c r="A1107" i="40"/>
  <c r="A1108" i="40"/>
  <c r="A1109" i="40"/>
  <c r="A1110" i="40"/>
  <c r="A1111" i="40"/>
  <c r="A1112" i="40"/>
  <c r="A1113" i="40"/>
  <c r="A1114" i="40"/>
  <c r="A1115" i="40"/>
  <c r="A1116" i="40"/>
  <c r="A1117" i="40"/>
  <c r="A1118" i="40"/>
  <c r="A1119" i="40"/>
  <c r="A1120" i="40"/>
  <c r="A1121" i="40"/>
  <c r="A1122" i="40"/>
  <c r="A1123" i="40"/>
  <c r="A1124" i="40"/>
  <c r="A1125" i="40"/>
  <c r="A1126" i="40"/>
  <c r="A1127" i="40"/>
  <c r="A1128" i="40"/>
  <c r="A1129" i="40"/>
  <c r="A1130" i="40"/>
  <c r="A1131" i="40"/>
  <c r="A1132" i="40"/>
  <c r="A1133" i="40"/>
  <c r="A1134" i="40"/>
  <c r="A1135" i="40"/>
  <c r="A1136" i="40"/>
  <c r="A1137" i="40"/>
  <c r="A1138" i="40"/>
  <c r="A1139" i="40"/>
  <c r="A1140" i="40"/>
  <c r="A1141" i="40"/>
  <c r="A1142" i="40"/>
  <c r="A1143" i="40"/>
  <c r="A1144" i="40"/>
  <c r="A1145" i="40"/>
  <c r="A1146" i="40"/>
  <c r="A1147" i="40"/>
  <c r="A1148" i="40"/>
  <c r="A1149" i="40"/>
  <c r="A1150" i="40"/>
  <c r="A1151" i="40"/>
  <c r="A1152" i="40"/>
  <c r="A1153" i="40"/>
  <c r="A1154" i="40"/>
  <c r="A1155" i="40"/>
  <c r="A1156" i="40"/>
  <c r="A1157" i="40"/>
  <c r="A1158" i="40"/>
  <c r="A1159" i="40"/>
  <c r="A1160" i="40"/>
  <c r="A1161" i="40"/>
  <c r="A1162" i="40"/>
  <c r="A1163" i="40"/>
  <c r="A1164" i="40"/>
  <c r="A1165" i="40"/>
  <c r="A1166" i="40"/>
  <c r="A1167" i="40"/>
  <c r="A1168" i="40"/>
  <c r="A1169" i="40"/>
  <c r="A1170" i="40"/>
  <c r="A1171" i="40"/>
  <c r="A1172" i="40"/>
  <c r="A1173" i="40"/>
  <c r="A1174" i="40"/>
  <c r="A1175" i="40"/>
  <c r="A1176" i="40"/>
  <c r="A1177" i="40"/>
  <c r="A1178" i="40"/>
  <c r="A1179" i="40"/>
  <c r="A1180" i="40"/>
  <c r="A1181" i="40"/>
  <c r="A1182" i="40"/>
  <c r="A1183" i="40"/>
  <c r="A1184" i="40"/>
  <c r="A1185" i="40"/>
  <c r="A1186" i="40"/>
  <c r="A1187" i="40"/>
  <c r="A1188" i="40"/>
  <c r="A1189" i="40"/>
  <c r="A1190" i="40"/>
  <c r="A1191" i="40"/>
  <c r="A1192" i="40"/>
  <c r="A1193" i="40"/>
  <c r="A1194" i="40"/>
  <c r="A1195" i="40"/>
  <c r="A1196" i="40"/>
  <c r="A1197" i="40"/>
  <c r="A1198" i="40"/>
  <c r="A1199" i="40"/>
  <c r="A1200" i="40"/>
  <c r="A1201" i="40"/>
  <c r="A1202" i="40"/>
  <c r="A1203" i="40"/>
  <c r="A1204" i="40"/>
  <c r="A1205" i="40"/>
  <c r="A1206" i="40"/>
  <c r="A1207" i="40"/>
  <c r="A1208" i="40"/>
  <c r="A1209" i="40"/>
  <c r="A1210" i="40"/>
  <c r="A1211" i="40"/>
  <c r="A1212" i="40"/>
  <c r="A1213" i="40"/>
  <c r="A1214" i="40"/>
  <c r="A1215" i="40"/>
  <c r="A1216" i="40"/>
  <c r="A1217" i="40"/>
  <c r="A1218" i="40"/>
  <c r="A1219" i="40"/>
  <c r="A1220" i="40"/>
  <c r="A1221" i="40"/>
  <c r="A1222" i="40"/>
  <c r="A1223" i="40"/>
  <c r="A1224" i="40"/>
  <c r="A1225" i="40"/>
  <c r="A1226" i="40"/>
  <c r="A1227" i="40"/>
  <c r="A1228" i="40"/>
  <c r="A1229" i="40"/>
  <c r="A1230" i="40"/>
  <c r="A1231" i="40"/>
  <c r="A1232" i="40"/>
  <c r="A1233" i="40"/>
  <c r="A1234" i="40"/>
  <c r="A1235" i="40"/>
  <c r="A1236" i="40"/>
  <c r="A1237" i="40"/>
  <c r="A1238" i="40"/>
  <c r="A1239" i="40"/>
  <c r="A1240" i="40"/>
  <c r="A1241" i="40"/>
  <c r="A1242" i="40"/>
  <c r="A1243" i="40"/>
  <c r="A1244" i="40"/>
  <c r="A1245" i="40"/>
  <c r="A1246" i="40"/>
  <c r="A1247" i="40"/>
  <c r="A1248" i="40"/>
  <c r="A1249" i="40"/>
  <c r="A1250" i="40"/>
  <c r="A1251" i="40"/>
  <c r="A1252" i="40"/>
  <c r="A1253" i="40"/>
  <c r="A1254" i="40"/>
  <c r="A1255" i="40"/>
  <c r="A1256" i="40"/>
  <c r="A1257" i="40"/>
  <c r="A1258" i="40"/>
  <c r="A1259" i="40"/>
  <c r="A1260" i="40"/>
  <c r="A1261" i="40"/>
  <c r="A1262" i="40"/>
  <c r="A1263" i="40"/>
  <c r="A1264" i="40"/>
  <c r="A1265" i="40"/>
  <c r="A1266" i="40"/>
  <c r="A1267" i="40"/>
  <c r="A1268" i="40"/>
  <c r="A1269" i="40"/>
  <c r="A1270" i="40"/>
  <c r="A1271" i="40"/>
  <c r="A1272" i="40"/>
  <c r="A1273" i="40"/>
  <c r="A1274" i="40"/>
  <c r="A1275" i="40"/>
  <c r="A1276" i="40"/>
  <c r="A1277" i="40"/>
  <c r="A1278" i="40"/>
  <c r="A1279" i="40"/>
  <c r="A1280" i="40"/>
  <c r="A1281" i="40"/>
  <c r="A1282" i="40"/>
  <c r="A1283" i="40"/>
  <c r="A1284" i="40"/>
  <c r="A1285" i="40"/>
  <c r="A1286" i="40"/>
  <c r="A1287" i="40"/>
  <c r="A1288" i="40"/>
  <c r="A1289" i="40"/>
  <c r="A1290" i="40"/>
  <c r="A1291" i="40"/>
  <c r="A1292" i="40"/>
  <c r="A1293" i="40"/>
  <c r="A1294" i="40"/>
  <c r="A1295" i="40"/>
  <c r="A1296" i="40"/>
  <c r="A1297" i="40"/>
  <c r="A1298" i="40"/>
  <c r="A1299" i="40"/>
  <c r="A1300" i="40"/>
  <c r="A1301" i="40"/>
  <c r="A1302" i="40"/>
  <c r="A1303" i="40"/>
  <c r="A1304" i="40"/>
  <c r="A1305" i="40"/>
  <c r="A1306" i="40"/>
  <c r="A1307" i="40"/>
  <c r="A1308" i="40"/>
  <c r="A1309" i="40"/>
  <c r="A1310" i="40"/>
  <c r="A1311" i="40"/>
  <c r="A1312" i="40"/>
  <c r="A1313" i="40"/>
  <c r="A1314" i="40"/>
  <c r="A1315" i="40"/>
  <c r="A1316" i="40"/>
  <c r="A1317" i="40"/>
  <c r="A1318" i="40"/>
  <c r="A1319" i="40"/>
  <c r="A1320" i="40"/>
  <c r="A1321" i="40"/>
  <c r="A1322" i="40"/>
  <c r="A1323" i="40"/>
  <c r="A1324" i="40"/>
  <c r="A1325" i="40"/>
  <c r="A1326" i="40"/>
  <c r="A1327" i="40"/>
  <c r="A1328" i="40"/>
  <c r="A1329" i="40"/>
  <c r="A1330" i="40"/>
  <c r="A1331" i="40"/>
  <c r="A1332" i="40"/>
  <c r="A1333" i="40"/>
  <c r="A1334" i="40"/>
  <c r="A1335" i="40"/>
  <c r="A1336" i="40"/>
  <c r="A1337" i="40"/>
  <c r="A1338" i="40"/>
  <c r="A1339" i="40"/>
  <c r="A1340" i="40"/>
  <c r="A1341" i="40"/>
  <c r="A1342" i="40"/>
  <c r="A1343" i="40"/>
  <c r="A1344" i="40"/>
  <c r="A1345" i="40"/>
  <c r="A1346" i="40"/>
  <c r="A1347" i="40"/>
  <c r="A1348" i="40"/>
  <c r="A1349" i="40"/>
  <c r="A1350" i="40"/>
  <c r="A1351" i="40"/>
  <c r="A1352" i="40"/>
  <c r="A1353" i="40"/>
  <c r="A1354" i="40"/>
  <c r="A1355" i="40"/>
  <c r="A1356" i="40"/>
  <c r="A1357" i="40"/>
  <c r="A1358" i="40"/>
  <c r="A1359" i="40"/>
  <c r="A1360" i="40"/>
  <c r="A1361" i="40"/>
  <c r="A1362" i="40"/>
  <c r="A1363" i="40"/>
  <c r="A1364" i="40"/>
  <c r="A1365" i="40"/>
  <c r="A1366" i="40"/>
  <c r="A1367" i="40"/>
  <c r="A1368" i="40"/>
  <c r="A1369" i="40"/>
  <c r="A1370" i="40"/>
  <c r="A1371" i="40"/>
  <c r="A1372" i="40"/>
  <c r="A1373" i="40"/>
  <c r="A1374" i="40"/>
  <c r="A1375" i="40"/>
  <c r="A1376" i="40"/>
  <c r="A1377" i="40"/>
  <c r="A1378" i="40"/>
  <c r="A1379" i="40"/>
  <c r="A1380" i="40"/>
  <c r="A1381" i="40"/>
  <c r="A1382" i="40"/>
  <c r="A1383" i="40"/>
  <c r="A1384" i="40"/>
  <c r="A1385" i="40"/>
  <c r="A1386" i="40"/>
  <c r="A1387" i="40"/>
  <c r="A1388" i="40"/>
  <c r="A1389" i="40"/>
  <c r="A1390" i="40"/>
  <c r="A1391" i="40"/>
  <c r="A1392" i="40"/>
  <c r="A1393" i="40"/>
  <c r="A1394" i="40"/>
  <c r="A1395" i="40"/>
  <c r="A1396" i="40"/>
  <c r="A1397" i="40"/>
  <c r="A1398" i="40"/>
  <c r="A1399" i="40"/>
  <c r="A1400" i="40"/>
  <c r="A1401" i="40"/>
  <c r="A1402" i="40"/>
  <c r="A1403" i="40"/>
  <c r="A1404" i="40"/>
  <c r="A1405" i="40"/>
  <c r="A1406" i="40"/>
  <c r="A1407" i="40"/>
  <c r="A1408" i="40"/>
  <c r="A1409" i="40"/>
  <c r="A1410" i="40"/>
  <c r="A1411" i="40"/>
  <c r="A1412" i="40"/>
  <c r="A1413" i="40"/>
  <c r="A1414" i="40"/>
  <c r="A1415" i="40"/>
  <c r="A1416" i="40"/>
  <c r="A1417" i="40"/>
  <c r="A1418" i="40"/>
  <c r="A1419" i="40"/>
  <c r="A1420" i="40"/>
  <c r="A1421" i="40"/>
  <c r="A1422" i="40"/>
  <c r="A1423" i="40"/>
  <c r="A1424" i="40"/>
  <c r="A1425" i="40"/>
  <c r="A1426" i="40"/>
  <c r="A1427" i="40"/>
  <c r="A1428" i="40"/>
  <c r="A1429" i="40"/>
  <c r="A1430" i="40"/>
  <c r="A1431" i="40"/>
  <c r="A1432" i="40"/>
  <c r="A1433" i="40"/>
  <c r="A1434" i="40"/>
  <c r="A1435" i="40"/>
  <c r="A1436" i="40"/>
  <c r="A1437" i="40"/>
  <c r="A1438" i="40"/>
  <c r="A1439" i="40"/>
  <c r="A1440" i="40"/>
  <c r="A1441" i="40"/>
  <c r="A1442" i="40"/>
  <c r="A1443" i="40"/>
  <c r="A1444" i="40"/>
  <c r="A1445" i="40"/>
  <c r="A1446" i="40"/>
  <c r="A1447" i="40"/>
  <c r="A1448" i="40"/>
  <c r="A1449" i="40"/>
  <c r="A1450" i="40"/>
  <c r="A1451" i="40"/>
  <c r="A1452" i="40"/>
  <c r="A1453" i="40"/>
  <c r="A1454" i="40"/>
  <c r="A1455" i="40"/>
  <c r="A1456" i="40"/>
  <c r="A1457" i="40"/>
  <c r="A1458" i="40"/>
  <c r="A1459" i="40"/>
  <c r="A1460" i="40"/>
  <c r="A1461" i="40"/>
  <c r="A1462" i="40"/>
  <c r="A1463" i="40"/>
  <c r="A1464" i="40"/>
  <c r="A1465" i="40"/>
  <c r="A1466" i="40"/>
  <c r="A1467" i="40"/>
  <c r="A1468" i="40"/>
  <c r="A1469" i="40"/>
  <c r="A1470" i="40"/>
  <c r="A1471" i="40"/>
  <c r="A1472" i="40"/>
  <c r="A1473" i="40"/>
  <c r="A1474" i="40"/>
  <c r="A1475" i="40"/>
  <c r="A1476" i="40"/>
  <c r="A1477" i="40"/>
  <c r="A1478" i="40"/>
  <c r="A1479" i="40"/>
  <c r="A1480" i="40"/>
  <c r="A1481" i="40"/>
  <c r="A1482" i="40"/>
  <c r="A1483" i="40"/>
  <c r="A1484" i="40"/>
  <c r="A1485" i="40"/>
  <c r="A1486" i="40"/>
  <c r="A1487" i="40"/>
  <c r="A1488" i="40"/>
  <c r="A1489" i="40"/>
  <c r="A1490" i="40"/>
  <c r="A1491" i="40"/>
  <c r="A1492" i="40"/>
  <c r="A1493" i="40"/>
  <c r="A1494" i="40"/>
  <c r="A1495" i="40"/>
  <c r="A1496" i="40"/>
  <c r="A1497" i="40"/>
  <c r="A1498" i="40"/>
  <c r="A1499" i="40"/>
  <c r="A1500" i="40"/>
  <c r="A1501" i="40"/>
  <c r="A1502" i="40"/>
  <c r="A1503" i="40"/>
  <c r="A1504" i="40"/>
  <c r="A1505" i="40"/>
  <c r="A1506" i="40"/>
  <c r="A1507" i="40"/>
  <c r="A1508" i="40"/>
  <c r="A1509" i="40"/>
  <c r="A1510" i="40"/>
  <c r="A1511" i="40"/>
  <c r="A1512" i="40"/>
  <c r="A1513" i="40"/>
  <c r="A1514" i="40"/>
  <c r="A1515" i="40"/>
  <c r="A1516" i="40"/>
  <c r="A1517" i="40"/>
  <c r="A1518" i="40"/>
  <c r="A1519" i="40"/>
  <c r="A1520" i="40"/>
  <c r="A1521" i="40"/>
  <c r="A1522" i="40"/>
  <c r="A1523" i="40"/>
  <c r="A1524" i="40"/>
  <c r="A1525" i="40"/>
  <c r="A1526" i="40"/>
  <c r="A1527" i="40"/>
  <c r="A1528" i="40"/>
  <c r="A1529" i="40"/>
  <c r="A1530" i="40"/>
  <c r="A1531" i="40"/>
  <c r="A1532" i="40"/>
  <c r="A1533" i="40"/>
  <c r="A1534" i="40"/>
  <c r="A1535" i="40"/>
  <c r="A1536" i="40"/>
  <c r="A1537" i="40"/>
  <c r="A1538" i="40"/>
  <c r="A1539" i="40"/>
  <c r="A1540" i="40"/>
  <c r="A1541" i="40"/>
  <c r="A1542" i="40"/>
  <c r="A1543" i="40"/>
  <c r="A1544" i="40"/>
  <c r="A1545" i="40"/>
  <c r="A1546" i="40"/>
  <c r="A1547" i="40"/>
  <c r="A1548" i="40"/>
  <c r="A1549" i="40"/>
  <c r="A1550" i="40"/>
  <c r="A1551" i="40"/>
  <c r="A1552" i="40"/>
  <c r="A1553" i="40"/>
  <c r="A1554" i="40"/>
  <c r="A1555" i="40"/>
  <c r="A1556" i="40"/>
  <c r="A1557" i="40"/>
  <c r="A1558" i="40"/>
  <c r="A1559" i="40"/>
  <c r="A1560" i="40"/>
  <c r="A1561" i="40"/>
  <c r="A1562" i="40"/>
  <c r="A1563" i="40"/>
  <c r="A1564" i="40"/>
  <c r="A1565" i="40"/>
  <c r="A1566" i="40"/>
  <c r="A1567" i="40"/>
  <c r="A1568" i="40"/>
  <c r="A1569" i="40"/>
  <c r="A1570" i="40"/>
  <c r="A1571" i="40"/>
  <c r="A1572" i="40"/>
  <c r="A1573" i="40"/>
  <c r="A1574" i="40"/>
  <c r="A1575" i="40"/>
  <c r="A1576" i="40"/>
  <c r="A1577" i="40"/>
  <c r="A1578" i="40"/>
  <c r="A1579" i="40"/>
  <c r="A1580" i="40"/>
  <c r="A1581" i="40"/>
  <c r="A1582" i="40"/>
  <c r="A1583" i="40"/>
  <c r="A1584" i="40"/>
  <c r="A1585" i="40"/>
  <c r="A1586" i="40"/>
  <c r="A1587" i="40"/>
  <c r="A1588" i="40"/>
  <c r="A1589" i="40"/>
  <c r="A1590" i="40"/>
  <c r="A1591" i="40"/>
  <c r="A1592" i="40"/>
  <c r="A1593" i="40"/>
  <c r="A1594" i="40"/>
  <c r="A1595" i="40"/>
  <c r="A1596" i="40"/>
  <c r="A1597" i="40"/>
  <c r="A1598" i="40"/>
  <c r="A1599" i="40"/>
  <c r="A1600" i="40"/>
  <c r="A1601" i="40"/>
  <c r="A1602" i="40"/>
  <c r="A1603" i="40"/>
  <c r="A1604" i="40"/>
  <c r="A1605" i="40"/>
  <c r="A1606" i="40"/>
  <c r="A1607" i="40"/>
  <c r="A1608" i="40"/>
  <c r="A1609" i="40"/>
  <c r="A1610" i="40"/>
  <c r="A1611" i="40"/>
  <c r="A1612" i="40"/>
  <c r="A1613" i="40"/>
  <c r="A1614" i="40"/>
  <c r="A1615" i="40"/>
  <c r="A1616" i="40"/>
  <c r="A1617" i="40"/>
  <c r="A1618" i="40"/>
  <c r="A1619" i="40"/>
  <c r="A1620" i="40"/>
  <c r="A1621" i="40"/>
  <c r="A1622" i="40"/>
  <c r="A1623" i="40"/>
  <c r="A1624" i="40"/>
  <c r="A1625" i="40"/>
  <c r="A1626" i="40"/>
  <c r="A1627" i="40"/>
  <c r="A1628" i="40"/>
  <c r="A1629" i="40"/>
  <c r="A1630" i="40"/>
  <c r="A1631" i="40"/>
  <c r="A1632" i="40"/>
  <c r="A1633" i="40"/>
  <c r="A1634" i="40"/>
  <c r="A1635" i="40"/>
  <c r="A1636" i="40"/>
  <c r="A1637" i="40"/>
  <c r="A1638" i="40"/>
  <c r="A1639" i="40"/>
  <c r="A1640" i="40"/>
  <c r="A1641" i="40"/>
  <c r="A1642" i="40"/>
  <c r="A1643" i="40"/>
  <c r="A1644" i="40"/>
  <c r="A1645" i="40"/>
  <c r="A1646" i="40"/>
  <c r="A1647" i="40"/>
  <c r="A1648" i="40"/>
  <c r="A1649" i="40"/>
  <c r="A1650" i="40"/>
  <c r="A1651" i="40"/>
  <c r="A1652" i="40"/>
  <c r="A1653" i="40"/>
  <c r="A1654" i="40"/>
  <c r="A1655" i="40"/>
  <c r="A1656" i="40"/>
  <c r="A1657" i="40"/>
  <c r="A1658" i="40"/>
  <c r="A1659" i="40"/>
  <c r="A1660" i="40"/>
  <c r="A1661" i="40"/>
  <c r="A1662" i="40"/>
  <c r="A1663" i="40"/>
  <c r="A1664" i="40"/>
  <c r="A1665" i="40"/>
  <c r="A1666" i="40"/>
  <c r="A1667" i="40"/>
  <c r="A1668" i="40"/>
  <c r="A1669" i="40"/>
  <c r="A1670" i="40"/>
  <c r="A1671" i="40"/>
  <c r="A1672" i="40"/>
  <c r="A1673" i="40"/>
  <c r="A1674" i="40"/>
  <c r="A1675" i="40"/>
  <c r="A1676" i="40"/>
  <c r="A1677" i="40"/>
  <c r="A1678" i="40"/>
  <c r="A1679" i="40"/>
  <c r="A1680" i="40"/>
  <c r="A1681" i="40"/>
  <c r="A1682" i="40"/>
  <c r="A1683" i="40"/>
  <c r="A1684" i="40"/>
  <c r="A1685" i="40"/>
  <c r="A1686" i="40"/>
  <c r="A1687" i="40"/>
  <c r="A1688" i="40"/>
  <c r="A1689" i="40"/>
  <c r="A1690" i="40"/>
  <c r="A1691" i="40"/>
  <c r="A1692" i="40"/>
  <c r="A1693" i="40"/>
  <c r="A1694" i="40"/>
  <c r="A1695" i="40"/>
  <c r="A1696" i="40"/>
  <c r="A1697" i="40"/>
  <c r="A1698" i="40"/>
  <c r="A1699" i="40"/>
  <c r="A1700" i="40"/>
  <c r="A1701" i="40"/>
  <c r="A1702" i="40"/>
  <c r="A1703" i="40"/>
  <c r="A1704" i="40"/>
  <c r="A1705" i="40"/>
  <c r="A1706" i="40"/>
  <c r="A1707" i="40"/>
  <c r="A1708" i="40"/>
  <c r="A1709" i="40"/>
  <c r="A1710" i="40"/>
  <c r="A1711" i="40"/>
  <c r="A1712" i="40"/>
  <c r="A1713" i="40"/>
  <c r="A1714" i="40"/>
  <c r="A1715" i="40"/>
  <c r="A1716" i="40"/>
  <c r="A1717" i="40"/>
  <c r="A1718" i="40"/>
  <c r="A1719" i="40"/>
  <c r="A1720" i="40"/>
  <c r="A1721" i="40"/>
  <c r="A1722" i="40"/>
  <c r="A1723" i="40"/>
  <c r="A1724" i="40"/>
  <c r="A1725" i="40"/>
  <c r="A1726" i="40"/>
  <c r="A1727" i="40"/>
  <c r="A1728" i="40"/>
  <c r="A1729" i="40"/>
  <c r="A1730" i="40"/>
  <c r="A1731" i="40"/>
  <c r="A1732" i="40"/>
  <c r="A1733" i="40"/>
  <c r="A1734" i="40"/>
  <c r="A1735" i="40"/>
  <c r="A1736" i="40"/>
  <c r="A1737" i="40"/>
  <c r="A1738" i="40"/>
  <c r="A1739" i="40"/>
  <c r="A1740" i="40"/>
  <c r="A1741" i="40"/>
  <c r="A1742" i="40"/>
  <c r="A1743" i="40"/>
  <c r="A1744" i="40"/>
  <c r="A1745" i="40"/>
  <c r="A1746" i="40"/>
  <c r="A1747" i="40"/>
  <c r="A1748" i="40"/>
  <c r="A1749" i="40"/>
  <c r="A1750" i="40"/>
  <c r="A1751" i="40"/>
  <c r="A1752" i="40"/>
  <c r="A1753" i="40"/>
  <c r="A1754" i="40"/>
  <c r="A1755" i="40"/>
  <c r="A1756" i="40"/>
  <c r="A1757" i="40"/>
  <c r="A1758" i="40"/>
  <c r="A1759" i="40"/>
  <c r="A1760" i="40"/>
  <c r="A1761" i="40"/>
  <c r="A1762" i="40"/>
  <c r="A1763" i="40"/>
  <c r="A1764" i="40"/>
  <c r="A1765" i="40"/>
  <c r="A1766" i="40"/>
  <c r="A1767" i="40"/>
  <c r="A1768" i="40"/>
  <c r="A1769" i="40"/>
  <c r="A1770" i="40"/>
  <c r="A1771" i="40"/>
  <c r="A1772" i="40"/>
  <c r="A1773" i="40"/>
  <c r="A1774" i="40"/>
  <c r="A1775" i="40"/>
  <c r="A1776" i="40"/>
  <c r="A1777" i="40"/>
  <c r="A1778" i="40"/>
  <c r="A1779" i="40"/>
  <c r="A1780" i="40"/>
  <c r="A1781" i="40"/>
  <c r="A1782" i="40"/>
  <c r="A1783" i="40"/>
  <c r="A1784" i="40"/>
  <c r="A1785" i="40"/>
  <c r="A1786" i="40"/>
  <c r="A1787" i="40"/>
  <c r="A1788" i="40"/>
  <c r="A1789" i="40"/>
  <c r="A1790" i="40"/>
  <c r="A1791" i="40"/>
  <c r="A1792" i="40"/>
  <c r="A1793" i="40"/>
  <c r="A1794" i="40"/>
  <c r="A1795" i="40"/>
  <c r="A1796" i="40"/>
  <c r="A1797" i="40"/>
  <c r="A1798" i="40"/>
  <c r="A1799" i="40"/>
  <c r="A1800" i="40"/>
  <c r="A1801" i="40"/>
  <c r="A1802" i="40"/>
  <c r="A1803" i="40"/>
  <c r="A1804" i="40"/>
  <c r="A1805" i="40"/>
  <c r="A1806" i="40"/>
  <c r="A1807" i="40"/>
  <c r="A1808" i="40"/>
  <c r="A1809" i="40"/>
  <c r="A1810" i="40"/>
  <c r="A1811" i="40"/>
  <c r="A1812" i="40"/>
  <c r="A1813" i="40"/>
  <c r="A1814" i="40"/>
  <c r="A1815" i="40"/>
  <c r="A1816" i="40"/>
  <c r="A1817" i="40"/>
  <c r="A1818" i="40"/>
  <c r="A1819" i="40"/>
  <c r="A1820" i="40"/>
  <c r="A1821" i="40"/>
  <c r="A1822" i="40"/>
  <c r="A1823" i="40"/>
  <c r="A1824" i="40"/>
  <c r="A1825" i="40"/>
  <c r="A1826" i="40"/>
  <c r="A1827" i="40"/>
  <c r="A1828" i="40"/>
  <c r="A1829" i="40"/>
  <c r="A1830" i="40"/>
  <c r="A1831" i="40"/>
  <c r="A1832" i="40"/>
  <c r="A1833" i="40"/>
  <c r="A1834" i="40"/>
  <c r="A1835" i="40"/>
  <c r="A1836" i="40"/>
  <c r="A1837" i="40"/>
  <c r="A1838" i="40"/>
  <c r="A1839" i="40"/>
  <c r="A1840" i="40"/>
  <c r="A1841" i="40"/>
  <c r="A1842" i="40"/>
  <c r="A1843" i="40"/>
  <c r="A1844" i="40"/>
  <c r="A1845" i="40"/>
  <c r="A1846" i="40"/>
  <c r="A1847" i="40"/>
  <c r="A1848" i="40"/>
  <c r="A1849" i="40"/>
  <c r="A1850" i="40"/>
  <c r="A1851" i="40"/>
  <c r="A1852" i="40"/>
  <c r="A1853" i="40"/>
  <c r="A1854" i="40"/>
  <c r="A1855" i="40"/>
  <c r="A1856" i="40"/>
  <c r="A1857" i="40"/>
  <c r="A1858" i="40"/>
  <c r="A1859" i="40"/>
  <c r="A1860" i="40"/>
  <c r="A1861" i="40"/>
  <c r="A1862" i="40"/>
  <c r="A1863" i="40"/>
  <c r="A1864" i="40"/>
  <c r="A1865" i="40"/>
  <c r="A1866" i="40"/>
  <c r="A1867" i="40"/>
  <c r="A1868" i="40"/>
  <c r="A1869" i="40"/>
  <c r="A1870" i="40"/>
  <c r="A1871" i="40"/>
  <c r="A1872" i="40"/>
  <c r="A1873" i="40"/>
  <c r="A1874" i="40"/>
  <c r="A1875" i="40"/>
  <c r="A1876" i="40"/>
  <c r="A1877" i="40"/>
  <c r="A1878" i="40"/>
  <c r="A1879" i="40"/>
  <c r="A1880" i="40"/>
  <c r="A1881" i="40"/>
  <c r="A1882" i="40"/>
  <c r="A1883" i="40"/>
  <c r="A1884" i="40"/>
  <c r="A1885" i="40"/>
  <c r="A1886" i="40"/>
  <c r="A1887" i="40"/>
  <c r="A1888" i="40"/>
  <c r="A1889" i="40"/>
  <c r="A1890" i="40"/>
  <c r="A1891" i="40"/>
  <c r="A1892" i="40"/>
  <c r="A1893" i="40"/>
  <c r="A1894" i="40"/>
  <c r="A1895" i="40"/>
  <c r="A1896" i="40"/>
  <c r="A1897" i="40"/>
  <c r="A1898" i="40"/>
  <c r="A1899" i="40"/>
  <c r="A1900" i="40"/>
  <c r="A1901" i="40"/>
  <c r="A1902" i="40"/>
  <c r="A1903" i="40"/>
  <c r="A1904" i="40"/>
  <c r="A1905" i="40"/>
  <c r="A1906" i="40"/>
  <c r="A1907" i="40"/>
  <c r="A1908" i="40"/>
  <c r="A1909" i="40"/>
  <c r="A1910" i="40"/>
  <c r="A1911" i="40"/>
  <c r="A1912" i="40"/>
  <c r="A1913" i="40"/>
  <c r="A1914" i="40"/>
  <c r="A1915" i="40"/>
  <c r="A1916" i="40"/>
  <c r="A1917" i="40"/>
  <c r="A1918" i="40"/>
  <c r="A1919" i="40"/>
  <c r="A1920" i="40"/>
  <c r="A1921" i="40"/>
  <c r="A1922" i="40"/>
  <c r="A1923" i="40"/>
  <c r="A1924" i="40"/>
  <c r="A1925" i="40"/>
  <c r="A1926" i="40"/>
  <c r="A1927" i="40"/>
  <c r="A1928" i="40"/>
  <c r="A1929" i="40"/>
  <c r="A1930" i="40"/>
  <c r="A1931" i="40"/>
  <c r="A1932" i="40"/>
  <c r="A1933" i="40"/>
  <c r="A1934" i="40"/>
  <c r="A1935" i="40"/>
  <c r="A1936" i="40"/>
  <c r="A1937" i="40"/>
  <c r="A1938" i="40"/>
  <c r="A1939" i="40"/>
  <c r="A1940" i="40"/>
  <c r="A1941" i="40"/>
  <c r="A1942" i="40"/>
  <c r="A1943" i="40"/>
  <c r="A1944" i="40"/>
  <c r="A1945" i="40"/>
  <c r="A1946" i="40"/>
  <c r="A1947" i="40"/>
  <c r="A1948" i="40"/>
  <c r="A1949" i="40"/>
  <c r="A1950" i="40"/>
  <c r="A1951" i="40"/>
  <c r="A1952" i="40"/>
  <c r="A1953" i="40"/>
  <c r="A1954" i="40"/>
  <c r="A1955" i="40"/>
  <c r="A1956" i="40"/>
  <c r="A1957" i="40"/>
  <c r="A1958" i="40"/>
  <c r="A1959" i="40"/>
  <c r="A1960" i="40"/>
  <c r="A1961" i="40"/>
  <c r="A1962" i="40"/>
  <c r="A1963" i="40"/>
  <c r="A1964" i="40"/>
  <c r="A1965" i="40"/>
  <c r="A1966" i="40"/>
  <c r="A1967" i="40"/>
  <c r="A1968" i="40"/>
  <c r="A1969" i="40"/>
  <c r="A1970" i="40"/>
  <c r="A1971" i="40"/>
  <c r="A1972" i="40"/>
  <c r="A1973" i="40"/>
  <c r="A1974" i="40"/>
  <c r="A1975" i="40"/>
  <c r="A1976" i="40"/>
  <c r="A1977" i="40"/>
  <c r="A1978" i="40"/>
  <c r="A1979" i="40"/>
  <c r="A1980" i="40"/>
  <c r="A1981" i="40"/>
  <c r="A1982" i="40"/>
  <c r="A1983" i="40"/>
  <c r="A1984" i="40"/>
  <c r="A1985" i="40"/>
  <c r="A1986" i="40"/>
  <c r="A1987" i="40"/>
  <c r="A1988" i="40"/>
  <c r="A1989" i="40"/>
  <c r="A1990" i="40"/>
  <c r="A1991" i="40"/>
  <c r="A1992" i="40"/>
  <c r="A1993" i="40"/>
  <c r="A1994" i="40"/>
  <c r="A1995" i="40"/>
  <c r="A1996" i="40"/>
  <c r="A1997" i="40"/>
  <c r="A1998" i="40"/>
  <c r="A1999" i="40"/>
  <c r="A2000" i="40"/>
  <c r="A2001" i="40"/>
  <c r="A2002" i="40"/>
  <c r="A2003" i="40"/>
  <c r="A2004" i="40"/>
  <c r="A2005" i="40"/>
  <c r="A2006" i="40"/>
  <c r="A2007" i="40"/>
  <c r="A2008" i="40"/>
  <c r="A2009" i="40"/>
  <c r="A2010" i="40"/>
  <c r="A2011" i="40"/>
  <c r="A2012" i="40"/>
  <c r="A2013" i="40"/>
  <c r="A2014" i="40"/>
  <c r="A2015" i="40"/>
  <c r="A2016" i="40"/>
  <c r="A2017" i="40"/>
  <c r="A2018" i="40"/>
  <c r="A2019" i="40"/>
  <c r="A2020" i="40"/>
  <c r="A2021" i="40"/>
  <c r="A2022" i="40"/>
  <c r="A2023" i="40"/>
  <c r="A2024" i="40"/>
  <c r="A2025" i="40"/>
  <c r="A2026" i="40"/>
  <c r="A2027" i="40"/>
  <c r="A2028" i="40"/>
  <c r="A2029" i="40"/>
  <c r="A2030" i="40"/>
  <c r="A2031" i="40"/>
  <c r="A2032" i="40"/>
  <c r="A2033" i="40"/>
  <c r="A2034" i="40"/>
  <c r="A2035" i="40"/>
  <c r="A2036" i="40"/>
  <c r="A2037" i="40"/>
  <c r="A2038" i="40"/>
  <c r="A2039" i="40"/>
  <c r="A2040" i="40"/>
  <c r="A2041" i="40"/>
  <c r="A2042" i="40"/>
  <c r="A2043" i="40"/>
  <c r="A2044" i="40"/>
  <c r="A2045" i="40"/>
  <c r="A2046" i="40"/>
  <c r="A2047" i="40"/>
  <c r="A2048" i="40"/>
  <c r="A2049" i="40"/>
  <c r="A2050" i="40"/>
  <c r="A2051" i="40"/>
  <c r="A2052" i="40"/>
  <c r="A2053" i="40"/>
  <c r="A2054" i="40"/>
  <c r="A2055" i="40"/>
  <c r="A2056" i="40"/>
  <c r="A2057" i="40"/>
  <c r="A2058" i="40"/>
  <c r="A2059" i="40"/>
  <c r="A2060" i="40"/>
  <c r="A2061" i="40"/>
  <c r="A2062" i="40"/>
  <c r="A2063" i="40"/>
  <c r="A2064" i="40"/>
  <c r="A2065" i="40"/>
  <c r="A2066" i="40"/>
  <c r="A2067" i="40"/>
  <c r="A2068" i="40"/>
  <c r="A2069" i="40"/>
  <c r="A2070" i="40"/>
  <c r="A2071" i="40"/>
  <c r="A2072" i="40"/>
  <c r="A2073" i="40"/>
  <c r="A2074" i="40"/>
  <c r="A2075" i="40"/>
  <c r="A2076" i="40"/>
  <c r="A2077" i="40"/>
  <c r="A2078" i="40"/>
  <c r="A2079" i="40"/>
  <c r="A2080" i="40"/>
  <c r="A2081" i="40"/>
  <c r="A2082" i="40"/>
  <c r="A2083" i="40"/>
  <c r="A2084" i="40"/>
  <c r="A2085" i="40"/>
  <c r="A2086" i="40"/>
  <c r="A2087" i="40"/>
  <c r="A2088" i="40"/>
  <c r="A2089" i="40"/>
  <c r="A2090" i="40"/>
  <c r="A2091" i="40"/>
  <c r="A2092" i="40"/>
  <c r="A2093" i="40"/>
  <c r="A2094" i="40"/>
  <c r="A2095" i="40"/>
  <c r="A2096" i="40"/>
  <c r="A2097" i="40"/>
  <c r="A2098" i="40"/>
  <c r="A2099" i="40"/>
  <c r="A2100" i="40"/>
  <c r="A2101" i="40"/>
  <c r="A2102" i="40"/>
  <c r="A2103" i="40"/>
  <c r="A2104" i="40"/>
  <c r="A2105" i="40"/>
  <c r="A2106" i="40"/>
  <c r="A2107" i="40"/>
  <c r="A2108" i="40"/>
  <c r="A2109" i="40"/>
  <c r="A2110" i="40"/>
  <c r="A2111" i="40"/>
  <c r="A2112" i="40"/>
  <c r="A2113" i="40"/>
  <c r="A2114" i="40"/>
  <c r="A2115" i="40"/>
  <c r="A2116" i="40"/>
  <c r="A2117" i="40"/>
  <c r="A2118" i="40"/>
  <c r="A2119" i="40"/>
  <c r="A2120" i="40"/>
  <c r="A2121" i="40"/>
  <c r="A2122" i="40"/>
  <c r="A2123" i="40"/>
  <c r="A2124" i="40"/>
  <c r="A2125" i="40"/>
  <c r="A2126" i="40"/>
  <c r="A2127" i="40"/>
  <c r="A2128" i="40"/>
  <c r="A2129" i="40"/>
  <c r="A2130" i="40"/>
  <c r="A2131" i="40"/>
  <c r="A2132" i="40"/>
  <c r="A2133" i="40"/>
  <c r="A2134" i="40"/>
  <c r="A2135" i="40"/>
  <c r="A2136" i="40"/>
  <c r="A2137" i="40"/>
  <c r="A2138" i="40"/>
  <c r="A2139" i="40"/>
  <c r="A2140" i="40"/>
  <c r="A2141" i="40"/>
  <c r="A2142" i="40"/>
  <c r="A2143" i="40"/>
  <c r="A2144" i="40"/>
  <c r="A2145" i="40"/>
  <c r="A2146" i="40"/>
  <c r="A2147" i="40"/>
  <c r="A2148" i="40"/>
  <c r="A2149" i="40"/>
  <c r="A2150" i="40"/>
  <c r="A2151" i="40"/>
  <c r="A2152" i="40"/>
  <c r="A2153" i="40"/>
  <c r="A2154" i="40"/>
  <c r="A2155" i="40"/>
  <c r="A2156" i="40"/>
  <c r="A2157" i="40"/>
  <c r="A2158" i="40"/>
  <c r="A2159" i="40"/>
  <c r="A2160" i="40"/>
  <c r="A2161" i="40"/>
  <c r="A2162" i="40"/>
  <c r="A2163" i="40"/>
  <c r="A2164" i="40"/>
  <c r="A2165" i="40"/>
  <c r="A2166" i="40"/>
  <c r="A2167" i="40"/>
  <c r="A2168" i="40"/>
  <c r="A2169" i="40"/>
  <c r="A2170" i="40"/>
  <c r="A2171" i="40"/>
  <c r="A2172" i="40"/>
  <c r="A2173" i="40"/>
  <c r="A2174" i="40"/>
  <c r="A2175" i="40"/>
  <c r="A2176" i="40"/>
  <c r="A2177" i="40"/>
  <c r="A2178" i="40"/>
  <c r="A2179" i="40"/>
  <c r="A2180" i="40"/>
  <c r="A2181" i="40"/>
  <c r="A2182" i="40"/>
  <c r="A2183" i="40"/>
  <c r="A2184" i="40"/>
  <c r="A2185" i="40"/>
  <c r="A2186" i="40"/>
  <c r="A2187" i="40"/>
  <c r="A2188" i="40"/>
  <c r="A2189" i="40"/>
  <c r="A2190" i="40"/>
  <c r="A2191" i="40"/>
  <c r="A2192" i="40"/>
  <c r="A2193" i="40"/>
  <c r="A2194" i="40"/>
  <c r="A2195" i="40"/>
  <c r="A2196" i="40"/>
  <c r="A2197" i="40"/>
  <c r="A2198" i="40"/>
  <c r="A2199" i="40"/>
  <c r="A2200" i="40"/>
  <c r="A2201" i="40"/>
  <c r="A2202" i="40"/>
  <c r="A2203" i="40"/>
  <c r="A2204" i="40"/>
  <c r="A2205" i="40"/>
  <c r="A2206" i="40"/>
  <c r="A2207" i="40"/>
  <c r="A2208" i="40"/>
  <c r="A2209" i="40"/>
  <c r="A2210" i="40"/>
  <c r="A2211" i="40"/>
  <c r="A2212" i="40"/>
  <c r="A2213" i="40"/>
  <c r="A2214" i="40"/>
  <c r="A2215" i="40"/>
  <c r="A2216" i="40"/>
  <c r="A2217" i="40"/>
  <c r="A2218" i="40"/>
  <c r="A2219" i="40"/>
  <c r="A2220" i="40"/>
  <c r="A2221" i="40"/>
  <c r="A2222" i="40"/>
  <c r="A2223" i="40"/>
  <c r="A2224" i="40"/>
  <c r="A2225" i="40"/>
  <c r="A2226" i="40"/>
  <c r="A2227" i="40"/>
  <c r="A2228" i="40"/>
  <c r="A2229" i="40"/>
  <c r="A2230" i="40"/>
  <c r="A2231" i="40"/>
  <c r="A2232" i="40"/>
  <c r="A2233" i="40"/>
  <c r="A2234" i="40"/>
  <c r="A2235" i="40"/>
  <c r="A2236" i="40"/>
  <c r="A2237" i="40"/>
  <c r="A2238" i="40"/>
  <c r="A2239" i="40"/>
  <c r="A2240" i="40"/>
  <c r="A2241" i="40"/>
  <c r="A2242" i="40"/>
  <c r="A2243" i="40"/>
  <c r="A2244" i="40"/>
  <c r="A2245" i="40"/>
  <c r="A2246" i="40"/>
  <c r="A2247" i="40"/>
  <c r="A2248" i="40"/>
  <c r="A2249" i="40"/>
  <c r="A2250" i="40"/>
  <c r="A2251" i="40"/>
  <c r="A2252" i="40"/>
  <c r="A2253" i="40"/>
  <c r="A2254" i="40"/>
  <c r="A2255" i="40"/>
  <c r="A2256" i="40"/>
  <c r="A2257" i="40"/>
  <c r="A2258" i="40"/>
  <c r="A2259" i="40"/>
  <c r="A2260" i="40"/>
  <c r="A2261" i="40"/>
  <c r="A2262" i="40"/>
  <c r="A2263" i="40"/>
  <c r="A2264" i="40"/>
  <c r="A2265" i="40"/>
  <c r="A2266" i="40"/>
  <c r="A2267" i="40"/>
  <c r="A2268" i="40"/>
  <c r="A2269" i="40"/>
  <c r="A2270" i="40"/>
  <c r="A2271" i="40"/>
  <c r="A2272" i="40"/>
  <c r="A2273" i="40"/>
  <c r="A2274" i="40"/>
  <c r="A2275" i="40"/>
  <c r="A2276" i="40"/>
  <c r="A2277" i="40"/>
  <c r="A2278" i="40"/>
  <c r="A2279" i="40"/>
  <c r="A2280" i="40"/>
  <c r="A2281" i="40"/>
  <c r="A2282" i="40"/>
  <c r="A2283" i="40"/>
  <c r="A2284" i="40"/>
  <c r="A2285" i="40"/>
  <c r="A2286" i="40"/>
  <c r="A2287" i="40"/>
  <c r="A2288" i="40"/>
  <c r="A2289" i="40"/>
  <c r="A2290" i="40"/>
  <c r="A2291" i="40"/>
  <c r="A2292" i="40"/>
  <c r="A2293" i="40"/>
  <c r="A2294" i="40"/>
  <c r="A2295" i="40"/>
  <c r="A2296" i="40"/>
  <c r="A2297" i="40"/>
  <c r="A2298" i="40"/>
  <c r="A2299" i="40"/>
  <c r="A2300" i="40"/>
  <c r="A2301" i="40"/>
  <c r="A2302" i="40"/>
  <c r="A2303" i="40"/>
  <c r="A2304" i="40"/>
  <c r="A2305" i="40"/>
  <c r="A2306" i="40"/>
  <c r="A2307" i="40"/>
  <c r="A2308" i="40"/>
  <c r="A2309" i="40"/>
  <c r="A2310" i="40"/>
  <c r="A2311" i="40"/>
  <c r="A2312" i="40"/>
  <c r="A2313" i="40"/>
  <c r="A2314" i="40"/>
  <c r="A2315" i="40"/>
  <c r="A2316" i="40"/>
  <c r="A2317" i="40"/>
  <c r="A2318" i="40"/>
  <c r="A2319" i="40"/>
  <c r="A2320" i="40"/>
  <c r="A2321" i="40"/>
  <c r="A2322" i="40"/>
  <c r="A2323" i="40"/>
  <c r="A2324" i="40"/>
  <c r="A2325" i="40"/>
  <c r="A2326" i="40"/>
  <c r="A2327" i="40"/>
  <c r="A2328" i="40"/>
  <c r="A2329" i="40"/>
  <c r="A2330" i="40"/>
  <c r="A2331" i="40"/>
  <c r="A2332" i="40"/>
  <c r="A2333" i="40"/>
  <c r="A2334" i="40"/>
  <c r="A2335" i="40"/>
  <c r="A2336" i="40"/>
  <c r="A2337" i="40"/>
  <c r="A2338" i="40"/>
  <c r="A2339" i="40"/>
  <c r="A2340" i="40"/>
  <c r="A2341" i="40"/>
  <c r="A2342" i="40"/>
  <c r="A2343" i="40"/>
  <c r="A2344" i="40"/>
  <c r="A2345" i="40"/>
  <c r="A2346" i="40"/>
  <c r="A2347" i="40"/>
  <c r="A2348" i="40"/>
  <c r="A2349" i="40"/>
  <c r="A2350" i="40"/>
  <c r="A2351" i="40"/>
  <c r="A2352" i="40"/>
  <c r="A2353" i="40"/>
  <c r="A2354" i="40"/>
  <c r="A2355" i="40"/>
  <c r="A2356" i="40"/>
  <c r="A2357" i="40"/>
  <c r="A2358" i="40"/>
  <c r="A2359" i="40"/>
  <c r="A2360" i="40"/>
  <c r="A2361" i="40"/>
  <c r="A2362" i="40"/>
  <c r="A2363" i="40"/>
  <c r="A2364" i="40"/>
  <c r="A2365" i="40"/>
  <c r="A2366" i="40"/>
  <c r="A2367" i="40"/>
  <c r="A2368" i="40"/>
  <c r="A2369" i="40"/>
  <c r="A2370" i="40"/>
  <c r="A2371" i="40"/>
  <c r="A2372" i="40"/>
  <c r="A2373" i="40"/>
  <c r="A2374" i="40"/>
  <c r="A2375" i="40"/>
  <c r="A2376" i="40"/>
  <c r="A2377" i="40"/>
  <c r="A2378" i="40"/>
  <c r="A2379" i="40"/>
  <c r="A2380" i="40"/>
  <c r="A2381" i="40"/>
  <c r="A2382" i="40"/>
  <c r="A2383" i="40"/>
  <c r="A2384" i="40"/>
  <c r="A2385" i="40"/>
  <c r="A2386" i="40"/>
  <c r="A2387" i="40"/>
  <c r="A2388" i="40"/>
  <c r="A2389" i="40"/>
  <c r="A2390" i="40"/>
  <c r="A2391" i="40"/>
  <c r="A2392" i="40"/>
  <c r="A2393" i="40"/>
  <c r="A2394" i="40"/>
  <c r="A2395" i="40"/>
  <c r="A2396" i="40"/>
  <c r="A2397" i="40"/>
  <c r="A2398" i="40"/>
  <c r="A2399" i="40"/>
  <c r="A2400" i="40"/>
  <c r="A2401" i="40"/>
  <c r="A2402" i="40"/>
  <c r="A2403" i="40"/>
  <c r="A2404" i="40"/>
  <c r="A2405" i="40"/>
  <c r="A2406" i="40"/>
  <c r="A2407" i="40"/>
  <c r="A2408" i="40"/>
  <c r="A2409" i="40"/>
  <c r="A2410" i="40"/>
  <c r="A2411" i="40"/>
  <c r="A2412" i="40"/>
  <c r="A2413" i="40"/>
  <c r="A2414" i="40"/>
  <c r="A2415" i="40"/>
  <c r="A2416" i="40"/>
  <c r="A2417" i="40"/>
  <c r="A2418" i="40"/>
  <c r="A2419" i="40"/>
  <c r="A2420" i="40"/>
  <c r="A2421" i="40"/>
  <c r="A2422" i="40"/>
  <c r="A2423" i="40"/>
  <c r="A2424" i="40"/>
  <c r="A2425" i="40"/>
  <c r="A2426" i="40"/>
  <c r="A2427" i="40"/>
  <c r="A2428" i="40"/>
  <c r="A2429" i="40"/>
  <c r="A2430" i="40"/>
  <c r="A2431" i="40"/>
  <c r="A2432" i="40"/>
  <c r="A2433" i="40"/>
  <c r="A2434" i="40"/>
  <c r="A2435" i="40"/>
  <c r="A2436" i="40"/>
  <c r="A2437" i="40"/>
  <c r="A2438" i="40"/>
  <c r="A2439" i="40"/>
  <c r="A2440" i="40"/>
  <c r="A2441" i="40"/>
  <c r="A2442" i="40"/>
  <c r="A2443" i="40"/>
  <c r="A2444" i="40"/>
  <c r="A2445" i="40"/>
  <c r="A2446" i="40"/>
  <c r="A2447" i="40"/>
  <c r="A2448" i="40"/>
  <c r="A2449" i="40"/>
  <c r="A2450" i="40"/>
  <c r="A2451" i="40"/>
  <c r="A2452" i="40"/>
  <c r="A2453" i="40"/>
  <c r="A2454" i="40"/>
  <c r="A2455" i="40"/>
  <c r="A2456" i="40"/>
  <c r="A2457" i="40"/>
  <c r="A2458" i="40"/>
  <c r="A2459" i="40"/>
  <c r="A2460" i="40"/>
  <c r="A2461" i="40"/>
  <c r="A2462" i="40"/>
  <c r="A2463" i="40"/>
  <c r="A2464" i="40"/>
  <c r="A2465" i="40"/>
  <c r="A2466" i="40"/>
  <c r="A2467" i="40"/>
  <c r="A2468" i="40"/>
  <c r="A2469" i="40"/>
  <c r="A2470" i="40"/>
  <c r="A2471" i="40"/>
  <c r="A2472" i="40"/>
  <c r="A2473" i="40"/>
  <c r="A2474" i="40"/>
  <c r="A2475" i="40"/>
  <c r="A2476" i="40"/>
  <c r="A2477" i="40"/>
  <c r="A2478" i="40"/>
  <c r="A2479" i="40"/>
  <c r="A2480" i="40"/>
  <c r="A2481" i="40"/>
  <c r="A2482" i="40"/>
  <c r="A2483" i="40"/>
  <c r="A2484" i="40"/>
  <c r="A2485" i="40"/>
  <c r="A2486" i="40"/>
  <c r="A2487" i="40"/>
  <c r="A2488" i="40"/>
  <c r="A2489" i="40"/>
  <c r="A2490" i="40"/>
  <c r="A2491" i="40"/>
  <c r="A2492" i="40"/>
  <c r="A2493" i="40"/>
  <c r="A2494" i="40"/>
  <c r="A2495" i="40"/>
  <c r="A2496" i="40"/>
  <c r="A2497" i="40"/>
  <c r="A2498" i="40"/>
  <c r="A2499" i="40"/>
  <c r="A2500" i="40"/>
  <c r="A2501" i="40"/>
  <c r="A2502" i="40"/>
  <c r="A2503" i="40"/>
  <c r="A2504" i="40"/>
  <c r="A2505" i="40"/>
  <c r="A2506" i="40"/>
  <c r="A2507" i="40"/>
  <c r="A2508" i="40"/>
  <c r="A2509" i="40"/>
  <c r="A2510" i="40"/>
  <c r="A2511" i="40"/>
  <c r="A2512" i="40"/>
  <c r="A2513" i="40"/>
  <c r="A2514" i="40"/>
  <c r="A2515" i="40"/>
  <c r="A2516" i="40"/>
  <c r="A2517" i="40"/>
  <c r="A2518" i="40"/>
  <c r="A2519" i="40"/>
  <c r="A2520" i="40"/>
  <c r="A2521" i="40"/>
  <c r="A2522" i="40"/>
  <c r="A2523" i="40"/>
  <c r="A2524" i="40"/>
  <c r="A2525" i="40"/>
  <c r="A2526" i="40"/>
  <c r="A2527" i="40"/>
  <c r="A2528" i="40"/>
  <c r="A2529" i="40"/>
  <c r="A2530" i="40"/>
  <c r="A2531" i="40"/>
  <c r="A2532" i="40"/>
  <c r="A2533" i="40"/>
  <c r="A2534" i="40"/>
  <c r="A2535" i="40"/>
  <c r="A2536" i="40"/>
  <c r="A2537" i="40"/>
  <c r="A2538" i="40"/>
  <c r="A2539" i="40"/>
  <c r="A2540" i="40"/>
  <c r="A2541" i="40"/>
  <c r="A2542" i="40"/>
  <c r="A2543" i="40"/>
  <c r="A2544" i="40"/>
  <c r="A2545" i="40"/>
  <c r="A2546" i="40"/>
  <c r="A2547" i="40"/>
  <c r="A2548" i="40"/>
  <c r="A2549" i="40"/>
  <c r="A2550" i="40"/>
  <c r="A2551" i="40"/>
  <c r="A2552" i="40"/>
  <c r="A2553" i="40"/>
  <c r="A2554" i="40"/>
  <c r="A2555" i="40"/>
  <c r="A2556" i="40"/>
  <c r="A2557" i="40"/>
  <c r="A2558" i="40"/>
  <c r="A2559" i="40"/>
  <c r="A2560" i="40"/>
  <c r="A2561" i="40"/>
  <c r="A2562" i="40"/>
  <c r="A2563" i="40"/>
  <c r="A2564" i="40"/>
  <c r="A2565" i="40"/>
  <c r="A2566" i="40"/>
  <c r="A2567" i="40"/>
  <c r="A2568" i="40"/>
  <c r="A2569" i="40"/>
  <c r="A2570" i="40"/>
  <c r="A2571" i="40"/>
  <c r="A2572" i="40"/>
  <c r="A2573" i="40"/>
  <c r="A2574" i="40"/>
  <c r="A2575" i="40"/>
  <c r="A2576" i="40"/>
  <c r="A2577" i="40"/>
  <c r="A2578" i="40"/>
  <c r="A2579" i="40"/>
  <c r="A2580" i="40"/>
  <c r="A2581" i="40"/>
  <c r="A2582" i="40"/>
  <c r="A2583" i="40"/>
  <c r="A2584" i="40"/>
  <c r="A2585" i="40"/>
  <c r="A2586" i="40"/>
  <c r="A2587" i="40"/>
  <c r="A2588" i="40"/>
  <c r="A2589" i="40"/>
  <c r="A2590" i="40"/>
  <c r="A2591" i="40"/>
  <c r="A2592" i="40"/>
  <c r="A2593" i="40"/>
  <c r="A2594" i="40"/>
  <c r="A2595" i="40"/>
  <c r="A2596" i="40"/>
  <c r="A2597" i="40"/>
  <c r="A2598" i="40"/>
  <c r="A2599" i="40"/>
  <c r="A2600" i="40"/>
  <c r="A2601" i="40"/>
  <c r="A2602" i="40"/>
  <c r="A2603" i="40"/>
  <c r="A2604" i="40"/>
  <c r="A2605" i="40"/>
  <c r="A2606" i="40"/>
  <c r="A2607" i="40"/>
  <c r="A2608" i="40"/>
  <c r="A2609" i="40"/>
  <c r="A2610" i="40"/>
  <c r="A2611" i="40"/>
  <c r="A2612" i="40"/>
  <c r="A2613" i="40"/>
  <c r="A2614" i="40"/>
  <c r="A2615" i="40"/>
  <c r="A2616" i="40"/>
  <c r="A2617" i="40"/>
  <c r="A2618" i="40"/>
  <c r="A2619" i="40"/>
  <c r="A2620" i="40"/>
  <c r="A2621" i="40"/>
  <c r="A2622" i="40"/>
  <c r="A2623" i="40"/>
  <c r="A2624" i="40"/>
  <c r="A2625" i="40"/>
  <c r="A2626" i="40"/>
  <c r="A2627" i="40"/>
  <c r="A2628" i="40"/>
  <c r="A2629" i="40"/>
  <c r="A2630" i="40"/>
  <c r="A2631" i="40"/>
  <c r="A2632" i="40"/>
  <c r="A2633" i="40"/>
  <c r="A2634" i="40"/>
  <c r="A2635" i="40"/>
  <c r="A2636" i="40"/>
  <c r="A2637" i="40"/>
  <c r="A2638" i="40"/>
  <c r="A2639" i="40"/>
  <c r="A2640" i="40"/>
  <c r="A2641" i="40"/>
  <c r="A2642" i="40"/>
  <c r="A2643" i="40"/>
  <c r="A2644" i="40"/>
  <c r="A2645" i="40"/>
  <c r="A2646" i="40"/>
  <c r="A2647" i="40"/>
  <c r="A2648" i="40"/>
  <c r="A2649" i="40"/>
  <c r="A2650" i="40"/>
  <c r="A2651" i="40"/>
  <c r="A2652" i="40"/>
  <c r="A2653" i="40"/>
  <c r="A2654" i="40"/>
  <c r="A2655" i="40"/>
  <c r="A2656" i="40"/>
  <c r="A2657" i="40"/>
  <c r="A2658" i="40"/>
  <c r="A2659" i="40"/>
  <c r="A2660" i="40"/>
  <c r="A2661" i="40"/>
  <c r="A2662" i="40"/>
  <c r="A2663" i="40"/>
  <c r="A2664" i="40"/>
  <c r="A2665" i="40"/>
  <c r="A2666" i="40"/>
  <c r="A2667" i="40"/>
  <c r="A2668" i="40"/>
  <c r="A2669" i="40"/>
  <c r="A2670" i="40"/>
  <c r="A2671" i="40"/>
  <c r="A2672" i="40"/>
  <c r="A2673" i="40"/>
  <c r="A2674" i="40"/>
  <c r="A2675" i="40"/>
  <c r="A2676" i="40"/>
  <c r="A2677" i="40"/>
  <c r="A2678" i="40"/>
  <c r="A2679" i="40"/>
  <c r="A2680" i="40"/>
  <c r="A2681" i="40"/>
  <c r="A2682" i="40"/>
  <c r="A2683" i="40"/>
  <c r="A2684" i="40"/>
  <c r="A2685" i="40"/>
  <c r="A2686" i="40"/>
  <c r="A2687" i="40"/>
  <c r="A2688" i="40"/>
  <c r="A2689" i="40"/>
  <c r="A2690" i="40"/>
  <c r="A2691" i="40"/>
  <c r="A2692" i="40"/>
  <c r="A2693" i="40"/>
  <c r="A2694" i="40"/>
  <c r="A2695" i="40"/>
  <c r="A2696" i="40"/>
  <c r="A2697" i="40"/>
  <c r="A2698" i="40"/>
  <c r="A2699" i="40"/>
  <c r="A2700" i="40"/>
  <c r="A2701" i="40"/>
  <c r="A2702" i="40"/>
  <c r="A2703" i="40"/>
  <c r="A2704" i="40"/>
  <c r="A2705" i="40"/>
  <c r="A2706" i="40"/>
  <c r="A2707" i="40"/>
  <c r="A2708" i="40"/>
  <c r="A2709" i="40"/>
  <c r="A2710" i="40"/>
  <c r="A2711" i="40"/>
  <c r="A2712" i="40"/>
  <c r="A2713" i="40"/>
  <c r="A2714" i="40"/>
  <c r="A2715" i="40"/>
  <c r="A2716" i="40"/>
  <c r="A2717" i="40"/>
  <c r="A2718" i="40"/>
  <c r="A2719" i="40"/>
  <c r="A2720" i="40"/>
  <c r="A2721" i="40"/>
  <c r="A2722" i="40"/>
  <c r="A2723" i="40"/>
  <c r="A2724" i="40"/>
  <c r="A2725" i="40"/>
  <c r="A2726" i="40"/>
  <c r="A2727" i="40"/>
  <c r="A2728" i="40"/>
  <c r="A2729" i="40"/>
  <c r="A2730" i="40"/>
  <c r="A2731" i="40"/>
  <c r="A2732" i="40"/>
  <c r="A2733" i="40"/>
  <c r="A2734" i="40"/>
  <c r="A2735" i="40"/>
  <c r="A2736" i="40"/>
  <c r="A2737" i="40"/>
  <c r="A2738" i="40"/>
  <c r="A2739" i="40"/>
  <c r="A2740" i="40"/>
  <c r="A2741" i="40"/>
  <c r="A2742" i="40"/>
  <c r="A2743" i="40"/>
  <c r="A2744" i="40"/>
  <c r="A2745" i="40"/>
  <c r="A2746" i="40"/>
  <c r="A2747" i="40"/>
  <c r="A2748" i="40"/>
  <c r="A2749" i="40"/>
  <c r="A2750" i="40"/>
  <c r="A2751" i="40"/>
  <c r="A2752" i="40"/>
  <c r="A2753" i="40"/>
  <c r="A2754" i="40"/>
  <c r="A2755" i="40"/>
  <c r="A2756" i="40"/>
  <c r="A2757" i="40"/>
  <c r="A2758" i="40"/>
  <c r="A2759" i="40"/>
  <c r="A2760" i="40"/>
  <c r="A2761" i="40"/>
  <c r="A2762" i="40"/>
  <c r="A2763" i="40"/>
  <c r="A2764" i="40"/>
  <c r="A2765" i="40"/>
  <c r="A2766" i="40"/>
  <c r="A2767" i="40"/>
  <c r="A2768" i="40"/>
  <c r="A2769" i="40"/>
  <c r="A2770" i="40"/>
  <c r="A2771" i="40"/>
  <c r="A2772" i="40"/>
  <c r="A2773" i="40"/>
  <c r="A2774" i="40"/>
  <c r="A2775" i="40"/>
  <c r="A2776" i="40"/>
  <c r="A2777" i="40"/>
  <c r="A2778" i="40"/>
  <c r="A2779" i="40"/>
  <c r="A2780" i="40"/>
  <c r="A2781" i="40"/>
  <c r="A2782" i="40"/>
  <c r="A2783" i="40"/>
  <c r="A2784" i="40"/>
  <c r="A2785" i="40"/>
  <c r="A2786" i="40"/>
  <c r="A2787" i="40"/>
  <c r="A2788" i="40"/>
  <c r="A2789" i="40"/>
  <c r="A2790" i="40"/>
  <c r="A2791" i="40"/>
  <c r="A2792" i="40"/>
  <c r="A2793" i="40"/>
  <c r="A2794" i="40"/>
  <c r="A2795" i="40"/>
  <c r="A2796" i="40"/>
  <c r="A2797" i="40"/>
  <c r="A2798" i="40"/>
  <c r="A2799" i="40"/>
  <c r="A2800" i="40"/>
  <c r="A2801" i="40"/>
  <c r="A2802" i="40"/>
  <c r="A2803" i="40"/>
  <c r="A2804" i="40"/>
  <c r="A2805" i="40"/>
  <c r="A2806" i="40"/>
  <c r="A2807" i="40"/>
  <c r="A2808" i="40"/>
  <c r="A2809" i="40"/>
  <c r="A2810" i="40"/>
  <c r="A2811" i="40"/>
  <c r="A2812" i="40"/>
  <c r="A2813" i="40"/>
  <c r="A2814" i="40"/>
  <c r="A2815" i="40"/>
  <c r="A2816" i="40"/>
  <c r="A2817" i="40"/>
  <c r="A2818" i="40"/>
  <c r="A2819" i="40"/>
  <c r="A2820" i="40"/>
  <c r="A2821" i="40"/>
  <c r="A2822" i="40"/>
  <c r="A2823" i="40"/>
  <c r="A2824" i="40"/>
  <c r="A2825" i="40"/>
  <c r="A2826" i="40"/>
  <c r="A2827" i="40"/>
  <c r="A2828" i="40"/>
  <c r="A2829" i="40"/>
  <c r="A2830" i="40"/>
  <c r="A2831" i="40"/>
  <c r="A2832" i="40"/>
  <c r="A2833" i="40"/>
  <c r="A2834" i="40"/>
  <c r="A2835" i="40"/>
  <c r="A2836" i="40"/>
  <c r="A2837" i="40"/>
  <c r="A2838" i="40"/>
  <c r="A2839" i="40"/>
  <c r="A2840" i="40"/>
  <c r="A2841" i="40"/>
  <c r="A2842" i="40"/>
  <c r="A2843" i="40"/>
  <c r="A2844" i="40"/>
  <c r="A2845" i="40"/>
  <c r="A2846" i="40"/>
  <c r="A2847" i="40"/>
  <c r="A2848" i="40"/>
  <c r="A2849" i="40"/>
  <c r="A2850" i="40"/>
  <c r="A2851" i="40"/>
  <c r="A2852" i="40"/>
  <c r="A2853" i="40"/>
  <c r="A2854" i="40"/>
  <c r="A2855" i="40"/>
  <c r="A2856" i="40"/>
  <c r="A2857" i="40"/>
  <c r="A2858" i="40"/>
  <c r="A2859" i="40"/>
  <c r="A2860" i="40"/>
  <c r="A2861" i="40"/>
  <c r="A2862" i="40"/>
  <c r="A2863" i="40"/>
  <c r="A2864" i="40"/>
  <c r="A2865" i="40"/>
  <c r="A2866" i="40"/>
  <c r="A2867" i="40"/>
  <c r="A2868" i="40"/>
  <c r="A2869" i="40"/>
  <c r="A2870" i="40"/>
  <c r="A2871" i="40"/>
  <c r="A2872" i="40"/>
  <c r="A2873" i="40"/>
  <c r="A2874" i="40"/>
  <c r="A2875" i="40"/>
  <c r="A2876" i="40"/>
  <c r="A2877" i="40"/>
  <c r="A2878" i="40"/>
  <c r="A2879" i="40"/>
  <c r="A2880" i="40"/>
  <c r="A2881" i="40"/>
  <c r="A2882" i="40"/>
  <c r="A2883" i="40"/>
  <c r="A2884" i="40"/>
  <c r="A2885" i="40"/>
  <c r="A2886" i="40"/>
  <c r="A2887" i="40"/>
  <c r="A2888" i="40"/>
  <c r="A2889" i="40"/>
  <c r="A2890" i="40"/>
  <c r="A2891" i="40"/>
  <c r="A2892" i="40"/>
  <c r="A2893" i="40"/>
  <c r="A2894" i="40"/>
  <c r="A2895" i="40"/>
  <c r="A2896" i="40"/>
  <c r="A2897" i="40"/>
  <c r="A2898" i="40"/>
  <c r="A2899" i="40"/>
  <c r="A2900" i="40"/>
  <c r="A2901" i="40"/>
  <c r="A2902" i="40"/>
  <c r="A2903" i="40"/>
  <c r="A2904" i="40"/>
  <c r="A2905" i="40"/>
  <c r="A2906" i="40"/>
  <c r="A2907" i="40"/>
  <c r="A2908" i="40"/>
  <c r="A2909" i="40"/>
  <c r="A2910" i="40"/>
  <c r="A2911" i="40"/>
  <c r="A2912" i="40"/>
  <c r="A2913" i="40"/>
  <c r="A2914" i="40"/>
  <c r="A2915" i="40"/>
  <c r="A2916" i="40"/>
  <c r="A2917" i="40"/>
  <c r="A2918" i="40"/>
  <c r="A2919" i="40"/>
  <c r="A2920" i="40"/>
  <c r="A2921" i="40"/>
  <c r="A2922" i="40"/>
  <c r="A2923" i="40"/>
  <c r="A2924" i="40"/>
  <c r="A2925" i="40"/>
  <c r="A2926" i="40"/>
  <c r="A2927" i="40"/>
  <c r="A2928" i="40"/>
  <c r="A2929" i="40"/>
  <c r="A2930" i="40"/>
  <c r="A2931" i="40"/>
  <c r="A2932" i="40"/>
  <c r="A2933" i="40"/>
  <c r="A2934" i="40"/>
  <c r="A2935" i="40"/>
  <c r="A2936" i="40"/>
  <c r="A2937" i="40"/>
  <c r="A2938" i="40"/>
  <c r="A2939" i="40"/>
  <c r="A2940" i="40"/>
  <c r="A2941" i="40"/>
  <c r="A2942" i="40"/>
  <c r="A2943" i="40"/>
  <c r="A2944" i="40"/>
  <c r="A2945" i="40"/>
  <c r="A2946" i="40"/>
  <c r="A2947" i="40"/>
  <c r="A2948" i="40"/>
  <c r="A2949" i="40"/>
  <c r="A2950" i="40"/>
  <c r="A2951" i="40"/>
  <c r="A2952" i="40"/>
  <c r="A2953" i="40"/>
  <c r="A2954" i="40"/>
  <c r="A2955" i="40"/>
  <c r="A2956" i="40"/>
  <c r="A2957" i="40"/>
  <c r="A2958" i="40"/>
  <c r="A2959" i="40"/>
  <c r="A2960" i="40"/>
  <c r="A2961" i="40"/>
  <c r="A2962" i="40"/>
  <c r="A2963" i="40"/>
  <c r="A2964" i="40"/>
  <c r="A2965" i="40"/>
  <c r="A2966" i="40"/>
  <c r="A2967" i="40"/>
  <c r="A2968" i="40"/>
  <c r="A2969" i="40"/>
  <c r="A2970" i="40"/>
  <c r="A2971" i="40"/>
  <c r="A2972" i="40"/>
  <c r="A2973" i="40"/>
  <c r="A2974" i="40"/>
  <c r="A2975" i="40"/>
  <c r="A2976" i="40"/>
  <c r="A2977" i="40"/>
  <c r="A2978" i="40"/>
  <c r="A2979" i="40"/>
  <c r="A2980" i="40"/>
  <c r="A2981" i="40"/>
  <c r="A2982" i="40"/>
  <c r="A2983" i="40"/>
  <c r="A2984" i="40"/>
  <c r="A2985" i="40"/>
  <c r="A2986" i="40"/>
  <c r="A2987" i="40"/>
  <c r="A2988" i="40"/>
  <c r="A2989" i="40"/>
  <c r="A2990" i="40"/>
  <c r="A2991" i="40"/>
  <c r="A2992" i="40"/>
  <c r="A2993" i="40"/>
  <c r="A2994" i="40"/>
  <c r="A2995" i="40"/>
  <c r="A2996" i="40"/>
  <c r="A2997" i="40"/>
  <c r="A2998" i="40"/>
  <c r="A2999" i="40"/>
  <c r="A3000" i="40"/>
  <c r="A3001" i="40"/>
  <c r="A3002" i="40"/>
  <c r="A3003" i="40"/>
  <c r="A3004" i="40"/>
  <c r="A3005" i="40"/>
  <c r="A3006" i="40"/>
  <c r="A3007" i="40"/>
  <c r="A3008" i="40"/>
  <c r="A3009" i="40"/>
  <c r="A3010" i="40"/>
  <c r="A3011" i="40"/>
  <c r="A3012" i="40"/>
  <c r="A3013" i="40"/>
  <c r="A3014" i="40"/>
  <c r="A3015" i="40"/>
  <c r="A3016" i="40"/>
  <c r="A3017" i="40"/>
  <c r="A3018" i="40"/>
  <c r="A3019" i="40"/>
  <c r="A3020" i="40"/>
  <c r="A3021" i="40"/>
  <c r="A3022" i="40"/>
  <c r="A3023" i="40"/>
  <c r="A3024" i="40"/>
  <c r="A3025" i="40"/>
  <c r="A3026" i="40"/>
  <c r="A3027" i="40"/>
  <c r="A3028" i="40"/>
  <c r="A3029" i="40"/>
  <c r="A3030" i="40"/>
  <c r="A3031" i="40"/>
  <c r="A3032" i="40"/>
  <c r="A3033" i="40"/>
  <c r="A3034" i="40"/>
  <c r="A3035" i="40"/>
  <c r="A3036" i="40"/>
  <c r="A3037" i="40"/>
  <c r="A3038" i="40"/>
  <c r="A3039" i="40"/>
  <c r="A3040" i="40"/>
  <c r="A3041" i="40"/>
  <c r="A3042" i="40"/>
  <c r="A3043" i="40"/>
  <c r="A3044" i="40"/>
  <c r="A3045" i="40"/>
  <c r="A3046" i="40"/>
  <c r="A3047" i="40"/>
  <c r="A3048" i="40"/>
  <c r="A3049" i="40"/>
  <c r="A3050" i="40"/>
  <c r="A3051" i="40"/>
  <c r="A3052" i="40"/>
  <c r="A3053" i="40"/>
  <c r="A3054" i="40"/>
  <c r="A3055" i="40"/>
  <c r="A3056" i="40"/>
  <c r="A3057" i="40"/>
  <c r="A3058" i="40"/>
  <c r="A3059" i="40"/>
  <c r="A3060" i="40"/>
  <c r="A3061" i="40"/>
  <c r="A3062" i="40"/>
  <c r="A3063" i="40"/>
  <c r="A3064" i="40"/>
  <c r="A3065" i="40"/>
  <c r="A3066" i="40"/>
  <c r="A3067" i="40"/>
  <c r="A3068" i="40"/>
  <c r="A3069" i="40"/>
  <c r="A3070" i="40"/>
  <c r="A3071" i="40"/>
  <c r="A3072" i="40"/>
  <c r="A3073" i="40"/>
  <c r="A3074" i="40"/>
  <c r="A3075" i="40"/>
  <c r="A3076" i="40"/>
  <c r="A3077" i="40"/>
  <c r="A3078" i="40"/>
  <c r="A3079" i="40"/>
  <c r="A3080" i="40"/>
  <c r="A3081" i="40"/>
  <c r="A3082" i="40"/>
  <c r="A3083" i="40"/>
  <c r="A3084" i="40"/>
  <c r="A3085" i="40"/>
  <c r="A3086" i="40"/>
  <c r="A3087" i="40"/>
  <c r="A3088" i="40"/>
  <c r="A3089" i="40"/>
  <c r="A3090" i="40"/>
  <c r="A3091" i="40"/>
  <c r="A3092" i="40"/>
  <c r="A3093" i="40"/>
  <c r="A3094" i="40"/>
  <c r="A3095" i="40"/>
  <c r="A3096" i="40"/>
  <c r="A3097" i="40"/>
  <c r="A3098" i="40"/>
  <c r="A3099" i="40"/>
  <c r="A3100" i="40"/>
  <c r="A3101" i="40"/>
  <c r="A3102" i="40"/>
  <c r="A3103" i="40"/>
  <c r="A3104" i="40"/>
  <c r="A3105" i="40"/>
  <c r="A3106" i="40"/>
  <c r="A3107" i="40"/>
  <c r="A3108" i="40"/>
  <c r="A3109" i="40"/>
  <c r="A3110" i="40"/>
  <c r="A3111" i="40"/>
  <c r="A3112" i="40"/>
  <c r="A3113" i="40"/>
  <c r="A3114" i="40"/>
  <c r="A3115" i="40"/>
  <c r="A3116" i="40"/>
  <c r="A3117" i="40"/>
  <c r="A3118" i="40"/>
  <c r="A3119" i="40"/>
  <c r="A3120" i="40"/>
  <c r="A3121" i="40"/>
  <c r="A3122" i="40"/>
  <c r="A3123" i="40"/>
  <c r="A3124" i="40"/>
  <c r="A3125" i="40"/>
  <c r="A3126" i="40"/>
  <c r="A3127" i="40"/>
  <c r="A3128" i="40"/>
  <c r="A3129" i="40"/>
  <c r="A3130" i="40"/>
  <c r="A3131" i="40"/>
  <c r="A3132" i="40"/>
  <c r="A3133" i="40"/>
  <c r="A3134" i="40"/>
  <c r="A3135" i="40"/>
  <c r="A3136" i="40"/>
  <c r="A3137" i="40"/>
  <c r="A3138" i="40"/>
  <c r="A3139" i="40"/>
  <c r="A3140" i="40"/>
  <c r="A3141" i="40"/>
  <c r="A3142" i="40"/>
  <c r="A3143" i="40"/>
  <c r="A3144" i="40"/>
  <c r="A3145" i="40"/>
  <c r="A3146" i="40"/>
  <c r="A3147" i="40"/>
  <c r="A3148" i="40"/>
  <c r="A3149" i="40"/>
  <c r="A3150" i="40"/>
  <c r="A3151" i="40"/>
  <c r="A3152" i="40"/>
  <c r="A3153" i="40"/>
  <c r="A3154" i="40"/>
  <c r="A3155" i="40"/>
  <c r="A3156" i="40"/>
  <c r="A3157" i="40"/>
  <c r="A3158" i="40"/>
  <c r="A3159" i="40"/>
  <c r="A3160" i="40"/>
  <c r="A3161" i="40"/>
  <c r="A3162" i="40"/>
  <c r="A3163" i="40"/>
  <c r="A3164" i="40"/>
  <c r="A3165" i="40"/>
  <c r="A3166" i="40"/>
  <c r="A3167" i="40"/>
  <c r="A3168" i="40"/>
  <c r="A3169" i="40"/>
  <c r="A3170" i="40"/>
  <c r="A3171" i="40"/>
  <c r="A3172" i="40"/>
  <c r="A3173" i="40"/>
  <c r="A3174" i="40"/>
  <c r="A3175" i="40"/>
  <c r="A3176" i="40"/>
  <c r="A3177" i="40"/>
  <c r="A3178" i="40"/>
  <c r="A3179" i="40"/>
  <c r="A3180" i="40"/>
  <c r="A3181" i="40"/>
  <c r="A3182" i="40"/>
  <c r="A3183" i="40"/>
  <c r="A3184" i="40"/>
  <c r="A3185" i="40"/>
  <c r="A3186" i="40"/>
  <c r="A3187" i="40"/>
  <c r="A3188" i="40"/>
  <c r="A3189" i="40"/>
  <c r="A3190" i="40"/>
  <c r="A3191" i="40"/>
  <c r="A3192" i="40"/>
  <c r="A3193" i="40"/>
  <c r="A3194" i="40"/>
  <c r="A3195" i="40"/>
  <c r="A3196" i="40"/>
  <c r="A3197" i="40"/>
  <c r="A3198" i="40"/>
  <c r="A3199" i="40"/>
  <c r="A3200" i="40"/>
  <c r="A3201" i="40"/>
  <c r="A3202" i="40"/>
  <c r="A3203" i="40"/>
  <c r="A3204" i="40"/>
  <c r="A3205" i="40"/>
  <c r="A3206" i="40"/>
  <c r="A3207" i="40"/>
  <c r="A3208" i="40"/>
  <c r="A3209" i="40"/>
  <c r="A3210" i="40"/>
  <c r="A7" i="40"/>
  <c r="A8" i="40"/>
  <c r="A9" i="40"/>
  <c r="A10" i="40"/>
  <c r="A11" i="40"/>
  <c r="A12" i="40"/>
  <c r="A13" i="40"/>
  <c r="A14" i="40"/>
  <c r="A15" i="40"/>
  <c r="A16" i="40"/>
  <c r="A17" i="40"/>
  <c r="A18" i="40"/>
  <c r="A19" i="40"/>
  <c r="A20" i="40"/>
  <c r="A21" i="40"/>
  <c r="A22" i="40"/>
  <c r="A23" i="40"/>
  <c r="A24" i="40"/>
  <c r="A25" i="40"/>
  <c r="A26" i="40"/>
  <c r="A27" i="40"/>
  <c r="A28" i="40"/>
  <c r="A29" i="40"/>
  <c r="A30" i="40"/>
  <c r="A31" i="40"/>
  <c r="A32" i="40"/>
  <c r="A33" i="40"/>
  <c r="A34" i="40"/>
  <c r="A35" i="40"/>
  <c r="A36" i="40"/>
  <c r="A37" i="40"/>
  <c r="A38" i="40"/>
  <c r="A39" i="40"/>
  <c r="A40" i="40"/>
  <c r="A41" i="40"/>
  <c r="A42" i="40"/>
  <c r="A43" i="40"/>
  <c r="A44" i="40"/>
  <c r="A45" i="40"/>
  <c r="A46" i="40"/>
  <c r="A47" i="40"/>
  <c r="A48" i="40"/>
  <c r="A49" i="40"/>
  <c r="A50" i="40"/>
  <c r="A51" i="40"/>
  <c r="A52" i="40"/>
  <c r="A53" i="40"/>
  <c r="A54" i="40"/>
  <c r="A55" i="40"/>
  <c r="A56" i="40"/>
  <c r="A57" i="40"/>
  <c r="A58" i="40"/>
  <c r="A59" i="40"/>
  <c r="A60" i="40"/>
  <c r="A61" i="40"/>
  <c r="A62" i="40"/>
  <c r="A63" i="40"/>
  <c r="A64" i="40"/>
  <c r="A65" i="40"/>
  <c r="A66" i="40"/>
  <c r="A67" i="40"/>
  <c r="A68" i="40"/>
  <c r="A69" i="40"/>
  <c r="A70" i="40"/>
  <c r="A71" i="40"/>
  <c r="A72" i="40"/>
  <c r="A73" i="40"/>
  <c r="A74" i="40"/>
  <c r="A75" i="40"/>
  <c r="A76" i="40"/>
  <c r="A77" i="40"/>
  <c r="A78" i="40"/>
  <c r="A79" i="40"/>
  <c r="A80" i="40"/>
  <c r="A81" i="40"/>
  <c r="A82" i="40"/>
  <c r="A83" i="40"/>
  <c r="A84" i="40"/>
  <c r="A85" i="40"/>
  <c r="A86" i="40"/>
  <c r="A87" i="40"/>
  <c r="A88" i="40"/>
  <c r="A89" i="40"/>
  <c r="A90" i="40"/>
  <c r="A91" i="40"/>
  <c r="A92" i="40"/>
  <c r="A93" i="40"/>
  <c r="A94" i="40"/>
  <c r="A95" i="40"/>
  <c r="A96" i="40"/>
  <c r="A97" i="40"/>
  <c r="A98" i="40"/>
  <c r="A99" i="40"/>
  <c r="A100" i="40"/>
  <c r="A101" i="40"/>
  <c r="A102" i="40"/>
  <c r="A103" i="40"/>
  <c r="A104" i="40"/>
  <c r="A105" i="40"/>
  <c r="A106" i="40"/>
  <c r="A107" i="40"/>
  <c r="A108" i="40"/>
  <c r="A109" i="40"/>
  <c r="A110" i="40"/>
  <c r="A111" i="40"/>
  <c r="A112" i="40"/>
  <c r="A113" i="40"/>
  <c r="A114" i="40"/>
  <c r="A115" i="40"/>
  <c r="A116" i="40"/>
  <c r="A117" i="40"/>
  <c r="A118" i="40"/>
  <c r="A119" i="40"/>
  <c r="A120" i="40"/>
  <c r="A121" i="40"/>
  <c r="A122" i="40"/>
  <c r="A123" i="40"/>
  <c r="A124" i="40"/>
  <c r="A125" i="40"/>
  <c r="A126" i="40"/>
  <c r="A127" i="40"/>
  <c r="A128" i="40"/>
  <c r="A129" i="40"/>
  <c r="A130" i="40"/>
  <c r="A131" i="40"/>
  <c r="A132" i="40"/>
  <c r="A133" i="40"/>
  <c r="A134" i="40"/>
  <c r="A135" i="40"/>
  <c r="A136" i="40"/>
  <c r="A137" i="40"/>
  <c r="A138" i="40"/>
  <c r="A139" i="40"/>
  <c r="A140" i="40"/>
  <c r="A141" i="40"/>
  <c r="A142" i="40"/>
  <c r="A143" i="40"/>
  <c r="A144" i="40"/>
  <c r="A145" i="40"/>
  <c r="A146" i="40"/>
  <c r="A147" i="40"/>
  <c r="A148" i="40"/>
  <c r="A149" i="40"/>
  <c r="A150" i="40"/>
  <c r="A151" i="40"/>
  <c r="A152" i="40"/>
  <c r="A153" i="40"/>
  <c r="A154" i="40"/>
  <c r="A155" i="40"/>
  <c r="A156" i="40"/>
  <c r="A157" i="40"/>
  <c r="A158" i="40"/>
  <c r="A159" i="40"/>
  <c r="A160" i="40"/>
  <c r="A161" i="40"/>
  <c r="A162" i="40"/>
  <c r="A163" i="40"/>
  <c r="A164" i="40"/>
  <c r="A165" i="40"/>
  <c r="A166" i="40"/>
  <c r="A167" i="40"/>
  <c r="A168" i="40"/>
  <c r="A169" i="40"/>
  <c r="A170" i="40"/>
  <c r="A171" i="40"/>
  <c r="A172" i="40"/>
  <c r="A173" i="40"/>
  <c r="A174" i="40"/>
  <c r="A175" i="40"/>
  <c r="A176" i="40"/>
  <c r="A177" i="40"/>
  <c r="A178" i="40"/>
  <c r="A179" i="40"/>
  <c r="A180" i="40"/>
  <c r="A181" i="40"/>
  <c r="A182" i="40"/>
  <c r="A183" i="40"/>
  <c r="A184" i="40"/>
  <c r="A185" i="40"/>
  <c r="A186" i="40"/>
  <c r="A187" i="40"/>
  <c r="A188" i="40"/>
  <c r="A189" i="40"/>
  <c r="A190" i="40"/>
  <c r="A191" i="40"/>
  <c r="A192" i="40"/>
  <c r="A193" i="40"/>
  <c r="A194" i="40"/>
  <c r="A195" i="40"/>
  <c r="A196" i="40"/>
  <c r="A197" i="40"/>
  <c r="A198" i="40"/>
  <c r="A199" i="40"/>
  <c r="A200" i="40"/>
  <c r="A201" i="40"/>
  <c r="A202" i="40"/>
  <c r="A203" i="40"/>
  <c r="A204" i="40"/>
  <c r="A205" i="40"/>
  <c r="A206" i="40"/>
  <c r="A207" i="40"/>
  <c r="A208" i="40"/>
  <c r="A209" i="40"/>
  <c r="A210" i="40"/>
  <c r="A211" i="40"/>
  <c r="A212" i="40"/>
  <c r="A213" i="40"/>
  <c r="A214" i="40"/>
  <c r="A215" i="40"/>
  <c r="A216" i="40"/>
  <c r="A217" i="40"/>
  <c r="A218" i="40"/>
  <c r="A219" i="40"/>
  <c r="A220" i="40"/>
  <c r="A221" i="40"/>
  <c r="A222" i="40"/>
  <c r="A223" i="40"/>
  <c r="A224" i="40"/>
  <c r="A225" i="40"/>
  <c r="A226" i="40"/>
  <c r="A227" i="40"/>
  <c r="A228" i="40"/>
  <c r="A229" i="40"/>
  <c r="A230" i="40"/>
  <c r="A231" i="40"/>
  <c r="A232" i="40"/>
  <c r="A233" i="40"/>
  <c r="A234" i="40"/>
  <c r="A235" i="40"/>
  <c r="A236" i="40"/>
  <c r="A237" i="40"/>
  <c r="A238" i="40"/>
  <c r="A239" i="40"/>
  <c r="A240" i="40"/>
  <c r="A241" i="40"/>
  <c r="A242" i="40"/>
  <c r="A243" i="40"/>
  <c r="A244" i="40"/>
  <c r="A245" i="40"/>
  <c r="A246" i="40"/>
  <c r="A247" i="40"/>
  <c r="A248" i="40"/>
  <c r="A249" i="40"/>
  <c r="A250" i="40"/>
  <c r="A251" i="40"/>
  <c r="A252" i="40"/>
  <c r="A253" i="40"/>
  <c r="A254" i="40"/>
  <c r="A255" i="40"/>
  <c r="A256" i="40"/>
  <c r="A257" i="40"/>
  <c r="A258" i="40"/>
  <c r="A259" i="40"/>
  <c r="A260" i="40"/>
  <c r="A261" i="40"/>
  <c r="A262" i="40"/>
  <c r="A263" i="40"/>
  <c r="A264" i="40"/>
  <c r="A265" i="40"/>
  <c r="A266" i="40"/>
  <c r="A267" i="40"/>
  <c r="A268" i="40"/>
  <c r="A269" i="40"/>
  <c r="A270" i="40"/>
  <c r="A271" i="40"/>
  <c r="A272" i="40"/>
  <c r="A273" i="40"/>
  <c r="A274" i="40"/>
  <c r="A275" i="40"/>
  <c r="A276" i="40"/>
  <c r="A277" i="40"/>
  <c r="A278" i="40"/>
  <c r="A279" i="40"/>
  <c r="A280" i="40"/>
  <c r="A281" i="40"/>
  <c r="A282" i="40"/>
  <c r="A283" i="40"/>
  <c r="A284" i="40"/>
  <c r="A285" i="40"/>
  <c r="A286" i="40"/>
  <c r="A287" i="40"/>
  <c r="A288" i="40"/>
  <c r="A289" i="40"/>
  <c r="A290" i="40"/>
  <c r="A291" i="40"/>
  <c r="A292" i="40"/>
  <c r="A293" i="40"/>
  <c r="A294" i="40"/>
  <c r="A295" i="40"/>
  <c r="A296" i="40"/>
  <c r="A297" i="40"/>
  <c r="A298" i="40"/>
  <c r="A299" i="40"/>
  <c r="A300" i="40"/>
  <c r="A301" i="40"/>
  <c r="A302" i="40"/>
  <c r="A303" i="40"/>
  <c r="A304" i="40"/>
  <c r="A305" i="40"/>
  <c r="A306" i="40"/>
  <c r="A307" i="40"/>
  <c r="A308" i="40"/>
  <c r="A309" i="40"/>
  <c r="A310" i="40"/>
  <c r="A311" i="40"/>
  <c r="A312" i="40"/>
  <c r="A313" i="40"/>
  <c r="A314" i="40"/>
  <c r="A315" i="40"/>
  <c r="A316" i="40"/>
  <c r="A317" i="40"/>
  <c r="A318" i="40"/>
  <c r="A319" i="40"/>
  <c r="A320" i="40"/>
  <c r="A321" i="40"/>
  <c r="A322" i="40"/>
  <c r="A323" i="40"/>
  <c r="A324" i="40"/>
  <c r="A325" i="40"/>
  <c r="A326" i="40"/>
  <c r="A327" i="40"/>
  <c r="A328" i="40"/>
  <c r="A329" i="40"/>
  <c r="A330" i="40"/>
  <c r="A331" i="40"/>
  <c r="A332" i="40"/>
  <c r="A333" i="40"/>
  <c r="A334" i="40"/>
  <c r="A335" i="40"/>
  <c r="A336" i="40"/>
  <c r="A337" i="40"/>
  <c r="A338" i="40"/>
  <c r="A339" i="40"/>
  <c r="A340" i="40"/>
  <c r="A341" i="40"/>
  <c r="A342" i="40"/>
  <c r="A343" i="40"/>
  <c r="A344" i="40"/>
  <c r="A345" i="40"/>
  <c r="A346" i="40"/>
  <c r="A347" i="40"/>
  <c r="A348" i="40"/>
  <c r="A349" i="40"/>
  <c r="A350" i="40"/>
  <c r="A351" i="40"/>
  <c r="A352" i="40"/>
  <c r="A353" i="40"/>
  <c r="A354" i="40"/>
  <c r="A355" i="40"/>
  <c r="A356" i="40"/>
  <c r="A357" i="40"/>
  <c r="A358" i="40"/>
  <c r="A359" i="40"/>
  <c r="A360" i="40"/>
  <c r="A361" i="40"/>
  <c r="A362" i="40"/>
  <c r="A363" i="40"/>
  <c r="A364" i="40"/>
  <c r="A365" i="40"/>
  <c r="A366" i="40"/>
  <c r="A367" i="40"/>
  <c r="A368" i="40"/>
  <c r="A369" i="40"/>
  <c r="A370" i="40"/>
  <c r="A371" i="40"/>
  <c r="A372" i="40"/>
  <c r="A373" i="40"/>
  <c r="A374" i="40"/>
  <c r="A375" i="40"/>
  <c r="A376" i="40"/>
  <c r="A377" i="40"/>
  <c r="A378" i="40"/>
  <c r="A379" i="40"/>
  <c r="A380" i="40"/>
  <c r="A381" i="40"/>
  <c r="A382" i="40"/>
  <c r="A383" i="40"/>
  <c r="A384" i="40"/>
  <c r="A385" i="40"/>
  <c r="A386" i="40"/>
  <c r="A387" i="40"/>
  <c r="A388" i="40"/>
  <c r="A389" i="40"/>
  <c r="A390" i="40"/>
  <c r="A391" i="40"/>
  <c r="A392" i="40"/>
  <c r="A393" i="40"/>
  <c r="A394" i="40"/>
  <c r="A395" i="40"/>
  <c r="A396" i="40"/>
  <c r="A397" i="40"/>
  <c r="A398" i="40"/>
  <c r="A399" i="40"/>
  <c r="A400" i="40"/>
  <c r="A401" i="40"/>
  <c r="A402" i="40"/>
  <c r="A403" i="40"/>
  <c r="A404" i="40"/>
  <c r="A405" i="40"/>
  <c r="A406" i="40"/>
  <c r="A407" i="40"/>
  <c r="A408" i="40"/>
  <c r="A409" i="40"/>
  <c r="A410" i="40"/>
  <c r="A411" i="40"/>
  <c r="A412" i="40"/>
  <c r="A413" i="40"/>
  <c r="A414" i="40"/>
  <c r="A415" i="40"/>
  <c r="A416" i="40"/>
  <c r="A417" i="40"/>
  <c r="A418" i="40"/>
  <c r="A419" i="40"/>
  <c r="A420" i="40"/>
  <c r="A421" i="40"/>
  <c r="A422" i="40"/>
  <c r="A423" i="40"/>
  <c r="A424" i="40"/>
  <c r="A425" i="40"/>
  <c r="A426" i="40"/>
  <c r="A427" i="40"/>
  <c r="A428" i="40"/>
  <c r="A429" i="40"/>
  <c r="A430" i="40"/>
  <c r="A431" i="40"/>
  <c r="A432" i="40"/>
  <c r="A433" i="40"/>
  <c r="A434" i="40"/>
  <c r="A435" i="40"/>
  <c r="A436" i="40"/>
  <c r="A437" i="40"/>
  <c r="A438" i="40"/>
  <c r="A439" i="40"/>
  <c r="A440" i="40"/>
  <c r="A441" i="40"/>
  <c r="A442" i="40"/>
  <c r="A443" i="40"/>
  <c r="A444" i="40"/>
  <c r="A445" i="40"/>
  <c r="A446" i="40"/>
  <c r="A447" i="40"/>
  <c r="A448" i="40"/>
  <c r="A449" i="40"/>
  <c r="A450" i="40"/>
  <c r="A451" i="40"/>
  <c r="A452" i="40"/>
  <c r="A453" i="40"/>
  <c r="A454" i="40"/>
  <c r="A455" i="40"/>
  <c r="A456" i="40"/>
  <c r="A457" i="40"/>
  <c r="A458" i="40"/>
  <c r="A459" i="40"/>
  <c r="A460" i="40"/>
  <c r="A461" i="40"/>
  <c r="A462" i="40"/>
  <c r="A463" i="40"/>
  <c r="A464" i="40"/>
  <c r="A465" i="40"/>
  <c r="A466" i="40"/>
  <c r="A467" i="40"/>
  <c r="A468" i="40"/>
  <c r="A469" i="40"/>
  <c r="A470" i="40"/>
  <c r="A471" i="40"/>
  <c r="A472" i="40"/>
  <c r="A473" i="40"/>
  <c r="A474" i="40"/>
  <c r="A475" i="40"/>
  <c r="A476" i="40"/>
  <c r="A477" i="40"/>
  <c r="A478" i="40"/>
  <c r="A479" i="40"/>
  <c r="A480" i="40"/>
  <c r="A481" i="40"/>
  <c r="A482" i="40"/>
  <c r="A483" i="40"/>
  <c r="A484" i="40"/>
  <c r="A485" i="40"/>
  <c r="A486" i="40"/>
  <c r="A487" i="40"/>
  <c r="A488" i="40"/>
  <c r="A489" i="40"/>
  <c r="A490" i="40"/>
  <c r="A491" i="40"/>
  <c r="A492" i="40"/>
  <c r="A493" i="40"/>
  <c r="A494" i="40"/>
  <c r="A495" i="40"/>
  <c r="A496" i="40"/>
  <c r="A497" i="40"/>
  <c r="A498" i="40"/>
  <c r="A499" i="40"/>
  <c r="A500" i="40"/>
  <c r="A501" i="40"/>
  <c r="A502" i="40"/>
  <c r="A503" i="40"/>
  <c r="A504" i="40"/>
  <c r="A505" i="40"/>
  <c r="A506" i="40"/>
  <c r="A507" i="40"/>
  <c r="A508" i="40"/>
  <c r="A509" i="40"/>
  <c r="A510" i="40"/>
  <c r="A511" i="40"/>
  <c r="A512" i="40"/>
  <c r="A513" i="40"/>
  <c r="A514" i="40"/>
  <c r="A515" i="40"/>
  <c r="A516" i="40"/>
  <c r="A517" i="40"/>
  <c r="A518" i="40"/>
  <c r="A519" i="40"/>
  <c r="A520" i="40"/>
  <c r="A521" i="40"/>
  <c r="A522" i="40"/>
  <c r="A523" i="40"/>
  <c r="A524" i="40"/>
  <c r="A525" i="40"/>
  <c r="A526" i="40"/>
  <c r="A527" i="40"/>
  <c r="A528" i="40"/>
  <c r="A529" i="40"/>
  <c r="A530" i="40"/>
  <c r="A531" i="40"/>
  <c r="A532" i="40"/>
  <c r="A533" i="40"/>
  <c r="A534" i="40"/>
  <c r="A535" i="40"/>
  <c r="A536" i="40"/>
  <c r="A537" i="40"/>
  <c r="A538" i="40"/>
  <c r="A539" i="40"/>
  <c r="A540" i="40"/>
  <c r="A541" i="40"/>
  <c r="A542" i="40"/>
  <c r="A543" i="40"/>
  <c r="A544" i="40"/>
  <c r="A545" i="40"/>
  <c r="A546" i="40"/>
  <c r="A547" i="40"/>
  <c r="A548" i="40"/>
  <c r="A549" i="40"/>
  <c r="A550" i="40"/>
  <c r="A551" i="40"/>
  <c r="A552" i="40"/>
  <c r="A553" i="40"/>
  <c r="A554" i="40"/>
  <c r="A555" i="40"/>
  <c r="A556" i="40"/>
  <c r="A557" i="40"/>
  <c r="A558" i="40"/>
  <c r="A559" i="40"/>
  <c r="A560" i="40"/>
  <c r="A561" i="40"/>
  <c r="A562" i="40"/>
  <c r="A563" i="40"/>
  <c r="A564" i="40"/>
  <c r="A565" i="40"/>
  <c r="A566" i="40"/>
  <c r="A567" i="40"/>
  <c r="A568" i="40"/>
  <c r="A569" i="40"/>
  <c r="A570" i="40"/>
  <c r="A571" i="40"/>
  <c r="A572" i="40"/>
  <c r="A573" i="40"/>
  <c r="A574" i="40"/>
  <c r="A575" i="40"/>
  <c r="A576" i="40"/>
  <c r="A577" i="40"/>
  <c r="A578" i="40"/>
  <c r="A579" i="40"/>
  <c r="A580" i="40"/>
  <c r="A581" i="40"/>
  <c r="A582" i="40"/>
  <c r="A583" i="40"/>
  <c r="A584" i="40"/>
  <c r="A585" i="40"/>
  <c r="A586" i="40"/>
  <c r="A587" i="40"/>
  <c r="A588" i="40"/>
  <c r="A589" i="40"/>
  <c r="A590" i="40"/>
  <c r="A591" i="40"/>
  <c r="A592" i="40"/>
  <c r="A593" i="40"/>
  <c r="A594" i="40"/>
  <c r="A595" i="40"/>
  <c r="A596" i="40"/>
  <c r="A597" i="40"/>
  <c r="A598" i="40"/>
  <c r="A599" i="40"/>
  <c r="A600" i="40"/>
  <c r="A601" i="40"/>
  <c r="A602" i="40"/>
  <c r="A603" i="40"/>
  <c r="A604" i="40"/>
  <c r="A605" i="40"/>
  <c r="A606" i="40"/>
  <c r="A607" i="40"/>
  <c r="A608" i="40"/>
  <c r="A609" i="40"/>
  <c r="A610" i="40"/>
  <c r="A611" i="40"/>
  <c r="A612" i="40"/>
  <c r="A613" i="40"/>
  <c r="A614" i="40"/>
  <c r="A615" i="40"/>
  <c r="A616" i="40"/>
  <c r="A617" i="40"/>
  <c r="A618" i="40"/>
  <c r="A619" i="40"/>
  <c r="A620" i="40"/>
  <c r="A621" i="40"/>
  <c r="A622" i="40"/>
  <c r="A623" i="40"/>
  <c r="A624" i="40"/>
  <c r="A625" i="40"/>
  <c r="A626" i="40"/>
  <c r="A627" i="40"/>
  <c r="A628" i="40"/>
  <c r="A629" i="40"/>
  <c r="A630" i="40"/>
  <c r="A631" i="40"/>
  <c r="A632" i="40"/>
  <c r="A633" i="40"/>
  <c r="A634" i="40"/>
  <c r="A635" i="40"/>
  <c r="A636" i="40"/>
  <c r="A637" i="40"/>
  <c r="A638" i="40"/>
  <c r="A639" i="40"/>
  <c r="A640" i="40"/>
  <c r="A641" i="40"/>
  <c r="A642" i="40"/>
  <c r="A643" i="40"/>
  <c r="A644" i="40"/>
  <c r="A645" i="40"/>
  <c r="A646" i="40"/>
  <c r="A647" i="40"/>
  <c r="A648" i="40"/>
  <c r="A649" i="40"/>
  <c r="A650" i="40"/>
  <c r="A651" i="40"/>
  <c r="A652" i="40"/>
  <c r="B86" i="33"/>
  <c r="A86" i="33"/>
  <c r="B70" i="33"/>
  <c r="A70" i="33"/>
  <c r="B48" i="33"/>
  <c r="A48" i="33"/>
  <c r="A49" i="33" s="1"/>
  <c r="A50" i="33" s="1"/>
  <c r="A51" i="33" s="1"/>
  <c r="A52" i="33" s="1"/>
  <c r="A53" i="33" s="1"/>
  <c r="A54" i="33" s="1"/>
  <c r="A55" i="33" s="1"/>
  <c r="A56" i="33" s="1"/>
  <c r="A57" i="33" s="1"/>
  <c r="A58" i="33" s="1"/>
  <c r="A59" i="33" s="1"/>
  <c r="A60" i="33" s="1"/>
  <c r="A61" i="33" s="1"/>
  <c r="A62" i="33" s="1"/>
  <c r="A63" i="33" s="1"/>
  <c r="A64" i="33" s="1"/>
  <c r="B26" i="33"/>
  <c r="B181" i="33" s="1"/>
  <c r="A26" i="33"/>
  <c r="A27" i="33" s="1"/>
  <c r="A28" i="33" s="1"/>
  <c r="A29" i="33" s="1"/>
  <c r="A30" i="33" s="1"/>
  <c r="A31" i="33" s="1"/>
  <c r="A32" i="33" s="1"/>
  <c r="A33" i="33" s="1"/>
  <c r="A34" i="33" s="1"/>
  <c r="A35" i="33" s="1"/>
  <c r="A36" i="33" s="1"/>
  <c r="A37" i="33" s="1"/>
  <c r="A38" i="33" s="1"/>
  <c r="A39" i="33" s="1"/>
  <c r="A40" i="33" s="1"/>
  <c r="A41" i="33" s="1"/>
  <c r="A42" i="33" s="1"/>
  <c r="L182" i="34" l="1"/>
  <c r="M182" i="34"/>
  <c r="N182" i="34"/>
  <c r="N176" i="35" s="1"/>
  <c r="L183" i="34"/>
  <c r="N183" i="34"/>
  <c r="N177" i="35" s="1"/>
  <c r="M183" i="34"/>
  <c r="L184" i="34"/>
  <c r="M184" i="34"/>
  <c r="N184" i="34"/>
  <c r="N178" i="35" s="1"/>
  <c r="M185" i="34"/>
  <c r="L185" i="34"/>
  <c r="N185" i="34"/>
  <c r="N179" i="35" s="1"/>
  <c r="L186" i="34"/>
  <c r="M186" i="34"/>
  <c r="N186" i="34"/>
  <c r="N180" i="35" s="1"/>
  <c r="L187" i="34"/>
  <c r="M187" i="34"/>
  <c r="N187" i="34"/>
  <c r="N181" i="35" s="1"/>
  <c r="L188" i="34"/>
  <c r="M188" i="34"/>
  <c r="N188" i="34"/>
  <c r="N182" i="35" s="1"/>
  <c r="N189" i="34"/>
  <c r="N183" i="35" s="1"/>
  <c r="L190" i="34"/>
  <c r="M190" i="34"/>
  <c r="N190" i="34"/>
  <c r="N184" i="35" s="1"/>
  <c r="L191" i="34"/>
  <c r="M191" i="34"/>
  <c r="N191" i="34"/>
  <c r="N185" i="35" s="1"/>
  <c r="L192" i="34"/>
  <c r="M192" i="34"/>
  <c r="N192" i="34"/>
  <c r="N186" i="35" s="1"/>
  <c r="L193" i="34"/>
  <c r="M193" i="34"/>
  <c r="N193" i="34"/>
  <c r="N187" i="35" s="1"/>
  <c r="N194" i="34"/>
  <c r="N188" i="35" s="1"/>
  <c r="L194" i="34"/>
  <c r="M194" i="34"/>
  <c r="N195" i="34"/>
  <c r="N189" i="35" s="1"/>
  <c r="M195" i="34"/>
  <c r="L195" i="34"/>
  <c r="L196" i="34"/>
  <c r="L190" i="35" s="1"/>
  <c r="M196" i="34"/>
  <c r="M190" i="35" s="1"/>
  <c r="N196" i="34"/>
  <c r="N190" i="35" s="1"/>
  <c r="M198" i="34"/>
  <c r="M192" i="35" s="1"/>
  <c r="L198" i="34"/>
  <c r="L192" i="35" s="1"/>
  <c r="N198" i="34"/>
  <c r="N192" i="35" s="1"/>
  <c r="J114" i="33"/>
  <c r="K157" i="33"/>
  <c r="J137" i="33"/>
  <c r="F70" i="33"/>
  <c r="H109" i="33"/>
  <c r="I142" i="33"/>
  <c r="K162" i="33"/>
  <c r="K117" i="33"/>
  <c r="J110" i="33"/>
  <c r="K113" i="33"/>
  <c r="I123" i="33"/>
  <c r="H121" i="33"/>
  <c r="G113" i="33"/>
  <c r="I134" i="33"/>
  <c r="I159" i="33"/>
  <c r="G124" i="33"/>
  <c r="K110" i="33"/>
  <c r="I120" i="33"/>
  <c r="J123" i="33"/>
  <c r="G121" i="33"/>
  <c r="H112" i="33"/>
  <c r="J159" i="33"/>
  <c r="B71" i="33"/>
  <c r="J48" i="33"/>
  <c r="I108" i="33"/>
  <c r="J111" i="33"/>
  <c r="K114" i="33"/>
  <c r="I124" i="33"/>
  <c r="G119" i="33"/>
  <c r="H108" i="33"/>
  <c r="J154" i="33"/>
  <c r="H119" i="33"/>
  <c r="J153" i="33"/>
  <c r="G70" i="33"/>
  <c r="J108" i="33"/>
  <c r="K111" i="33"/>
  <c r="I121" i="33"/>
  <c r="J124" i="33"/>
  <c r="H118" i="33"/>
  <c r="G108" i="33"/>
  <c r="K140" i="33"/>
  <c r="K154" i="33"/>
  <c r="H70" i="33"/>
  <c r="K108" i="33"/>
  <c r="I118" i="33"/>
  <c r="J121" i="33"/>
  <c r="K124" i="33"/>
  <c r="G118" i="33"/>
  <c r="G109" i="33"/>
  <c r="J162" i="33"/>
  <c r="T237" i="19" a="1"/>
  <c r="T237" i="19" s="1"/>
  <c r="I237" i="19" s="1" a="1"/>
  <c r="I237" i="19" s="1"/>
  <c r="I167" i="27" s="1"/>
  <c r="I166" i="34" s="1"/>
  <c r="I160" i="35" s="1"/>
  <c r="U237" i="19" a="1"/>
  <c r="U237" i="19" s="1"/>
  <c r="J237" i="19" s="1" a="1"/>
  <c r="J237" i="19" s="1"/>
  <c r="J167" i="27" s="1"/>
  <c r="J166" i="34" s="1"/>
  <c r="J160" i="35" s="1"/>
  <c r="W237" i="19" a="1"/>
  <c r="W237" i="19" s="1"/>
  <c r="L237" i="19" s="1" a="1"/>
  <c r="L237" i="19" s="1"/>
  <c r="L167" i="27" s="1"/>
  <c r="AA237" i="19" a="1"/>
  <c r="AA237" i="19" s="1"/>
  <c r="P237" i="19" s="1" a="1"/>
  <c r="P237" i="19" s="1"/>
  <c r="P167" i="27" s="1"/>
  <c r="Z237" i="19" a="1"/>
  <c r="Z237" i="19" s="1"/>
  <c r="O237" i="19" s="1" a="1"/>
  <c r="O237" i="19" s="1"/>
  <c r="O167" i="27" s="1"/>
  <c r="O166" i="34" s="1"/>
  <c r="O160" i="35" s="1"/>
  <c r="Y237" i="19" a="1"/>
  <c r="Y237" i="19" s="1"/>
  <c r="N237" i="19" s="1" a="1"/>
  <c r="N237" i="19" s="1"/>
  <c r="N167" i="27" s="1"/>
  <c r="N166" i="34" s="1"/>
  <c r="N160" i="35" s="1"/>
  <c r="X237" i="19" a="1"/>
  <c r="X237" i="19" s="1"/>
  <c r="M237" i="19" s="1" a="1"/>
  <c r="M237" i="19" s="1"/>
  <c r="M167" i="27" s="1"/>
  <c r="V237" i="19" a="1"/>
  <c r="V237" i="19" s="1"/>
  <c r="K237" i="19" s="1" a="1"/>
  <c r="K237" i="19" s="1"/>
  <c r="K167" i="27" s="1"/>
  <c r="K166" i="34" s="1"/>
  <c r="K160" i="35" s="1"/>
  <c r="V238" i="19" a="1"/>
  <c r="V238" i="19" s="1"/>
  <c r="K238" i="19" s="1" a="1"/>
  <c r="K238" i="19" s="1"/>
  <c r="K168" i="27" s="1"/>
  <c r="K167" i="34" s="1"/>
  <c r="K161" i="35" s="1"/>
  <c r="W238" i="19" a="1"/>
  <c r="W238" i="19" s="1"/>
  <c r="L238" i="19" s="1" a="1"/>
  <c r="L238" i="19" s="1"/>
  <c r="L168" i="27" s="1"/>
  <c r="X238" i="19" a="1"/>
  <c r="X238" i="19" s="1"/>
  <c r="M238" i="19" s="1" a="1"/>
  <c r="M238" i="19" s="1"/>
  <c r="M168" i="27" s="1"/>
  <c r="Y238" i="19" a="1"/>
  <c r="Y238" i="19" s="1"/>
  <c r="N238" i="19" s="1" a="1"/>
  <c r="N238" i="19" s="1"/>
  <c r="N168" i="27" s="1"/>
  <c r="N167" i="34" s="1"/>
  <c r="N161" i="35" s="1"/>
  <c r="Z238" i="19" a="1"/>
  <c r="Z238" i="19" s="1"/>
  <c r="O238" i="19" s="1" a="1"/>
  <c r="O238" i="19" s="1"/>
  <c r="O168" i="27" s="1"/>
  <c r="O167" i="34" s="1"/>
  <c r="O161" i="35" s="1"/>
  <c r="AA238" i="19" a="1"/>
  <c r="AA238" i="19" s="1"/>
  <c r="P238" i="19" s="1" a="1"/>
  <c r="P238" i="19" s="1"/>
  <c r="P168" i="27" s="1"/>
  <c r="U238" i="19" a="1"/>
  <c r="U238" i="19" s="1"/>
  <c r="J238" i="19" s="1" a="1"/>
  <c r="J238" i="19" s="1"/>
  <c r="J168" i="27" s="1"/>
  <c r="J167" i="34" s="1"/>
  <c r="J161" i="35" s="1"/>
  <c r="T238" i="19" a="1"/>
  <c r="T238" i="19" s="1"/>
  <c r="I238" i="19" s="1" a="1"/>
  <c r="I238" i="19" s="1"/>
  <c r="I168" i="27" s="1"/>
  <c r="I167" i="34" s="1"/>
  <c r="I161" i="35" s="1"/>
  <c r="T239" i="19" a="1"/>
  <c r="T239" i="19" s="1"/>
  <c r="I239" i="19" s="1" a="1"/>
  <c r="I239" i="19" s="1"/>
  <c r="I169" i="27" s="1"/>
  <c r="I168" i="34" s="1"/>
  <c r="I162" i="35" s="1"/>
  <c r="Z239" i="19" a="1"/>
  <c r="Z239" i="19" s="1"/>
  <c r="O239" i="19" s="1" a="1"/>
  <c r="O239" i="19" s="1"/>
  <c r="O169" i="27" s="1"/>
  <c r="O168" i="34" s="1"/>
  <c r="O162" i="35" s="1"/>
  <c r="W239" i="19" a="1"/>
  <c r="W239" i="19" s="1"/>
  <c r="L239" i="19" s="1" a="1"/>
  <c r="L239" i="19" s="1"/>
  <c r="L169" i="27" s="1"/>
  <c r="L168" i="34" s="1"/>
  <c r="L162" i="35" s="1"/>
  <c r="AA239" i="19" a="1"/>
  <c r="AA239" i="19" s="1"/>
  <c r="P239" i="19" s="1" a="1"/>
  <c r="P239" i="19" s="1"/>
  <c r="P169" i="27" s="1"/>
  <c r="U239" i="19" a="1"/>
  <c r="U239" i="19" s="1"/>
  <c r="J239" i="19" s="1" a="1"/>
  <c r="J239" i="19" s="1"/>
  <c r="J169" i="27" s="1"/>
  <c r="J168" i="34" s="1"/>
  <c r="J162" i="35" s="1"/>
  <c r="V239" i="19" a="1"/>
  <c r="V239" i="19" s="1"/>
  <c r="K239" i="19" s="1" a="1"/>
  <c r="K239" i="19" s="1"/>
  <c r="K169" i="27" s="1"/>
  <c r="K168" i="34" s="1"/>
  <c r="K162" i="35" s="1"/>
  <c r="X239" i="19" a="1"/>
  <c r="X239" i="19" s="1"/>
  <c r="M239" i="19" s="1" a="1"/>
  <c r="M239" i="19" s="1"/>
  <c r="M169" i="27" s="1"/>
  <c r="M168" i="34" s="1"/>
  <c r="M162" i="35" s="1"/>
  <c r="Y239" i="19" a="1"/>
  <c r="Y239" i="19" s="1"/>
  <c r="N239" i="19" s="1" a="1"/>
  <c r="N239" i="19" s="1"/>
  <c r="N169" i="27" s="1"/>
  <c r="N168" i="34" s="1"/>
  <c r="AA240" i="19" a="1"/>
  <c r="AA240" i="19" s="1"/>
  <c r="P240" i="19" s="1" a="1"/>
  <c r="P240" i="19" s="1"/>
  <c r="P170" i="27" s="1"/>
  <c r="T240" i="19" a="1"/>
  <c r="T240" i="19" s="1"/>
  <c r="I240" i="19" s="1" a="1"/>
  <c r="I240" i="19" s="1"/>
  <c r="I170" i="27" s="1"/>
  <c r="U240" i="19" a="1"/>
  <c r="U240" i="19" s="1"/>
  <c r="J240" i="19" s="1" a="1"/>
  <c r="J240" i="19" s="1"/>
  <c r="J170" i="27" s="1"/>
  <c r="V240" i="19" a="1"/>
  <c r="V240" i="19" s="1"/>
  <c r="K240" i="19" s="1" a="1"/>
  <c r="K240" i="19" s="1"/>
  <c r="K170" i="27" s="1"/>
  <c r="W240" i="19" a="1"/>
  <c r="W240" i="19" s="1"/>
  <c r="X240" i="19" a="1"/>
  <c r="X240" i="19" s="1"/>
  <c r="M240" i="19" s="1" a="1"/>
  <c r="M240" i="19" s="1"/>
  <c r="M170" i="27" s="1"/>
  <c r="Y240" i="19" a="1"/>
  <c r="Y240" i="19" s="1"/>
  <c r="N240" i="19" s="1" a="1"/>
  <c r="N240" i="19" s="1"/>
  <c r="N170" i="27" s="1"/>
  <c r="N169" i="34" s="1"/>
  <c r="N163" i="35" s="1"/>
  <c r="Z240" i="19" a="1"/>
  <c r="Z240" i="19" s="1"/>
  <c r="O240" i="19" s="1" a="1"/>
  <c r="O240" i="19" s="1"/>
  <c r="O170" i="27" s="1"/>
  <c r="O169" i="34" s="1"/>
  <c r="O163" i="35" s="1"/>
  <c r="X241" i="19" a="1"/>
  <c r="X241" i="19" s="1"/>
  <c r="M241" i="19" s="1" a="1"/>
  <c r="M241" i="19" s="1"/>
  <c r="M171" i="27" s="1"/>
  <c r="V241" i="19" a="1"/>
  <c r="V241" i="19" s="1"/>
  <c r="K241" i="19" s="1" a="1"/>
  <c r="K241" i="19" s="1"/>
  <c r="K171" i="27" s="1"/>
  <c r="Z241" i="19" a="1"/>
  <c r="Z241" i="19" s="1"/>
  <c r="O241" i="19" s="1" a="1"/>
  <c r="O241" i="19" s="1"/>
  <c r="O171" i="27" s="1"/>
  <c r="O170" i="34" s="1"/>
  <c r="O164" i="35" s="1"/>
  <c r="W241" i="19" a="1"/>
  <c r="W241" i="19" s="1"/>
  <c r="L241" i="19" s="1" a="1"/>
  <c r="L241" i="19" s="1"/>
  <c r="L171" i="27" s="1"/>
  <c r="Y241" i="19" a="1"/>
  <c r="Y241" i="19" s="1"/>
  <c r="N241" i="19" s="1" a="1"/>
  <c r="N241" i="19" s="1"/>
  <c r="N171" i="27" s="1"/>
  <c r="N170" i="34" s="1"/>
  <c r="N164" i="35" s="1"/>
  <c r="T241" i="19" a="1"/>
  <c r="T241" i="19" s="1"/>
  <c r="I241" i="19" s="1" a="1"/>
  <c r="I241" i="19" s="1"/>
  <c r="I171" i="27" s="1"/>
  <c r="I170" i="34" s="1"/>
  <c r="I164" i="35" s="1"/>
  <c r="AA241" i="19" a="1"/>
  <c r="AA241" i="19" s="1"/>
  <c r="P241" i="19" s="1" a="1"/>
  <c r="P241" i="19" s="1"/>
  <c r="P171" i="27" s="1"/>
  <c r="U241" i="19" a="1"/>
  <c r="U241" i="19" s="1"/>
  <c r="J241" i="19" s="1" a="1"/>
  <c r="J241" i="19" s="1"/>
  <c r="J171" i="27" s="1"/>
  <c r="Z242" i="19" a="1"/>
  <c r="Z242" i="19" s="1"/>
  <c r="O242" i="19" s="1" a="1"/>
  <c r="O242" i="19" s="1"/>
  <c r="O172" i="27" s="1"/>
  <c r="O171" i="34" s="1"/>
  <c r="O165" i="35" s="1"/>
  <c r="AA242" i="19" a="1"/>
  <c r="AA242" i="19" s="1"/>
  <c r="P242" i="19" s="1" a="1"/>
  <c r="P242" i="19" s="1"/>
  <c r="P172" i="27" s="1"/>
  <c r="W242" i="19" a="1"/>
  <c r="W242" i="19" s="1"/>
  <c r="L242" i="19" s="1" a="1"/>
  <c r="L242" i="19" s="1"/>
  <c r="L172" i="27" s="1"/>
  <c r="Y242" i="19" a="1"/>
  <c r="Y242" i="19" s="1"/>
  <c r="N242" i="19" s="1" a="1"/>
  <c r="N242" i="19" s="1"/>
  <c r="N172" i="27" s="1"/>
  <c r="N171" i="34" s="1"/>
  <c r="N165" i="35" s="1"/>
  <c r="T242" i="19" a="1"/>
  <c r="T242" i="19" s="1"/>
  <c r="I242" i="19" s="1" a="1"/>
  <c r="I242" i="19" s="1"/>
  <c r="I172" i="27" s="1"/>
  <c r="U242" i="19" a="1"/>
  <c r="U242" i="19" s="1"/>
  <c r="J242" i="19" s="1" a="1"/>
  <c r="J242" i="19" s="1"/>
  <c r="J172" i="27" s="1"/>
  <c r="V242" i="19" a="1"/>
  <c r="V242" i="19" s="1"/>
  <c r="K242" i="19" s="1" a="1"/>
  <c r="K242" i="19" s="1"/>
  <c r="K172" i="27" s="1"/>
  <c r="X242" i="19" a="1"/>
  <c r="X242" i="19" s="1"/>
  <c r="M242" i="19" s="1" a="1"/>
  <c r="M242" i="19" s="1"/>
  <c r="M172" i="27" s="1"/>
  <c r="U243" i="19" a="1"/>
  <c r="U243" i="19" s="1"/>
  <c r="J243" i="19" s="1" a="1"/>
  <c r="J243" i="19" s="1"/>
  <c r="J173" i="27" s="1"/>
  <c r="V243" i="19" a="1"/>
  <c r="V243" i="19" s="1"/>
  <c r="K243" i="19" s="1" a="1"/>
  <c r="K243" i="19" s="1"/>
  <c r="K173" i="27" s="1"/>
  <c r="T243" i="19" a="1"/>
  <c r="T243" i="19" s="1"/>
  <c r="I243" i="19" s="1" a="1"/>
  <c r="I243" i="19" s="1"/>
  <c r="I173" i="27" s="1"/>
  <c r="X243" i="19" a="1"/>
  <c r="X243" i="19" s="1"/>
  <c r="M243" i="19" s="1" a="1"/>
  <c r="M243" i="19" s="1"/>
  <c r="M173" i="27" s="1"/>
  <c r="Y243" i="19" a="1"/>
  <c r="Y243" i="19" s="1"/>
  <c r="N243" i="19" s="1" a="1"/>
  <c r="N243" i="19" s="1"/>
  <c r="N173" i="27" s="1"/>
  <c r="N172" i="34" s="1"/>
  <c r="N166" i="35" s="1"/>
  <c r="W243" i="19" a="1"/>
  <c r="W243" i="19" s="1"/>
  <c r="L243" i="19" s="1" a="1"/>
  <c r="L243" i="19" s="1"/>
  <c r="L173" i="27" s="1"/>
  <c r="Z243" i="19" a="1"/>
  <c r="Z243" i="19" s="1"/>
  <c r="O243" i="19" s="1" a="1"/>
  <c r="O243" i="19" s="1"/>
  <c r="O173" i="27" s="1"/>
  <c r="O172" i="34" s="1"/>
  <c r="O166" i="35" s="1"/>
  <c r="AA243" i="19" a="1"/>
  <c r="AA243" i="19" s="1"/>
  <c r="P243" i="19" s="1" a="1"/>
  <c r="P243" i="19" s="1"/>
  <c r="P173" i="27" s="1"/>
  <c r="T244" i="19" a="1"/>
  <c r="T244" i="19" s="1"/>
  <c r="I244" i="19" s="1" a="1"/>
  <c r="I244" i="19" s="1"/>
  <c r="I174" i="27" s="1"/>
  <c r="I173" i="34" s="1"/>
  <c r="I167" i="35" s="1"/>
  <c r="U244" i="19" a="1"/>
  <c r="U244" i="19" s="1"/>
  <c r="J244" i="19" s="1" a="1"/>
  <c r="J244" i="19" s="1"/>
  <c r="J174" i="27" s="1"/>
  <c r="J173" i="34" s="1"/>
  <c r="J167" i="35" s="1"/>
  <c r="V244" i="19" a="1"/>
  <c r="V244" i="19" s="1"/>
  <c r="K244" i="19" s="1" a="1"/>
  <c r="K244" i="19" s="1"/>
  <c r="K174" i="27" s="1"/>
  <c r="K173" i="34" s="1"/>
  <c r="K167" i="35" s="1"/>
  <c r="W244" i="19" a="1"/>
  <c r="W244" i="19" s="1"/>
  <c r="L244" i="19" s="1" a="1"/>
  <c r="L244" i="19" s="1"/>
  <c r="L174" i="27" s="1"/>
  <c r="L173" i="34" s="1"/>
  <c r="L167" i="35" s="1"/>
  <c r="X244" i="19" a="1"/>
  <c r="X244" i="19" s="1"/>
  <c r="M244" i="19" s="1" a="1"/>
  <c r="M244" i="19" s="1"/>
  <c r="M174" i="27" s="1"/>
  <c r="M173" i="34" s="1"/>
  <c r="M167" i="35" s="1"/>
  <c r="Y244" i="19" a="1"/>
  <c r="Y244" i="19" s="1"/>
  <c r="N244" i="19" s="1" a="1"/>
  <c r="N244" i="19" s="1"/>
  <c r="N174" i="27" s="1"/>
  <c r="N173" i="34" s="1"/>
  <c r="N167" i="35" s="1"/>
  <c r="Z244" i="19" a="1"/>
  <c r="Z244" i="19" s="1"/>
  <c r="O244" i="19" s="1" a="1"/>
  <c r="O244" i="19" s="1"/>
  <c r="O174" i="27" s="1"/>
  <c r="O173" i="34" s="1"/>
  <c r="O167" i="35" s="1"/>
  <c r="AA244" i="19" a="1"/>
  <c r="AA244" i="19" s="1"/>
  <c r="P244" i="19" s="1" a="1"/>
  <c r="P244" i="19" s="1"/>
  <c r="P174" i="27" s="1"/>
  <c r="AA245" i="19" a="1"/>
  <c r="AA245" i="19" s="1"/>
  <c r="P245" i="19" s="1" a="1"/>
  <c r="P245" i="19" s="1"/>
  <c r="P175" i="27" s="1"/>
  <c r="T245" i="19" a="1"/>
  <c r="T245" i="19" s="1"/>
  <c r="I245" i="19" s="1" a="1"/>
  <c r="I245" i="19" s="1"/>
  <c r="I175" i="27" s="1"/>
  <c r="I174" i="34" s="1"/>
  <c r="I168" i="35" s="1"/>
  <c r="X245" i="19" a="1"/>
  <c r="X245" i="19" s="1"/>
  <c r="M245" i="19" s="1" a="1"/>
  <c r="M245" i="19" s="1"/>
  <c r="M175" i="27" s="1"/>
  <c r="W245" i="19" a="1"/>
  <c r="W245" i="19" s="1"/>
  <c r="L245" i="19" s="1" a="1"/>
  <c r="L245" i="19" s="1"/>
  <c r="L175" i="27" s="1"/>
  <c r="U245" i="19" a="1"/>
  <c r="U245" i="19" s="1"/>
  <c r="J245" i="19" s="1" a="1"/>
  <c r="J245" i="19" s="1"/>
  <c r="J175" i="27" s="1"/>
  <c r="J174" i="34" s="1"/>
  <c r="J168" i="35" s="1"/>
  <c r="V245" i="19" a="1"/>
  <c r="V245" i="19" s="1"/>
  <c r="K245" i="19" s="1" a="1"/>
  <c r="K245" i="19" s="1"/>
  <c r="K175" i="27" s="1"/>
  <c r="K174" i="34" s="1"/>
  <c r="K168" i="35" s="1"/>
  <c r="Y245" i="19" a="1"/>
  <c r="Y245" i="19" s="1"/>
  <c r="N245" i="19" s="1" a="1"/>
  <c r="N245" i="19" s="1"/>
  <c r="N175" i="27" s="1"/>
  <c r="N174" i="34" s="1"/>
  <c r="N168" i="35" s="1"/>
  <c r="Z245" i="19" a="1"/>
  <c r="Z245" i="19" s="1"/>
  <c r="O245" i="19" s="1" a="1"/>
  <c r="O245" i="19" s="1"/>
  <c r="O175" i="27" s="1"/>
  <c r="O174" i="34" s="1"/>
  <c r="O168" i="35" s="1"/>
  <c r="Z246" i="19" a="1"/>
  <c r="Z246" i="19" s="1"/>
  <c r="O246" i="19" s="1" a="1"/>
  <c r="O246" i="19" s="1"/>
  <c r="O176" i="27" s="1"/>
  <c r="O175" i="34" s="1"/>
  <c r="O169" i="35" s="1"/>
  <c r="AA246" i="19" a="1"/>
  <c r="AA246" i="19" s="1"/>
  <c r="P246" i="19" s="1" a="1"/>
  <c r="P246" i="19" s="1"/>
  <c r="P176" i="27" s="1"/>
  <c r="T246" i="19" a="1"/>
  <c r="T246" i="19" s="1"/>
  <c r="I246" i="19" s="1" a="1"/>
  <c r="I246" i="19" s="1"/>
  <c r="I176" i="27" s="1"/>
  <c r="I175" i="34" s="1"/>
  <c r="I169" i="35" s="1"/>
  <c r="U246" i="19" a="1"/>
  <c r="U246" i="19" s="1"/>
  <c r="J246" i="19" s="1" a="1"/>
  <c r="J246" i="19" s="1"/>
  <c r="J176" i="27" s="1"/>
  <c r="J175" i="34" s="1"/>
  <c r="J169" i="35" s="1"/>
  <c r="V246" i="19" a="1"/>
  <c r="V246" i="19" s="1"/>
  <c r="K246" i="19" s="1" a="1"/>
  <c r="K246" i="19" s="1"/>
  <c r="K176" i="27" s="1"/>
  <c r="K175" i="34" s="1"/>
  <c r="K169" i="35" s="1"/>
  <c r="W246" i="19" a="1"/>
  <c r="W246" i="19" s="1"/>
  <c r="L246" i="19" s="1" a="1"/>
  <c r="L246" i="19" s="1"/>
  <c r="L176" i="27" s="1"/>
  <c r="X246" i="19" a="1"/>
  <c r="X246" i="19" s="1"/>
  <c r="M246" i="19" s="1" a="1"/>
  <c r="M246" i="19" s="1"/>
  <c r="M176" i="27" s="1"/>
  <c r="Y246" i="19" a="1"/>
  <c r="Y246" i="19" s="1"/>
  <c r="N246" i="19" s="1" a="1"/>
  <c r="N246" i="19" s="1"/>
  <c r="N176" i="27" s="1"/>
  <c r="N175" i="34" s="1"/>
  <c r="N169" i="35" s="1"/>
  <c r="X247" i="19" a="1"/>
  <c r="X247" i="19" s="1"/>
  <c r="M247" i="19" s="1" a="1"/>
  <c r="M247" i="19" s="1"/>
  <c r="M177" i="27" s="1"/>
  <c r="U247" i="19" a="1"/>
  <c r="U247" i="19" s="1"/>
  <c r="J247" i="19" s="1" a="1"/>
  <c r="J247" i="19" s="1"/>
  <c r="J177" i="27" s="1"/>
  <c r="V247" i="19" a="1"/>
  <c r="V247" i="19" s="1"/>
  <c r="K247" i="19" s="1" a="1"/>
  <c r="K247" i="19" s="1"/>
  <c r="K177" i="27" s="1"/>
  <c r="Y247" i="19" a="1"/>
  <c r="Y247" i="19" s="1"/>
  <c r="N247" i="19" s="1" a="1"/>
  <c r="N247" i="19" s="1"/>
  <c r="N177" i="27" s="1"/>
  <c r="N176" i="34" s="1"/>
  <c r="N170" i="35" s="1"/>
  <c r="T247" i="19" a="1"/>
  <c r="T247" i="19" s="1"/>
  <c r="I247" i="19" s="1" a="1"/>
  <c r="I247" i="19" s="1"/>
  <c r="I177" i="27" s="1"/>
  <c r="Z247" i="19" a="1"/>
  <c r="Z247" i="19" s="1"/>
  <c r="O247" i="19" s="1" a="1"/>
  <c r="O247" i="19" s="1"/>
  <c r="O177" i="27" s="1"/>
  <c r="O176" i="34" s="1"/>
  <c r="O170" i="35" s="1"/>
  <c r="AA247" i="19" a="1"/>
  <c r="AA247" i="19" s="1"/>
  <c r="P247" i="19" s="1" a="1"/>
  <c r="P247" i="19" s="1"/>
  <c r="P177" i="27" s="1"/>
  <c r="W247" i="19" a="1"/>
  <c r="W247" i="19" s="1"/>
  <c r="L247" i="19" s="1" a="1"/>
  <c r="L247" i="19" s="1"/>
  <c r="L177" i="27" s="1"/>
  <c r="I70" i="33"/>
  <c r="I115" i="33"/>
  <c r="J118" i="33"/>
  <c r="K121" i="33"/>
  <c r="H117" i="33"/>
  <c r="G110" i="33"/>
  <c r="I111" i="33"/>
  <c r="J70" i="33"/>
  <c r="I112" i="33"/>
  <c r="J115" i="33"/>
  <c r="K118" i="33"/>
  <c r="G117" i="33"/>
  <c r="G111" i="33"/>
  <c r="J145" i="33"/>
  <c r="I156" i="33"/>
  <c r="K70" i="33"/>
  <c r="K109" i="33"/>
  <c r="I119" i="33"/>
  <c r="J122" i="33"/>
  <c r="H123" i="33"/>
  <c r="H115" i="33"/>
  <c r="K156" i="33"/>
  <c r="I116" i="33"/>
  <c r="J119" i="33"/>
  <c r="K122" i="33"/>
  <c r="G123" i="33"/>
  <c r="G115" i="33"/>
  <c r="B27" i="33"/>
  <c r="M176" i="35"/>
  <c r="L176" i="35"/>
  <c r="M177" i="35"/>
  <c r="L177" i="35"/>
  <c r="L178" i="35"/>
  <c r="M178" i="35"/>
  <c r="M179" i="35"/>
  <c r="L179" i="35"/>
  <c r="L180" i="35"/>
  <c r="M180" i="35"/>
  <c r="L181" i="35"/>
  <c r="M181" i="35"/>
  <c r="M182" i="35"/>
  <c r="L182" i="35"/>
  <c r="L184" i="35"/>
  <c r="M184" i="35"/>
  <c r="M185" i="35"/>
  <c r="L185" i="35"/>
  <c r="L186" i="35"/>
  <c r="M186" i="35"/>
  <c r="L187" i="35"/>
  <c r="M187" i="35"/>
  <c r="L188" i="35"/>
  <c r="M188" i="35"/>
  <c r="M189" i="35"/>
  <c r="L189" i="35"/>
  <c r="I113" i="33"/>
  <c r="J116" i="33"/>
  <c r="K119" i="33"/>
  <c r="H122" i="33"/>
  <c r="H114" i="33"/>
  <c r="K152" i="33"/>
  <c r="M166" i="34"/>
  <c r="M160" i="35" s="1"/>
  <c r="K168" i="33"/>
  <c r="I168" i="33"/>
  <c r="J168" i="33"/>
  <c r="L167" i="34"/>
  <c r="L161" i="35" s="1"/>
  <c r="K169" i="33"/>
  <c r="J169" i="33"/>
  <c r="I169" i="33"/>
  <c r="M167" i="34"/>
  <c r="M161" i="35" s="1"/>
  <c r="I170" i="33"/>
  <c r="J170" i="33"/>
  <c r="K170" i="33"/>
  <c r="K171" i="33"/>
  <c r="J171" i="33"/>
  <c r="I171" i="33"/>
  <c r="I172" i="33"/>
  <c r="J172" i="33"/>
  <c r="J170" i="34" s="1"/>
  <c r="J164" i="35" s="1"/>
  <c r="K172" i="33"/>
  <c r="K170" i="34" s="1"/>
  <c r="K164" i="35" s="1"/>
  <c r="I173" i="33"/>
  <c r="K173" i="33"/>
  <c r="J173" i="33"/>
  <c r="K174" i="33"/>
  <c r="J174" i="33"/>
  <c r="I174" i="33"/>
  <c r="K175" i="33"/>
  <c r="J175" i="33"/>
  <c r="I175" i="33"/>
  <c r="J176" i="33"/>
  <c r="K176" i="33"/>
  <c r="I176" i="33"/>
  <c r="K177" i="33"/>
  <c r="J177" i="33"/>
  <c r="I177" i="33"/>
  <c r="J178" i="33"/>
  <c r="I178" i="33"/>
  <c r="K178" i="33"/>
  <c r="K26" i="33"/>
  <c r="I110" i="33"/>
  <c r="J113" i="33"/>
  <c r="K116" i="33"/>
  <c r="G122" i="33"/>
  <c r="H113" i="33"/>
  <c r="K132" i="33"/>
  <c r="I162" i="33"/>
  <c r="I158" i="33"/>
  <c r="K48" i="33"/>
  <c r="G10" i="33"/>
  <c r="H71" i="33"/>
  <c r="B87" i="33"/>
  <c r="B49" i="33"/>
  <c r="I71" i="33"/>
  <c r="K10" i="33"/>
  <c r="J10" i="33"/>
  <c r="K27" i="33"/>
  <c r="I10" i="33"/>
  <c r="B72" i="33"/>
  <c r="F71" i="33"/>
  <c r="H10" i="33"/>
  <c r="H48" i="33"/>
  <c r="I48" i="33"/>
  <c r="I131" i="33"/>
  <c r="J134" i="33"/>
  <c r="K137" i="33"/>
  <c r="I139" i="33"/>
  <c r="J142" i="33"/>
  <c r="K145" i="33"/>
  <c r="J131" i="33"/>
  <c r="K134" i="33"/>
  <c r="I136" i="33"/>
  <c r="J139" i="33"/>
  <c r="K142" i="33"/>
  <c r="I144" i="33"/>
  <c r="I153" i="33"/>
  <c r="J156" i="33"/>
  <c r="K159" i="33"/>
  <c r="I161" i="33"/>
  <c r="K131" i="33"/>
  <c r="I133" i="33"/>
  <c r="J136" i="33"/>
  <c r="K139" i="33"/>
  <c r="I141" i="33"/>
  <c r="J144" i="33"/>
  <c r="J161" i="33"/>
  <c r="I130" i="33"/>
  <c r="J133" i="33"/>
  <c r="K136" i="33"/>
  <c r="I138" i="33"/>
  <c r="J141" i="33"/>
  <c r="K144" i="33"/>
  <c r="I146" i="33"/>
  <c r="K153" i="33"/>
  <c r="I155" i="33"/>
  <c r="J158" i="33"/>
  <c r="K161" i="33"/>
  <c r="J130" i="33"/>
  <c r="K133" i="33"/>
  <c r="I135" i="33"/>
  <c r="J138" i="33"/>
  <c r="K141" i="33"/>
  <c r="I143" i="33"/>
  <c r="J146" i="33"/>
  <c r="I152" i="33"/>
  <c r="J155" i="33"/>
  <c r="K158" i="33"/>
  <c r="I160" i="33"/>
  <c r="I26" i="33"/>
  <c r="I109" i="33"/>
  <c r="J112" i="33"/>
  <c r="K115" i="33"/>
  <c r="I117" i="33"/>
  <c r="J120" i="33"/>
  <c r="K123" i="33"/>
  <c r="H124" i="33"/>
  <c r="H120" i="33"/>
  <c r="H116" i="33"/>
  <c r="H111" i="33"/>
  <c r="G112" i="33"/>
  <c r="K130" i="33"/>
  <c r="I132" i="33"/>
  <c r="J135" i="33"/>
  <c r="K138" i="33"/>
  <c r="I140" i="33"/>
  <c r="J143" i="33"/>
  <c r="K146" i="33"/>
  <c r="J152" i="33"/>
  <c r="K155" i="33"/>
  <c r="I157" i="33"/>
  <c r="J160" i="33"/>
  <c r="J26" i="33"/>
  <c r="J109" i="33"/>
  <c r="K112" i="33"/>
  <c r="I114" i="33"/>
  <c r="J117" i="33"/>
  <c r="K120" i="33"/>
  <c r="I122" i="33"/>
  <c r="G120" i="33"/>
  <c r="G116" i="33"/>
  <c r="H110" i="33"/>
  <c r="G114" i="33"/>
  <c r="J132" i="33"/>
  <c r="K135" i="33"/>
  <c r="I137" i="33"/>
  <c r="J140" i="33"/>
  <c r="K143" i="33"/>
  <c r="I145" i="33"/>
  <c r="I154" i="33"/>
  <c r="J157" i="33"/>
  <c r="K160" i="33"/>
  <c r="Y22" i="19"/>
  <c r="X22" i="19"/>
  <c r="S24" i="19"/>
  <c r="S25" i="19" s="1"/>
  <c r="S26" i="19" s="1"/>
  <c r="U26" i="19" s="1"/>
  <c r="W23" i="19"/>
  <c r="X23" i="19"/>
  <c r="Y23" i="19"/>
  <c r="V23" i="19"/>
  <c r="T23" i="19"/>
  <c r="U23" i="19"/>
  <c r="T22" i="19"/>
  <c r="W22" i="19"/>
  <c r="V22" i="19"/>
  <c r="U22" i="19"/>
  <c r="A155" i="33"/>
  <c r="A133" i="33"/>
  <c r="A87" i="33"/>
  <c r="A71" i="33"/>
  <c r="K171" i="34" l="1"/>
  <c r="K165" i="35" s="1"/>
  <c r="I171" i="34"/>
  <c r="I165" i="35" s="1"/>
  <c r="N162" i="35"/>
  <c r="J171" i="34"/>
  <c r="J165" i="35" s="1"/>
  <c r="L170" i="34"/>
  <c r="L164" i="35" s="1"/>
  <c r="M171" i="34"/>
  <c r="M165" i="35" s="1"/>
  <c r="M170" i="34"/>
  <c r="M164" i="35" s="1"/>
  <c r="J172" i="34"/>
  <c r="J166" i="35" s="1"/>
  <c r="K172" i="34"/>
  <c r="K166" i="35" s="1"/>
  <c r="L240" i="19" a="1"/>
  <c r="L240" i="19" s="1"/>
  <c r="L170" i="27" s="1"/>
  <c r="L169" i="34" s="1"/>
  <c r="L163" i="35" s="1"/>
  <c r="L171" i="34"/>
  <c r="L165" i="35" s="1"/>
  <c r="L172" i="34"/>
  <c r="L166" i="35" s="1"/>
  <c r="M169" i="34"/>
  <c r="M163" i="35" s="1"/>
  <c r="M172" i="34"/>
  <c r="M166" i="35" s="1"/>
  <c r="I169" i="34"/>
  <c r="I163" i="35" s="1"/>
  <c r="J169" i="34"/>
  <c r="J163" i="35" s="1"/>
  <c r="K169" i="34"/>
  <c r="K163" i="35" s="1"/>
  <c r="U25" i="19"/>
  <c r="V26" i="19"/>
  <c r="W24" i="19"/>
  <c r="Y26" i="19"/>
  <c r="T24" i="19"/>
  <c r="X24" i="19"/>
  <c r="U24" i="19"/>
  <c r="W26" i="19"/>
  <c r="V24" i="19"/>
  <c r="W25" i="19"/>
  <c r="X25" i="19"/>
  <c r="Y24" i="19"/>
  <c r="Y25" i="19"/>
  <c r="X26" i="19"/>
  <c r="T26" i="19"/>
  <c r="S27" i="19"/>
  <c r="Y27" i="19" s="1"/>
  <c r="I172" i="34"/>
  <c r="I166" i="35" s="1"/>
  <c r="M174" i="34"/>
  <c r="M168" i="35" s="1"/>
  <c r="L174" i="34"/>
  <c r="L168" i="35" s="1"/>
  <c r="M175" i="34"/>
  <c r="M169" i="35" s="1"/>
  <c r="K176" i="34"/>
  <c r="K170" i="35" s="1"/>
  <c r="L176" i="34"/>
  <c r="L170" i="35" s="1"/>
  <c r="L175" i="34"/>
  <c r="L169" i="35" s="1"/>
  <c r="V25" i="19"/>
  <c r="T25" i="19"/>
  <c r="I27" i="33"/>
  <c r="L166" i="34"/>
  <c r="L160" i="35" s="1"/>
  <c r="M176" i="34"/>
  <c r="M170" i="35" s="1"/>
  <c r="I176" i="34"/>
  <c r="I170" i="35" s="1"/>
  <c r="B28" i="33"/>
  <c r="J27" i="33"/>
  <c r="J176" i="34"/>
  <c r="J170" i="35" s="1"/>
  <c r="J71" i="33"/>
  <c r="K71" i="33"/>
  <c r="G71" i="33"/>
  <c r="B88" i="33"/>
  <c r="B73" i="33"/>
  <c r="F72" i="33"/>
  <c r="G72" i="33"/>
  <c r="H72" i="33"/>
  <c r="K72" i="33"/>
  <c r="J72" i="33"/>
  <c r="I72" i="33"/>
  <c r="B50" i="33"/>
  <c r="H49" i="33"/>
  <c r="K49" i="33"/>
  <c r="J49" i="33"/>
  <c r="I49" i="33"/>
  <c r="K11" i="33"/>
  <c r="G11" i="33"/>
  <c r="I11" i="33"/>
  <c r="J11" i="33"/>
  <c r="H11" i="33"/>
  <c r="A156" i="33"/>
  <c r="A134" i="33"/>
  <c r="A88" i="33"/>
  <c r="A72" i="33"/>
  <c r="T27" i="19" l="1"/>
  <c r="V27" i="19"/>
  <c r="S28" i="19"/>
  <c r="Y28" i="19" s="1"/>
  <c r="X27" i="19"/>
  <c r="W27" i="19"/>
  <c r="U27" i="19"/>
  <c r="E17" i="37"/>
  <c r="D17" i="37"/>
  <c r="K17" i="37"/>
  <c r="J17" i="37"/>
  <c r="J28" i="33"/>
  <c r="I28" i="33"/>
  <c r="B29" i="33"/>
  <c r="K28" i="33"/>
  <c r="B51" i="33"/>
  <c r="J50" i="33"/>
  <c r="I50" i="33"/>
  <c r="H50" i="33"/>
  <c r="K50" i="33"/>
  <c r="H12" i="33"/>
  <c r="I12" i="33"/>
  <c r="J12" i="33"/>
  <c r="G12" i="33"/>
  <c r="K12" i="33"/>
  <c r="B74" i="33"/>
  <c r="F73" i="33"/>
  <c r="I73" i="33"/>
  <c r="H73" i="33"/>
  <c r="G73" i="33"/>
  <c r="J73" i="33"/>
  <c r="K73" i="33"/>
  <c r="B89" i="33"/>
  <c r="A157" i="33"/>
  <c r="A135" i="33"/>
  <c r="A89" i="33"/>
  <c r="A73" i="33"/>
  <c r="T28" i="19" l="1"/>
  <c r="U28" i="19"/>
  <c r="W28" i="19"/>
  <c r="V28" i="19"/>
  <c r="S29" i="19"/>
  <c r="Y29" i="19" s="1"/>
  <c r="X28" i="19"/>
  <c r="F17" i="37"/>
  <c r="L17" i="37"/>
  <c r="C8" i="47" s="1"/>
  <c r="E18" i="37"/>
  <c r="D18" i="37"/>
  <c r="J29" i="33"/>
  <c r="K29" i="33"/>
  <c r="B30" i="33"/>
  <c r="I29" i="33"/>
  <c r="B75" i="33"/>
  <c r="F74" i="33"/>
  <c r="K74" i="33"/>
  <c r="J74" i="33"/>
  <c r="I74" i="33"/>
  <c r="H74" i="33"/>
  <c r="G74" i="33"/>
  <c r="J13" i="33"/>
  <c r="G13" i="33"/>
  <c r="K13" i="33"/>
  <c r="I13" i="33"/>
  <c r="H13" i="33"/>
  <c r="B90" i="33"/>
  <c r="B52" i="33"/>
  <c r="K51" i="33"/>
  <c r="J51" i="33"/>
  <c r="I51" i="33"/>
  <c r="H51" i="33"/>
  <c r="A158" i="33"/>
  <c r="A136" i="33"/>
  <c r="A90" i="33"/>
  <c r="A74" i="33"/>
  <c r="F219" i="54" l="1"/>
  <c r="F233" i="54"/>
  <c r="F191" i="54"/>
  <c r="F205" i="54"/>
  <c r="F177" i="54"/>
  <c r="F149" i="54"/>
  <c r="F163" i="54"/>
  <c r="F121" i="54"/>
  <c r="F135" i="54"/>
  <c r="F107" i="54"/>
  <c r="F79" i="54"/>
  <c r="F93" i="54"/>
  <c r="F51" i="54"/>
  <c r="F65" i="54"/>
  <c r="F23" i="54"/>
  <c r="F37" i="54"/>
  <c r="F9" i="54"/>
  <c r="T29" i="19"/>
  <c r="V29" i="19"/>
  <c r="W29" i="19"/>
  <c r="S30" i="19"/>
  <c r="X30" i="19" s="1"/>
  <c r="U29" i="19"/>
  <c r="X29" i="19"/>
  <c r="F18" i="37"/>
  <c r="C9" i="47" s="1"/>
  <c r="I30" i="33"/>
  <c r="B31" i="33"/>
  <c r="J30" i="33"/>
  <c r="K30" i="33"/>
  <c r="B91" i="33"/>
  <c r="B53" i="33"/>
  <c r="H52" i="33"/>
  <c r="K52" i="33"/>
  <c r="J52" i="33"/>
  <c r="I52" i="33"/>
  <c r="G14" i="33"/>
  <c r="H14" i="33"/>
  <c r="K14" i="33"/>
  <c r="I14" i="33"/>
  <c r="J14" i="33"/>
  <c r="B76" i="33"/>
  <c r="F75" i="33"/>
  <c r="K75" i="33"/>
  <c r="J75" i="33"/>
  <c r="I75" i="33"/>
  <c r="H75" i="33"/>
  <c r="G75" i="33"/>
  <c r="A159" i="33"/>
  <c r="A137" i="33"/>
  <c r="A91" i="33"/>
  <c r="A75" i="33"/>
  <c r="S31" i="19" l="1"/>
  <c r="Y31" i="19" s="1"/>
  <c r="V30" i="19"/>
  <c r="T30" i="19"/>
  <c r="U30" i="19"/>
  <c r="Y30" i="19"/>
  <c r="W30" i="19"/>
  <c r="B32" i="33"/>
  <c r="J31" i="33"/>
  <c r="K31" i="33"/>
  <c r="I31" i="33"/>
  <c r="B92" i="33"/>
  <c r="B54" i="33"/>
  <c r="H53" i="33"/>
  <c r="K53" i="33"/>
  <c r="J53" i="33"/>
  <c r="I53" i="33"/>
  <c r="B77" i="33"/>
  <c r="F76" i="33"/>
  <c r="G76" i="33"/>
  <c r="H76" i="33"/>
  <c r="K76" i="33"/>
  <c r="J76" i="33"/>
  <c r="I76" i="33"/>
  <c r="I15" i="33"/>
  <c r="J15" i="33"/>
  <c r="K15" i="33"/>
  <c r="H15" i="33"/>
  <c r="G15" i="33"/>
  <c r="A160" i="33"/>
  <c r="A138" i="33"/>
  <c r="A92" i="33"/>
  <c r="A76" i="33"/>
  <c r="S32" i="19" l="1"/>
  <c r="X32" i="19" s="1"/>
  <c r="U31" i="19"/>
  <c r="V31" i="19"/>
  <c r="W31" i="19"/>
  <c r="X31" i="19"/>
  <c r="T31" i="19"/>
  <c r="I32" i="33"/>
  <c r="B33" i="33"/>
  <c r="K32" i="33"/>
  <c r="J32" i="33"/>
  <c r="B55" i="33"/>
  <c r="J54" i="33"/>
  <c r="I54" i="33"/>
  <c r="K54" i="33"/>
  <c r="H54" i="33"/>
  <c r="H16" i="33"/>
  <c r="I16" i="33"/>
  <c r="G16" i="33"/>
  <c r="J16" i="33"/>
  <c r="K16" i="33"/>
  <c r="B78" i="33"/>
  <c r="F77" i="33"/>
  <c r="I77" i="33"/>
  <c r="H77" i="33"/>
  <c r="G77" i="33"/>
  <c r="J77" i="33"/>
  <c r="K77" i="33"/>
  <c r="B93" i="33"/>
  <c r="A161" i="33"/>
  <c r="A139" i="33"/>
  <c r="A93" i="33"/>
  <c r="A77" i="33"/>
  <c r="U32" i="19" l="1"/>
  <c r="G7" i="19" s="1"/>
  <c r="T32" i="19"/>
  <c r="Y32" i="19"/>
  <c r="V32" i="19"/>
  <c r="W32" i="19"/>
  <c r="B34" i="33"/>
  <c r="I33" i="33"/>
  <c r="K33" i="33"/>
  <c r="J33" i="33"/>
  <c r="B94" i="33"/>
  <c r="B56" i="33"/>
  <c r="K55" i="33"/>
  <c r="I55" i="33"/>
  <c r="H55" i="33"/>
  <c r="J55" i="33"/>
  <c r="B79" i="33"/>
  <c r="F78" i="33"/>
  <c r="K78" i="33"/>
  <c r="J78" i="33"/>
  <c r="I78" i="33"/>
  <c r="H78" i="33"/>
  <c r="G78" i="33"/>
  <c r="J17" i="33"/>
  <c r="K17" i="33"/>
  <c r="H17" i="33"/>
  <c r="I17" i="33"/>
  <c r="G17" i="33"/>
  <c r="A162" i="33"/>
  <c r="A140" i="33"/>
  <c r="A94" i="33"/>
  <c r="A78" i="33"/>
  <c r="B35" i="33" l="1"/>
  <c r="K34" i="33"/>
  <c r="J34" i="33"/>
  <c r="I34" i="33"/>
  <c r="B95" i="33"/>
  <c r="K18" i="33"/>
  <c r="G18" i="33"/>
  <c r="I18" i="33"/>
  <c r="J18" i="33"/>
  <c r="H18" i="33"/>
  <c r="B57" i="33"/>
  <c r="K56" i="33"/>
  <c r="J56" i="33"/>
  <c r="I56" i="33"/>
  <c r="H56" i="33"/>
  <c r="B80" i="33"/>
  <c r="F79" i="33"/>
  <c r="K79" i="33"/>
  <c r="J79" i="33"/>
  <c r="I79" i="33"/>
  <c r="H79" i="33"/>
  <c r="G79" i="33"/>
  <c r="A141" i="33"/>
  <c r="A95" i="33"/>
  <c r="A79" i="33"/>
  <c r="K35" i="33" l="1"/>
  <c r="B36" i="33"/>
  <c r="I35" i="33"/>
  <c r="J35" i="33"/>
  <c r="B58" i="33"/>
  <c r="H57" i="33"/>
  <c r="I57" i="33"/>
  <c r="J57" i="33"/>
  <c r="K57" i="33"/>
  <c r="H19" i="33"/>
  <c r="G19" i="33"/>
  <c r="I19" i="33"/>
  <c r="J19" i="33"/>
  <c r="K19" i="33"/>
  <c r="F80" i="33"/>
  <c r="G80" i="33"/>
  <c r="H80" i="33"/>
  <c r="K80" i="33"/>
  <c r="J80" i="33"/>
  <c r="I80" i="33"/>
  <c r="B96" i="33"/>
  <c r="A142" i="33"/>
  <c r="A96" i="33"/>
  <c r="A80" i="33"/>
  <c r="J36" i="33" l="1"/>
  <c r="I36" i="33"/>
  <c r="B37" i="33"/>
  <c r="K36" i="33"/>
  <c r="B59" i="33"/>
  <c r="J58" i="33"/>
  <c r="I58" i="33"/>
  <c r="K58" i="33"/>
  <c r="H58" i="33"/>
  <c r="H20" i="33"/>
  <c r="I20" i="33"/>
  <c r="K20" i="33"/>
  <c r="G20" i="33"/>
  <c r="J20" i="33"/>
  <c r="A143" i="33"/>
  <c r="B38" i="33" l="1"/>
  <c r="I37" i="33"/>
  <c r="K37" i="33"/>
  <c r="J37" i="33"/>
  <c r="B60" i="33"/>
  <c r="K59" i="33"/>
  <c r="H59" i="33"/>
  <c r="J59" i="33"/>
  <c r="I59" i="33"/>
  <c r="A144" i="33"/>
  <c r="B39" i="33" l="1"/>
  <c r="K38" i="33"/>
  <c r="J38" i="33"/>
  <c r="I38" i="33"/>
  <c r="B61" i="33"/>
  <c r="K60" i="33"/>
  <c r="J60" i="33"/>
  <c r="I60" i="33"/>
  <c r="H60" i="33"/>
  <c r="A145" i="33"/>
  <c r="K39" i="33" l="1"/>
  <c r="J39" i="33"/>
  <c r="I39" i="33"/>
  <c r="B40" i="33"/>
  <c r="B62" i="33"/>
  <c r="H61" i="33"/>
  <c r="K61" i="33"/>
  <c r="J61" i="33"/>
  <c r="I61" i="33"/>
  <c r="A146" i="33"/>
  <c r="B41" i="33" l="1"/>
  <c r="K40" i="33"/>
  <c r="I40" i="33"/>
  <c r="J40" i="33"/>
  <c r="B63" i="33"/>
  <c r="J62" i="33"/>
  <c r="I62" i="33"/>
  <c r="K62" i="33"/>
  <c r="H62" i="33"/>
  <c r="M156" i="27"/>
  <c r="M158" i="27"/>
  <c r="I41" i="33" l="1"/>
  <c r="J41" i="33"/>
  <c r="B42" i="33"/>
  <c r="K41" i="33"/>
  <c r="B64" i="33"/>
  <c r="K63" i="33"/>
  <c r="J63" i="33"/>
  <c r="I63" i="33"/>
  <c r="H63" i="33"/>
  <c r="B62" i="35"/>
  <c r="B61" i="35"/>
  <c r="B60" i="35"/>
  <c r="B59" i="35"/>
  <c r="B58" i="35"/>
  <c r="B57" i="35"/>
  <c r="B56" i="35"/>
  <c r="B55" i="35"/>
  <c r="B54" i="35"/>
  <c r="B53" i="35"/>
  <c r="B52" i="35"/>
  <c r="B51" i="35"/>
  <c r="B50" i="35"/>
  <c r="B49" i="35"/>
  <c r="B48" i="35"/>
  <c r="B47" i="35"/>
  <c r="B46" i="35"/>
  <c r="B47" i="34"/>
  <c r="B48" i="34"/>
  <c r="B49" i="34"/>
  <c r="B50" i="34"/>
  <c r="B51" i="34"/>
  <c r="B52" i="34"/>
  <c r="B53" i="34"/>
  <c r="B54" i="34"/>
  <c r="B55" i="34"/>
  <c r="B56" i="34"/>
  <c r="B57" i="34"/>
  <c r="B58" i="34"/>
  <c r="B59" i="34"/>
  <c r="B60" i="34"/>
  <c r="B61" i="34"/>
  <c r="B62" i="34"/>
  <c r="B46" i="34"/>
  <c r="I42" i="33" l="1"/>
  <c r="K42" i="33"/>
  <c r="J42" i="33"/>
  <c r="I64" i="33"/>
  <c r="H64" i="33"/>
  <c r="J64" i="33"/>
  <c r="K64" i="33"/>
  <c r="M151" i="27"/>
  <c r="N151" i="27"/>
  <c r="N150" i="34" s="1"/>
  <c r="N144" i="35" s="1"/>
  <c r="O151" i="27"/>
  <c r="O150" i="34" s="1"/>
  <c r="O144" i="35" s="1"/>
  <c r="P151" i="27"/>
  <c r="M152" i="27"/>
  <c r="N152" i="27"/>
  <c r="N151" i="34" s="1"/>
  <c r="N145" i="35" s="1"/>
  <c r="O152" i="27"/>
  <c r="O151" i="34" s="1"/>
  <c r="O145" i="35" s="1"/>
  <c r="P152" i="27"/>
  <c r="M153" i="27"/>
  <c r="N153" i="27"/>
  <c r="N152" i="34" s="1"/>
  <c r="N146" i="35" s="1"/>
  <c r="O153" i="27"/>
  <c r="O152" i="34" s="1"/>
  <c r="O146" i="35" s="1"/>
  <c r="P153" i="27"/>
  <c r="M154" i="27"/>
  <c r="N154" i="27"/>
  <c r="N153" i="34" s="1"/>
  <c r="N147" i="35" s="1"/>
  <c r="O154" i="27"/>
  <c r="O153" i="34" s="1"/>
  <c r="O147" i="35" s="1"/>
  <c r="P154" i="27"/>
  <c r="M155" i="27"/>
  <c r="N155" i="27"/>
  <c r="N154" i="34" s="1"/>
  <c r="N148" i="35" s="1"/>
  <c r="O155" i="27"/>
  <c r="O154" i="34" s="1"/>
  <c r="O148" i="35" s="1"/>
  <c r="P155" i="27"/>
  <c r="N156" i="27"/>
  <c r="N155" i="34" s="1"/>
  <c r="N149" i="35" s="1"/>
  <c r="O156" i="27"/>
  <c r="O155" i="34" s="1"/>
  <c r="O149" i="35" s="1"/>
  <c r="P156" i="27"/>
  <c r="M157" i="27"/>
  <c r="N157" i="27"/>
  <c r="N156" i="34" s="1"/>
  <c r="N150" i="35" s="1"/>
  <c r="O157" i="27"/>
  <c r="O156" i="34" s="1"/>
  <c r="O150" i="35" s="1"/>
  <c r="P157" i="27"/>
  <c r="N158" i="27"/>
  <c r="N157" i="34" s="1"/>
  <c r="N151" i="35" s="1"/>
  <c r="O158" i="27"/>
  <c r="O157" i="34" s="1"/>
  <c r="O151" i="35" s="1"/>
  <c r="P158" i="27"/>
  <c r="M159" i="27"/>
  <c r="N159" i="27"/>
  <c r="N158" i="34" s="1"/>
  <c r="N152" i="35" s="1"/>
  <c r="O159" i="27"/>
  <c r="O158" i="34" s="1"/>
  <c r="O152" i="35" s="1"/>
  <c r="P159" i="27"/>
  <c r="M160" i="27"/>
  <c r="N160" i="27"/>
  <c r="N159" i="34" s="1"/>
  <c r="N153" i="35" s="1"/>
  <c r="O160" i="27"/>
  <c r="O159" i="34" s="1"/>
  <c r="O153" i="35" s="1"/>
  <c r="P160" i="27"/>
  <c r="M161" i="27"/>
  <c r="N161" i="27"/>
  <c r="N160" i="34" s="1"/>
  <c r="N154" i="35" s="1"/>
  <c r="O161" i="27"/>
  <c r="O160" i="34" s="1"/>
  <c r="O154" i="35" s="1"/>
  <c r="P161" i="27"/>
  <c r="L152" i="27"/>
  <c r="L153" i="27"/>
  <c r="L154" i="27"/>
  <c r="L155" i="27"/>
  <c r="L156" i="27"/>
  <c r="L157" i="27"/>
  <c r="L158" i="27"/>
  <c r="L159" i="27"/>
  <c r="L160" i="27"/>
  <c r="L161" i="27"/>
  <c r="L151" i="27"/>
  <c r="P145" i="27"/>
  <c r="P144" i="27"/>
  <c r="P143" i="27"/>
  <c r="P142" i="27"/>
  <c r="P141" i="27"/>
  <c r="P140" i="27"/>
  <c r="P139" i="27"/>
  <c r="P138" i="27"/>
  <c r="P137" i="27"/>
  <c r="P136" i="27"/>
  <c r="P135" i="27"/>
  <c r="P134" i="27"/>
  <c r="P133" i="27"/>
  <c r="P132" i="27"/>
  <c r="P131" i="27"/>
  <c r="P130" i="27"/>
  <c r="P129" i="27"/>
  <c r="M129" i="27"/>
  <c r="N129" i="27"/>
  <c r="N128" i="34" s="1"/>
  <c r="N122" i="35" s="1"/>
  <c r="O129" i="27"/>
  <c r="O128" i="34" s="1"/>
  <c r="O122" i="35" s="1"/>
  <c r="M130" i="27"/>
  <c r="N130" i="27"/>
  <c r="N129" i="34" s="1"/>
  <c r="N123" i="35" s="1"/>
  <c r="O130" i="27"/>
  <c r="O129" i="34" s="1"/>
  <c r="O123" i="35" s="1"/>
  <c r="M131" i="27"/>
  <c r="N131" i="27"/>
  <c r="N130" i="34" s="1"/>
  <c r="N124" i="35" s="1"/>
  <c r="O131" i="27"/>
  <c r="O130" i="34" s="1"/>
  <c r="O124" i="35" s="1"/>
  <c r="M132" i="27"/>
  <c r="N132" i="27"/>
  <c r="N131" i="34" s="1"/>
  <c r="N125" i="35" s="1"/>
  <c r="O132" i="27"/>
  <c r="O131" i="34" s="1"/>
  <c r="O125" i="35" s="1"/>
  <c r="M133" i="27"/>
  <c r="M132" i="34" s="1"/>
  <c r="M126" i="35" s="1"/>
  <c r="N133" i="27"/>
  <c r="N132" i="34" s="1"/>
  <c r="N126" i="35" s="1"/>
  <c r="O133" i="27"/>
  <c r="O132" i="34" s="1"/>
  <c r="O126" i="35" s="1"/>
  <c r="M134" i="27"/>
  <c r="N134" i="27"/>
  <c r="N133" i="34" s="1"/>
  <c r="N127" i="35" s="1"/>
  <c r="O134" i="27"/>
  <c r="O133" i="34" s="1"/>
  <c r="O127" i="35" s="1"/>
  <c r="M135" i="27"/>
  <c r="N135" i="27"/>
  <c r="N134" i="34" s="1"/>
  <c r="N128" i="35" s="1"/>
  <c r="O135" i="27"/>
  <c r="O134" i="34" s="1"/>
  <c r="O128" i="35" s="1"/>
  <c r="M136" i="27"/>
  <c r="N136" i="27"/>
  <c r="N135" i="34" s="1"/>
  <c r="N129" i="35" s="1"/>
  <c r="O136" i="27"/>
  <c r="O135" i="34" s="1"/>
  <c r="O129" i="35" s="1"/>
  <c r="M137" i="27"/>
  <c r="N137" i="27"/>
  <c r="N136" i="34" s="1"/>
  <c r="N130" i="35" s="1"/>
  <c r="O137" i="27"/>
  <c r="O136" i="34" s="1"/>
  <c r="O130" i="35" s="1"/>
  <c r="M138" i="27"/>
  <c r="N138" i="27"/>
  <c r="N137" i="34" s="1"/>
  <c r="N131" i="35" s="1"/>
  <c r="O138" i="27"/>
  <c r="O137" i="34" s="1"/>
  <c r="O131" i="35" s="1"/>
  <c r="M139" i="27"/>
  <c r="N139" i="27"/>
  <c r="N138" i="34" s="1"/>
  <c r="N132" i="35" s="1"/>
  <c r="O139" i="27"/>
  <c r="O138" i="34" s="1"/>
  <c r="O132" i="35" s="1"/>
  <c r="M140" i="27"/>
  <c r="N140" i="27"/>
  <c r="N139" i="34" s="1"/>
  <c r="N133" i="35" s="1"/>
  <c r="O140" i="27"/>
  <c r="O139" i="34" s="1"/>
  <c r="O133" i="35" s="1"/>
  <c r="M141" i="27"/>
  <c r="M140" i="34" s="1"/>
  <c r="M134" i="35" s="1"/>
  <c r="N141" i="27"/>
  <c r="N140" i="34" s="1"/>
  <c r="N134" i="35" s="1"/>
  <c r="O141" i="27"/>
  <c r="O140" i="34" s="1"/>
  <c r="O134" i="35" s="1"/>
  <c r="M142" i="27"/>
  <c r="N142" i="27"/>
  <c r="N141" i="34" s="1"/>
  <c r="N135" i="35" s="1"/>
  <c r="O142" i="27"/>
  <c r="O141" i="34" s="1"/>
  <c r="O135" i="35" s="1"/>
  <c r="M143" i="27"/>
  <c r="N143" i="27"/>
  <c r="N142" i="34" s="1"/>
  <c r="N136" i="35" s="1"/>
  <c r="O143" i="27"/>
  <c r="O142" i="34" s="1"/>
  <c r="O136" i="35" s="1"/>
  <c r="M144" i="27"/>
  <c r="N144" i="27"/>
  <c r="N143" i="34" s="1"/>
  <c r="N137" i="35" s="1"/>
  <c r="O144" i="27"/>
  <c r="O143" i="34" s="1"/>
  <c r="O137" i="35" s="1"/>
  <c r="M145" i="27"/>
  <c r="N145" i="27"/>
  <c r="N144" i="34" s="1"/>
  <c r="N138" i="35" s="1"/>
  <c r="O145" i="27"/>
  <c r="O144" i="34" s="1"/>
  <c r="O138" i="35" s="1"/>
  <c r="L130" i="27"/>
  <c r="L131" i="27"/>
  <c r="L130" i="34" s="1"/>
  <c r="L124" i="35" s="1"/>
  <c r="L132" i="27"/>
  <c r="L133" i="27"/>
  <c r="L134" i="27"/>
  <c r="L135" i="27"/>
  <c r="L136" i="27"/>
  <c r="L137" i="27"/>
  <c r="L138" i="27"/>
  <c r="L139" i="27"/>
  <c r="L140" i="27"/>
  <c r="L141" i="27"/>
  <c r="L142" i="27"/>
  <c r="L143" i="27"/>
  <c r="L144" i="27"/>
  <c r="L145" i="27"/>
  <c r="L129" i="27"/>
  <c r="O107" i="27"/>
  <c r="O106" i="34" s="1"/>
  <c r="O100" i="35" s="1"/>
  <c r="P107" i="27"/>
  <c r="O108" i="27"/>
  <c r="O107" i="34" s="1"/>
  <c r="O101" i="35" s="1"/>
  <c r="P108" i="27"/>
  <c r="O109" i="27"/>
  <c r="O108" i="34" s="1"/>
  <c r="O102" i="35" s="1"/>
  <c r="P109" i="27"/>
  <c r="O110" i="27"/>
  <c r="O109" i="34" s="1"/>
  <c r="O103" i="35" s="1"/>
  <c r="P110" i="27"/>
  <c r="O111" i="27"/>
  <c r="O110" i="34" s="1"/>
  <c r="O104" i="35" s="1"/>
  <c r="P111" i="27"/>
  <c r="O112" i="27"/>
  <c r="O111" i="34" s="1"/>
  <c r="O105" i="35" s="1"/>
  <c r="P112" i="27"/>
  <c r="O113" i="27"/>
  <c r="O112" i="34" s="1"/>
  <c r="O106" i="35" s="1"/>
  <c r="P113" i="27"/>
  <c r="O114" i="27"/>
  <c r="O113" i="34" s="1"/>
  <c r="O107" i="35" s="1"/>
  <c r="P114" i="27"/>
  <c r="O115" i="27"/>
  <c r="O114" i="34" s="1"/>
  <c r="O108" i="35" s="1"/>
  <c r="P115" i="27"/>
  <c r="O116" i="27"/>
  <c r="O115" i="34" s="1"/>
  <c r="O109" i="35" s="1"/>
  <c r="P116" i="27"/>
  <c r="O117" i="27"/>
  <c r="O116" i="34" s="1"/>
  <c r="O110" i="35" s="1"/>
  <c r="P117" i="27"/>
  <c r="O118" i="27"/>
  <c r="O117" i="34" s="1"/>
  <c r="O111" i="35" s="1"/>
  <c r="P118" i="27"/>
  <c r="O119" i="27"/>
  <c r="O118" i="34" s="1"/>
  <c r="O112" i="35" s="1"/>
  <c r="P119" i="27"/>
  <c r="O120" i="27"/>
  <c r="O119" i="34" s="1"/>
  <c r="O113" i="35" s="1"/>
  <c r="P120" i="27"/>
  <c r="O121" i="27"/>
  <c r="O120" i="34" s="1"/>
  <c r="O114" i="35" s="1"/>
  <c r="P121" i="27"/>
  <c r="O122" i="27"/>
  <c r="O121" i="34" s="1"/>
  <c r="O115" i="35" s="1"/>
  <c r="P122" i="27"/>
  <c r="O123" i="27"/>
  <c r="O122" i="34" s="1"/>
  <c r="O116" i="35" s="1"/>
  <c r="P123" i="27"/>
  <c r="L107" i="27"/>
  <c r="M107" i="27"/>
  <c r="N107" i="27"/>
  <c r="N106" i="34" s="1"/>
  <c r="N100" i="35" s="1"/>
  <c r="L108" i="27"/>
  <c r="M108" i="27"/>
  <c r="N108" i="27"/>
  <c r="N107" i="34" s="1"/>
  <c r="N101" i="35" s="1"/>
  <c r="L109" i="27"/>
  <c r="M109" i="27"/>
  <c r="N109" i="27"/>
  <c r="N108" i="34" s="1"/>
  <c r="N102" i="35" s="1"/>
  <c r="L110" i="27"/>
  <c r="M110" i="27"/>
  <c r="N110" i="27"/>
  <c r="N109" i="34" s="1"/>
  <c r="N103" i="35" s="1"/>
  <c r="L111" i="27"/>
  <c r="L110" i="34" s="1"/>
  <c r="L104" i="35" s="1"/>
  <c r="M111" i="27"/>
  <c r="N111" i="27"/>
  <c r="N110" i="34" s="1"/>
  <c r="N104" i="35" s="1"/>
  <c r="L112" i="27"/>
  <c r="L111" i="34" s="1"/>
  <c r="L105" i="35" s="1"/>
  <c r="M112" i="27"/>
  <c r="N112" i="27"/>
  <c r="N111" i="34" s="1"/>
  <c r="N105" i="35" s="1"/>
  <c r="L113" i="27"/>
  <c r="M113" i="27"/>
  <c r="N113" i="27"/>
  <c r="N112" i="34" s="1"/>
  <c r="N106" i="35" s="1"/>
  <c r="L114" i="27"/>
  <c r="M114" i="27"/>
  <c r="N114" i="27"/>
  <c r="N113" i="34" s="1"/>
  <c r="N107" i="35" s="1"/>
  <c r="L115" i="27"/>
  <c r="M115" i="27"/>
  <c r="N115" i="27"/>
  <c r="N114" i="34" s="1"/>
  <c r="N108" i="35" s="1"/>
  <c r="L116" i="27"/>
  <c r="M116" i="27"/>
  <c r="N116" i="27"/>
  <c r="N115" i="34" s="1"/>
  <c r="N109" i="35" s="1"/>
  <c r="L117" i="27"/>
  <c r="M117" i="27"/>
  <c r="N117" i="27"/>
  <c r="N116" i="34" s="1"/>
  <c r="N110" i="35" s="1"/>
  <c r="L118" i="27"/>
  <c r="M118" i="27"/>
  <c r="N118" i="27"/>
  <c r="N117" i="34" s="1"/>
  <c r="N111" i="35" s="1"/>
  <c r="L119" i="27"/>
  <c r="M119" i="27"/>
  <c r="N119" i="27"/>
  <c r="N118" i="34" s="1"/>
  <c r="N112" i="35" s="1"/>
  <c r="L120" i="27"/>
  <c r="M120" i="27"/>
  <c r="M119" i="34" s="1"/>
  <c r="M113" i="35" s="1"/>
  <c r="N120" i="27"/>
  <c r="N119" i="34" s="1"/>
  <c r="N113" i="35" s="1"/>
  <c r="L121" i="27"/>
  <c r="M121" i="27"/>
  <c r="M120" i="34" s="1"/>
  <c r="M114" i="35" s="1"/>
  <c r="N121" i="27"/>
  <c r="N120" i="34" s="1"/>
  <c r="N114" i="35" s="1"/>
  <c r="L122" i="27"/>
  <c r="M122" i="27"/>
  <c r="N122" i="27"/>
  <c r="N121" i="34" s="1"/>
  <c r="N115" i="35" s="1"/>
  <c r="L123" i="27"/>
  <c r="M123" i="27"/>
  <c r="N123" i="27"/>
  <c r="N122" i="34" s="1"/>
  <c r="N116" i="35" s="1"/>
  <c r="H85" i="27"/>
  <c r="I85" i="27"/>
  <c r="J85" i="27"/>
  <c r="K85" i="27"/>
  <c r="L85" i="27"/>
  <c r="L84" i="34" s="1"/>
  <c r="M85" i="27"/>
  <c r="N85" i="27"/>
  <c r="N84" i="34" s="1"/>
  <c r="O85" i="27"/>
  <c r="O84" i="34" s="1"/>
  <c r="P85" i="27"/>
  <c r="H86" i="27"/>
  <c r="I86" i="27"/>
  <c r="I85" i="34" s="1"/>
  <c r="J86" i="27"/>
  <c r="K86" i="27"/>
  <c r="L86" i="27"/>
  <c r="M86" i="27"/>
  <c r="M85" i="34" s="1"/>
  <c r="N86" i="27"/>
  <c r="N85" i="34" s="1"/>
  <c r="O86" i="27"/>
  <c r="O85" i="34" s="1"/>
  <c r="P86" i="27"/>
  <c r="H87" i="27"/>
  <c r="I87" i="27"/>
  <c r="J87" i="27"/>
  <c r="J86" i="34" s="1"/>
  <c r="K87" i="27"/>
  <c r="L87" i="27"/>
  <c r="L86" i="34" s="1"/>
  <c r="M87" i="27"/>
  <c r="N87" i="27"/>
  <c r="N86" i="34" s="1"/>
  <c r="O87" i="27"/>
  <c r="O86" i="34" s="1"/>
  <c r="P87" i="27"/>
  <c r="H88" i="27"/>
  <c r="I88" i="27"/>
  <c r="J88" i="27"/>
  <c r="K88" i="27"/>
  <c r="K87" i="34" s="1"/>
  <c r="L88" i="27"/>
  <c r="M88" i="27"/>
  <c r="M87" i="34" s="1"/>
  <c r="N88" i="27"/>
  <c r="N87" i="34" s="1"/>
  <c r="O88" i="27"/>
  <c r="O87" i="34" s="1"/>
  <c r="P88" i="27"/>
  <c r="H89" i="27"/>
  <c r="I89" i="27"/>
  <c r="J89" i="27"/>
  <c r="J88" i="34" s="1"/>
  <c r="K89" i="27"/>
  <c r="L89" i="27"/>
  <c r="M89" i="27"/>
  <c r="N89" i="27"/>
  <c r="N88" i="34" s="1"/>
  <c r="O89" i="27"/>
  <c r="O88" i="34" s="1"/>
  <c r="P89" i="27"/>
  <c r="H90" i="27"/>
  <c r="I90" i="27"/>
  <c r="I89" i="34" s="1"/>
  <c r="J90" i="27"/>
  <c r="K90" i="27"/>
  <c r="K89" i="34" s="1"/>
  <c r="L90" i="27"/>
  <c r="L89" i="34" s="1"/>
  <c r="M90" i="27"/>
  <c r="N90" i="27"/>
  <c r="N89" i="34" s="1"/>
  <c r="O90" i="27"/>
  <c r="O89" i="34" s="1"/>
  <c r="P90" i="27"/>
  <c r="H91" i="27"/>
  <c r="I91" i="27"/>
  <c r="J91" i="27"/>
  <c r="K91" i="27"/>
  <c r="L91" i="27"/>
  <c r="M91" i="27"/>
  <c r="N91" i="27"/>
  <c r="N90" i="34" s="1"/>
  <c r="O91" i="27"/>
  <c r="O90" i="34" s="1"/>
  <c r="P91" i="27"/>
  <c r="H92" i="27"/>
  <c r="I92" i="27"/>
  <c r="I91" i="34" s="1"/>
  <c r="J92" i="27"/>
  <c r="J91" i="34" s="1"/>
  <c r="K92" i="27"/>
  <c r="L92" i="27"/>
  <c r="M92" i="27"/>
  <c r="N92" i="27"/>
  <c r="N91" i="34" s="1"/>
  <c r="O92" i="27"/>
  <c r="O91" i="34" s="1"/>
  <c r="P92" i="27"/>
  <c r="H93" i="27"/>
  <c r="I93" i="27"/>
  <c r="J93" i="27"/>
  <c r="K93" i="27"/>
  <c r="L93" i="27"/>
  <c r="L92" i="34" s="1"/>
  <c r="M93" i="27"/>
  <c r="N93" i="27"/>
  <c r="N92" i="34" s="1"/>
  <c r="O93" i="27"/>
  <c r="O92" i="34" s="1"/>
  <c r="P93" i="27"/>
  <c r="H94" i="27"/>
  <c r="I94" i="27"/>
  <c r="J94" i="27"/>
  <c r="K94" i="27"/>
  <c r="L94" i="27"/>
  <c r="M94" i="27"/>
  <c r="M93" i="34" s="1"/>
  <c r="N94" i="27"/>
  <c r="N93" i="34" s="1"/>
  <c r="O94" i="27"/>
  <c r="O93" i="34" s="1"/>
  <c r="P94" i="27"/>
  <c r="H95" i="27"/>
  <c r="I95" i="27"/>
  <c r="J95" i="27"/>
  <c r="J94" i="34" s="1"/>
  <c r="K95" i="27"/>
  <c r="L95" i="27"/>
  <c r="L94" i="34" s="1"/>
  <c r="M95" i="27"/>
  <c r="N95" i="27"/>
  <c r="N94" i="34" s="1"/>
  <c r="O95" i="27"/>
  <c r="O94" i="34" s="1"/>
  <c r="P95" i="27"/>
  <c r="G86" i="27"/>
  <c r="G87" i="27"/>
  <c r="G88" i="27"/>
  <c r="G89" i="27"/>
  <c r="G90" i="27"/>
  <c r="G91" i="27"/>
  <c r="G92" i="27"/>
  <c r="G93" i="27"/>
  <c r="G94" i="27"/>
  <c r="G95" i="27"/>
  <c r="G85" i="27"/>
  <c r="L69" i="27"/>
  <c r="M69" i="27"/>
  <c r="N69" i="27"/>
  <c r="N68" i="34" s="1"/>
  <c r="N68" i="35" s="1"/>
  <c r="O69" i="27"/>
  <c r="O68" i="34" s="1"/>
  <c r="O68" i="35" s="1"/>
  <c r="P69" i="27"/>
  <c r="L70" i="27"/>
  <c r="M70" i="27"/>
  <c r="N70" i="27"/>
  <c r="N69" i="34" s="1"/>
  <c r="N69" i="35" s="1"/>
  <c r="O70" i="27"/>
  <c r="O69" i="34" s="1"/>
  <c r="O69" i="35" s="1"/>
  <c r="P70" i="27"/>
  <c r="J70" i="34"/>
  <c r="J70" i="35" s="1"/>
  <c r="L71" i="27"/>
  <c r="M71" i="27"/>
  <c r="N71" i="27"/>
  <c r="N70" i="34" s="1"/>
  <c r="N70" i="35" s="1"/>
  <c r="O71" i="27"/>
  <c r="O70" i="34" s="1"/>
  <c r="O70" i="35" s="1"/>
  <c r="P71" i="27"/>
  <c r="L72" i="27"/>
  <c r="M72" i="27"/>
  <c r="N72" i="27"/>
  <c r="N71" i="34" s="1"/>
  <c r="N71" i="35" s="1"/>
  <c r="O72" i="27"/>
  <c r="O71" i="34" s="1"/>
  <c r="O71" i="35" s="1"/>
  <c r="P72" i="27"/>
  <c r="L73" i="27"/>
  <c r="M73" i="27"/>
  <c r="N73" i="27"/>
  <c r="N72" i="34" s="1"/>
  <c r="N72" i="35" s="1"/>
  <c r="O73" i="27"/>
  <c r="O72" i="34" s="1"/>
  <c r="O72" i="35" s="1"/>
  <c r="P73" i="27"/>
  <c r="L74" i="27"/>
  <c r="M74" i="27"/>
  <c r="N74" i="27"/>
  <c r="N73" i="34" s="1"/>
  <c r="N73" i="35" s="1"/>
  <c r="O74" i="27"/>
  <c r="O73" i="34" s="1"/>
  <c r="O73" i="35" s="1"/>
  <c r="P74" i="27"/>
  <c r="L75" i="27"/>
  <c r="M75" i="27"/>
  <c r="N75" i="27"/>
  <c r="N74" i="34" s="1"/>
  <c r="N74" i="35" s="1"/>
  <c r="O75" i="27"/>
  <c r="O74" i="34" s="1"/>
  <c r="O74" i="35" s="1"/>
  <c r="P75" i="27"/>
  <c r="L76" i="27"/>
  <c r="M76" i="27"/>
  <c r="N76" i="27"/>
  <c r="N75" i="34" s="1"/>
  <c r="N75" i="35" s="1"/>
  <c r="O76" i="27"/>
  <c r="O75" i="34" s="1"/>
  <c r="O75" i="35" s="1"/>
  <c r="P76" i="27"/>
  <c r="L77" i="27"/>
  <c r="M77" i="27"/>
  <c r="N77" i="27"/>
  <c r="N76" i="34" s="1"/>
  <c r="N76" i="35" s="1"/>
  <c r="O77" i="27"/>
  <c r="O76" i="34" s="1"/>
  <c r="O76" i="35" s="1"/>
  <c r="P77" i="27"/>
  <c r="J77" i="34"/>
  <c r="J77" i="35" s="1"/>
  <c r="K77" i="34"/>
  <c r="K77" i="35" s="1"/>
  <c r="L78" i="27"/>
  <c r="M78" i="27"/>
  <c r="N78" i="27"/>
  <c r="N77" i="34" s="1"/>
  <c r="N77" i="35" s="1"/>
  <c r="O78" i="27"/>
  <c r="O77" i="34" s="1"/>
  <c r="O77" i="35" s="1"/>
  <c r="P78" i="27"/>
  <c r="L79" i="27"/>
  <c r="M79" i="27"/>
  <c r="N79" i="27"/>
  <c r="N78" i="34" s="1"/>
  <c r="N78" i="35" s="1"/>
  <c r="O79" i="27"/>
  <c r="O78" i="34" s="1"/>
  <c r="O78" i="35" s="1"/>
  <c r="P79" i="27"/>
  <c r="L47" i="27"/>
  <c r="M47" i="27"/>
  <c r="N47" i="27"/>
  <c r="O47" i="27"/>
  <c r="O46" i="34" s="1"/>
  <c r="O46" i="35" s="1"/>
  <c r="P47" i="27"/>
  <c r="L48" i="27"/>
  <c r="M48" i="27"/>
  <c r="N48" i="27"/>
  <c r="O48" i="27"/>
  <c r="O47" i="34" s="1"/>
  <c r="O47" i="35" s="1"/>
  <c r="P48" i="27"/>
  <c r="L49" i="27"/>
  <c r="M49" i="27"/>
  <c r="N49" i="27"/>
  <c r="O49" i="27"/>
  <c r="P49" i="27"/>
  <c r="L50" i="27"/>
  <c r="M50" i="27"/>
  <c r="N50" i="27"/>
  <c r="O50" i="27"/>
  <c r="P50" i="27"/>
  <c r="L51" i="27"/>
  <c r="M51" i="27"/>
  <c r="N51" i="27"/>
  <c r="O51" i="27"/>
  <c r="P51" i="27"/>
  <c r="L52" i="27"/>
  <c r="M52" i="27"/>
  <c r="N52" i="27"/>
  <c r="O52" i="27"/>
  <c r="O51" i="34" s="1"/>
  <c r="O51" i="35" s="1"/>
  <c r="P52" i="27"/>
  <c r="L53" i="27"/>
  <c r="M53" i="27"/>
  <c r="N53" i="27"/>
  <c r="O53" i="27"/>
  <c r="O52" i="34" s="1"/>
  <c r="O52" i="35" s="1"/>
  <c r="P53" i="27"/>
  <c r="L54" i="27"/>
  <c r="M54" i="27"/>
  <c r="N54" i="27"/>
  <c r="O54" i="27"/>
  <c r="O53" i="34" s="1"/>
  <c r="O53" i="35" s="1"/>
  <c r="P54" i="27"/>
  <c r="L55" i="27"/>
  <c r="M55" i="27"/>
  <c r="N55" i="27"/>
  <c r="O55" i="27"/>
  <c r="P55" i="27"/>
  <c r="L56" i="27"/>
  <c r="M56" i="27"/>
  <c r="N56" i="27"/>
  <c r="O56" i="27"/>
  <c r="P56" i="27"/>
  <c r="L57" i="27"/>
  <c r="M57" i="27"/>
  <c r="N57" i="27"/>
  <c r="O57" i="27"/>
  <c r="P57" i="27"/>
  <c r="L58" i="27"/>
  <c r="M58" i="27"/>
  <c r="N58" i="27"/>
  <c r="O58" i="27"/>
  <c r="O57" i="34" s="1"/>
  <c r="O57" i="35" s="1"/>
  <c r="P58" i="27"/>
  <c r="L59" i="27"/>
  <c r="M59" i="27"/>
  <c r="N59" i="27"/>
  <c r="O59" i="27"/>
  <c r="O58" i="34" s="1"/>
  <c r="O58" i="35" s="1"/>
  <c r="P59" i="27"/>
  <c r="L60" i="27"/>
  <c r="M60" i="27"/>
  <c r="N60" i="27"/>
  <c r="O60" i="27"/>
  <c r="O59" i="34" s="1"/>
  <c r="O59" i="35" s="1"/>
  <c r="P60" i="27"/>
  <c r="L61" i="27"/>
  <c r="M61" i="27"/>
  <c r="N61" i="27"/>
  <c r="O61" i="27"/>
  <c r="P61" i="27"/>
  <c r="L62" i="27"/>
  <c r="M62" i="27"/>
  <c r="N62" i="27"/>
  <c r="O62" i="27"/>
  <c r="P62" i="27"/>
  <c r="L63" i="27"/>
  <c r="M63" i="27"/>
  <c r="N63" i="27"/>
  <c r="O63" i="27"/>
  <c r="P63" i="27"/>
  <c r="I26" i="27"/>
  <c r="J26" i="27"/>
  <c r="K26" i="27"/>
  <c r="L26" i="27"/>
  <c r="M26" i="27"/>
  <c r="N26" i="27"/>
  <c r="N25" i="34" s="1"/>
  <c r="O26" i="27"/>
  <c r="O25" i="34" s="1"/>
  <c r="P26" i="27"/>
  <c r="I27" i="27"/>
  <c r="J27" i="27"/>
  <c r="K27" i="27"/>
  <c r="L27" i="27"/>
  <c r="M27" i="27"/>
  <c r="N27" i="27"/>
  <c r="N26" i="34" s="1"/>
  <c r="O27" i="27"/>
  <c r="O26" i="34" s="1"/>
  <c r="P27" i="27"/>
  <c r="I28" i="27"/>
  <c r="J28" i="27"/>
  <c r="K28" i="27"/>
  <c r="L28" i="27"/>
  <c r="M28" i="27"/>
  <c r="N28" i="27"/>
  <c r="N27" i="34" s="1"/>
  <c r="O28" i="27"/>
  <c r="O27" i="34" s="1"/>
  <c r="P28" i="27"/>
  <c r="I29" i="27"/>
  <c r="J29" i="27"/>
  <c r="K29" i="27"/>
  <c r="L29" i="27"/>
  <c r="M29" i="27"/>
  <c r="N29" i="27"/>
  <c r="N28" i="34" s="1"/>
  <c r="O29" i="27"/>
  <c r="O28" i="34" s="1"/>
  <c r="P29" i="27"/>
  <c r="I30" i="27"/>
  <c r="J30" i="27"/>
  <c r="K30" i="27"/>
  <c r="L30" i="27"/>
  <c r="M30" i="27"/>
  <c r="N30" i="27"/>
  <c r="N29" i="34" s="1"/>
  <c r="O30" i="27"/>
  <c r="O29" i="34" s="1"/>
  <c r="P30" i="27"/>
  <c r="I31" i="27"/>
  <c r="J31" i="27"/>
  <c r="K31" i="27"/>
  <c r="L31" i="27"/>
  <c r="M31" i="27"/>
  <c r="N31" i="27"/>
  <c r="N30" i="34" s="1"/>
  <c r="O31" i="27"/>
  <c r="O30" i="34" s="1"/>
  <c r="P31" i="27"/>
  <c r="I32" i="27"/>
  <c r="J32" i="27"/>
  <c r="K32" i="27"/>
  <c r="L32" i="27"/>
  <c r="M32" i="27"/>
  <c r="N32" i="27"/>
  <c r="N31" i="34" s="1"/>
  <c r="O32" i="27"/>
  <c r="O31" i="34" s="1"/>
  <c r="P32" i="27"/>
  <c r="I33" i="27"/>
  <c r="J33" i="27"/>
  <c r="K33" i="27"/>
  <c r="K32" i="34" s="1"/>
  <c r="L33" i="27"/>
  <c r="M33" i="27"/>
  <c r="N33" i="27"/>
  <c r="N32" i="34" s="1"/>
  <c r="O33" i="27"/>
  <c r="O32" i="34" s="1"/>
  <c r="P33" i="27"/>
  <c r="I34" i="27"/>
  <c r="J34" i="27"/>
  <c r="K34" i="27"/>
  <c r="L34" i="27"/>
  <c r="M34" i="27"/>
  <c r="N34" i="27"/>
  <c r="N33" i="34" s="1"/>
  <c r="O34" i="27"/>
  <c r="O33" i="34" s="1"/>
  <c r="P34" i="27"/>
  <c r="I35" i="27"/>
  <c r="J35" i="27"/>
  <c r="K35" i="27"/>
  <c r="L35" i="27"/>
  <c r="M35" i="27"/>
  <c r="N35" i="27"/>
  <c r="N34" i="34" s="1"/>
  <c r="O35" i="27"/>
  <c r="O34" i="34" s="1"/>
  <c r="P35" i="27"/>
  <c r="I36" i="27"/>
  <c r="J36" i="27"/>
  <c r="K36" i="27"/>
  <c r="L36" i="27"/>
  <c r="M36" i="27"/>
  <c r="N36" i="27"/>
  <c r="N35" i="34" s="1"/>
  <c r="O36" i="27"/>
  <c r="O35" i="34" s="1"/>
  <c r="P36" i="27"/>
  <c r="I37" i="27"/>
  <c r="J37" i="27"/>
  <c r="K37" i="27"/>
  <c r="L37" i="27"/>
  <c r="M37" i="27"/>
  <c r="N37" i="27"/>
  <c r="N36" i="34" s="1"/>
  <c r="O37" i="27"/>
  <c r="O36" i="34" s="1"/>
  <c r="P37" i="27"/>
  <c r="I38" i="27"/>
  <c r="J38" i="27"/>
  <c r="K38" i="27"/>
  <c r="L38" i="27"/>
  <c r="M38" i="27"/>
  <c r="N38" i="27"/>
  <c r="N37" i="34" s="1"/>
  <c r="O38" i="27"/>
  <c r="O37" i="34" s="1"/>
  <c r="P38" i="27"/>
  <c r="I39" i="27"/>
  <c r="J39" i="27"/>
  <c r="K39" i="27"/>
  <c r="L39" i="27"/>
  <c r="M39" i="27"/>
  <c r="N39" i="27"/>
  <c r="N38" i="34" s="1"/>
  <c r="O39" i="27"/>
  <c r="O38" i="34" s="1"/>
  <c r="P39" i="27"/>
  <c r="I40" i="27"/>
  <c r="J40" i="27"/>
  <c r="K40" i="27"/>
  <c r="L40" i="27"/>
  <c r="M40" i="27"/>
  <c r="N40" i="27"/>
  <c r="N39" i="34" s="1"/>
  <c r="O40" i="27"/>
  <c r="O39" i="34" s="1"/>
  <c r="P40" i="27"/>
  <c r="I41" i="27"/>
  <c r="J41" i="27"/>
  <c r="K41" i="27"/>
  <c r="L41" i="27"/>
  <c r="M41" i="27"/>
  <c r="N41" i="27"/>
  <c r="N40" i="34" s="1"/>
  <c r="O41" i="27"/>
  <c r="O40" i="34" s="1"/>
  <c r="P41" i="27"/>
  <c r="N25" i="27"/>
  <c r="N24" i="34" s="1"/>
  <c r="O25" i="27"/>
  <c r="O24" i="34" s="1"/>
  <c r="P25" i="27"/>
  <c r="J25" i="27"/>
  <c r="K25" i="27"/>
  <c r="L25" i="27"/>
  <c r="M25" i="27"/>
  <c r="I25" i="27"/>
  <c r="N9" i="27"/>
  <c r="N8" i="34" s="1"/>
  <c r="N8" i="35" s="1"/>
  <c r="O9" i="27"/>
  <c r="O8" i="34" s="1"/>
  <c r="O8" i="35" s="1"/>
  <c r="P9" i="27"/>
  <c r="N10" i="27"/>
  <c r="N9" i="34" s="1"/>
  <c r="N9" i="35" s="1"/>
  <c r="O10" i="27"/>
  <c r="O9" i="34" s="1"/>
  <c r="O9" i="35" s="1"/>
  <c r="P10" i="27"/>
  <c r="N11" i="27"/>
  <c r="N10" i="34" s="1"/>
  <c r="N10" i="35" s="1"/>
  <c r="O11" i="27"/>
  <c r="O10" i="34" s="1"/>
  <c r="O10" i="35" s="1"/>
  <c r="P11" i="27"/>
  <c r="N12" i="27"/>
  <c r="N11" i="34" s="1"/>
  <c r="N11" i="35" s="1"/>
  <c r="O12" i="27"/>
  <c r="O11" i="34" s="1"/>
  <c r="O11" i="35" s="1"/>
  <c r="P12" i="27"/>
  <c r="N13" i="27"/>
  <c r="N12" i="34" s="1"/>
  <c r="N12" i="35" s="1"/>
  <c r="O13" i="27"/>
  <c r="O12" i="34" s="1"/>
  <c r="O12" i="35" s="1"/>
  <c r="P13" i="27"/>
  <c r="N14" i="27"/>
  <c r="N13" i="34" s="1"/>
  <c r="N13" i="35" s="1"/>
  <c r="O14" i="27"/>
  <c r="O13" i="34" s="1"/>
  <c r="O13" i="35" s="1"/>
  <c r="P14" i="27"/>
  <c r="N15" i="27"/>
  <c r="N14" i="34" s="1"/>
  <c r="N14" i="35" s="1"/>
  <c r="O15" i="27"/>
  <c r="O14" i="34" s="1"/>
  <c r="O14" i="35" s="1"/>
  <c r="P15" i="27"/>
  <c r="N16" i="27"/>
  <c r="N15" i="34" s="1"/>
  <c r="N15" i="35" s="1"/>
  <c r="O16" i="27"/>
  <c r="O15" i="34" s="1"/>
  <c r="O15" i="35" s="1"/>
  <c r="P16" i="27"/>
  <c r="N17" i="27"/>
  <c r="N16" i="34" s="1"/>
  <c r="N16" i="35" s="1"/>
  <c r="O17" i="27"/>
  <c r="O16" i="34" s="1"/>
  <c r="O16" i="35" s="1"/>
  <c r="P17" i="27"/>
  <c r="N18" i="27"/>
  <c r="N17" i="34" s="1"/>
  <c r="N17" i="35" s="1"/>
  <c r="O18" i="27"/>
  <c r="O17" i="34" s="1"/>
  <c r="O17" i="35" s="1"/>
  <c r="P18" i="27"/>
  <c r="N19" i="27"/>
  <c r="N18" i="34" s="1"/>
  <c r="N18" i="35" s="1"/>
  <c r="O19" i="27"/>
  <c r="O18" i="34" s="1"/>
  <c r="O18" i="35" s="1"/>
  <c r="P19" i="27"/>
  <c r="L9" i="27"/>
  <c r="M9" i="27"/>
  <c r="L10" i="27"/>
  <c r="M10" i="27"/>
  <c r="L11" i="27"/>
  <c r="M11" i="27"/>
  <c r="L12" i="27"/>
  <c r="M12" i="27"/>
  <c r="L13" i="27"/>
  <c r="M13" i="27"/>
  <c r="L14" i="27"/>
  <c r="L13" i="34" s="1"/>
  <c r="L13" i="35" s="1"/>
  <c r="M14" i="27"/>
  <c r="L15" i="27"/>
  <c r="M15" i="27"/>
  <c r="L16" i="27"/>
  <c r="M16" i="27"/>
  <c r="L17" i="27"/>
  <c r="M17" i="27"/>
  <c r="L18" i="27"/>
  <c r="M18" i="27"/>
  <c r="L19" i="27"/>
  <c r="M19" i="27"/>
  <c r="M157" i="34"/>
  <c r="M151" i="35" s="1"/>
  <c r="M155" i="34"/>
  <c r="M149" i="35" s="1"/>
  <c r="M130" i="34"/>
  <c r="M124" i="35" s="1"/>
  <c r="L138" i="34"/>
  <c r="L132" i="35" s="1"/>
  <c r="I47" i="35"/>
  <c r="I48" i="35"/>
  <c r="I50" i="35"/>
  <c r="I51" i="35"/>
  <c r="H47" i="35"/>
  <c r="H48" i="35"/>
  <c r="H50" i="35"/>
  <c r="H51" i="35"/>
  <c r="B12" i="19"/>
  <c r="H23" i="19" s="1" a="1"/>
  <c r="H23" i="19" s="1"/>
  <c r="B13" i="19"/>
  <c r="H24" i="19" s="1" a="1"/>
  <c r="H24" i="19" s="1"/>
  <c r="B14" i="19"/>
  <c r="J25" i="19" s="1" a="1"/>
  <c r="J25" i="19" s="1"/>
  <c r="B15" i="19"/>
  <c r="B16" i="19"/>
  <c r="G27" i="19" s="1" a="1"/>
  <c r="G27" i="19" s="1"/>
  <c r="B17" i="19"/>
  <c r="G28" i="19" s="1" a="1"/>
  <c r="G28" i="19" s="1"/>
  <c r="B18" i="19"/>
  <c r="G29" i="19" s="1" a="1"/>
  <c r="G29" i="19" s="1"/>
  <c r="B19" i="19"/>
  <c r="G30" i="19" s="1" a="1"/>
  <c r="G30" i="19" s="1"/>
  <c r="B20" i="19"/>
  <c r="G31" i="19" s="1" a="1"/>
  <c r="G31" i="19" s="1"/>
  <c r="B21" i="19"/>
  <c r="G32" i="19" s="1" a="1"/>
  <c r="G32" i="19" s="1"/>
  <c r="B11" i="19"/>
  <c r="H22" i="19" s="1" a="1"/>
  <c r="H22" i="19" s="1"/>
  <c r="K181" i="19"/>
  <c r="K120" i="27" s="1"/>
  <c r="K119" i="34" s="1"/>
  <c r="K113" i="35" s="1"/>
  <c r="K180" i="19"/>
  <c r="K119" i="27" s="1"/>
  <c r="K118" i="34" s="1"/>
  <c r="K112" i="35" s="1"/>
  <c r="K179" i="19"/>
  <c r="K118" i="27" s="1"/>
  <c r="K117" i="34" s="1"/>
  <c r="K111" i="35" s="1"/>
  <c r="K178" i="19"/>
  <c r="K117" i="27" s="1"/>
  <c r="K116" i="34" s="1"/>
  <c r="K110" i="35" s="1"/>
  <c r="K176" i="19"/>
  <c r="K115" i="27" s="1"/>
  <c r="K114" i="34" s="1"/>
  <c r="K108" i="35" s="1"/>
  <c r="K175" i="19"/>
  <c r="K114" i="27" s="1"/>
  <c r="K113" i="34" s="1"/>
  <c r="K107" i="35" s="1"/>
  <c r="K174" i="19"/>
  <c r="K113" i="27" s="1"/>
  <c r="K112" i="34" s="1"/>
  <c r="K106" i="35" s="1"/>
  <c r="K173" i="19"/>
  <c r="K112" i="27" s="1"/>
  <c r="K111" i="34" s="1"/>
  <c r="K105" i="35" s="1"/>
  <c r="K169" i="19"/>
  <c r="K108" i="27" s="1"/>
  <c r="K107" i="34" s="1"/>
  <c r="K101" i="35" s="1"/>
  <c r="K168" i="19"/>
  <c r="K107" i="27" s="1"/>
  <c r="K106" i="34" s="1"/>
  <c r="K100" i="35" s="1"/>
  <c r="H168" i="19"/>
  <c r="H107" i="27" s="1"/>
  <c r="H106" i="34" s="1"/>
  <c r="H100" i="35" s="1"/>
  <c r="I168" i="19"/>
  <c r="I107" i="27" s="1"/>
  <c r="I106" i="34" s="1"/>
  <c r="I100" i="35" s="1"/>
  <c r="J168" i="19"/>
  <c r="J107" i="27" s="1"/>
  <c r="J106" i="34" s="1"/>
  <c r="J100" i="35" s="1"/>
  <c r="H169" i="19"/>
  <c r="H108" i="27" s="1"/>
  <c r="H107" i="34" s="1"/>
  <c r="H101" i="35" s="1"/>
  <c r="I108" i="27"/>
  <c r="I107" i="34" s="1"/>
  <c r="I101" i="35" s="1"/>
  <c r="J169" i="19"/>
  <c r="J108" i="27" s="1"/>
  <c r="J107" i="34" s="1"/>
  <c r="J101" i="35" s="1"/>
  <c r="H170" i="19"/>
  <c r="H109" i="27" s="1"/>
  <c r="H108" i="34" s="1"/>
  <c r="H102" i="35" s="1"/>
  <c r="I170" i="19"/>
  <c r="I109" i="27" s="1"/>
  <c r="I108" i="34" s="1"/>
  <c r="I102" i="35" s="1"/>
  <c r="H172" i="19"/>
  <c r="H111" i="27" s="1"/>
  <c r="H110" i="34" s="1"/>
  <c r="H104" i="35" s="1"/>
  <c r="I172" i="19"/>
  <c r="I111" i="27" s="1"/>
  <c r="I110" i="34" s="1"/>
  <c r="I104" i="35" s="1"/>
  <c r="H173" i="19"/>
  <c r="H112" i="27" s="1"/>
  <c r="H111" i="34" s="1"/>
  <c r="H105" i="35" s="1"/>
  <c r="I173" i="19"/>
  <c r="I112" i="27" s="1"/>
  <c r="I111" i="34" s="1"/>
  <c r="I105" i="35" s="1"/>
  <c r="J173" i="19"/>
  <c r="J112" i="27" s="1"/>
  <c r="J111" i="34" s="1"/>
  <c r="J105" i="35" s="1"/>
  <c r="H174" i="19"/>
  <c r="H113" i="27" s="1"/>
  <c r="H112" i="34" s="1"/>
  <c r="H106" i="35" s="1"/>
  <c r="I174" i="19"/>
  <c r="I113" i="27" s="1"/>
  <c r="I112" i="34" s="1"/>
  <c r="I106" i="35" s="1"/>
  <c r="J174" i="19"/>
  <c r="J113" i="27" s="1"/>
  <c r="J112" i="34" s="1"/>
  <c r="J106" i="35" s="1"/>
  <c r="H175" i="19"/>
  <c r="H114" i="27" s="1"/>
  <c r="H113" i="34" s="1"/>
  <c r="H107" i="35" s="1"/>
  <c r="I175" i="19"/>
  <c r="I114" i="27" s="1"/>
  <c r="I113" i="34" s="1"/>
  <c r="I107" i="35" s="1"/>
  <c r="J175" i="19"/>
  <c r="J114" i="27" s="1"/>
  <c r="J113" i="34" s="1"/>
  <c r="J107" i="35" s="1"/>
  <c r="H176" i="19"/>
  <c r="H115" i="27" s="1"/>
  <c r="H114" i="34" s="1"/>
  <c r="H108" i="35" s="1"/>
  <c r="I176" i="19"/>
  <c r="I115" i="27" s="1"/>
  <c r="I114" i="34" s="1"/>
  <c r="I108" i="35" s="1"/>
  <c r="J176" i="19"/>
  <c r="J115" i="27" s="1"/>
  <c r="J114" i="34" s="1"/>
  <c r="J108" i="35" s="1"/>
  <c r="H178" i="19"/>
  <c r="H117" i="27" s="1"/>
  <c r="H116" i="34" s="1"/>
  <c r="H110" i="35" s="1"/>
  <c r="I178" i="19"/>
  <c r="I117" i="27" s="1"/>
  <c r="I116" i="34" s="1"/>
  <c r="I110" i="35" s="1"/>
  <c r="J178" i="19"/>
  <c r="J117" i="27" s="1"/>
  <c r="J116" i="34" s="1"/>
  <c r="J110" i="35" s="1"/>
  <c r="H179" i="19"/>
  <c r="H118" i="27" s="1"/>
  <c r="H117" i="34" s="1"/>
  <c r="H111" i="35" s="1"/>
  <c r="I179" i="19"/>
  <c r="I118" i="27" s="1"/>
  <c r="I117" i="34" s="1"/>
  <c r="I111" i="35" s="1"/>
  <c r="J179" i="19"/>
  <c r="J118" i="27" s="1"/>
  <c r="J117" i="34" s="1"/>
  <c r="J111" i="35" s="1"/>
  <c r="H180" i="19"/>
  <c r="H119" i="27" s="1"/>
  <c r="H118" i="34" s="1"/>
  <c r="H112" i="35" s="1"/>
  <c r="I180" i="19"/>
  <c r="I119" i="27" s="1"/>
  <c r="I118" i="34" s="1"/>
  <c r="I112" i="35" s="1"/>
  <c r="J180" i="19"/>
  <c r="J119" i="27" s="1"/>
  <c r="J118" i="34" s="1"/>
  <c r="J112" i="35" s="1"/>
  <c r="H181" i="19"/>
  <c r="H120" i="27" s="1"/>
  <c r="H119" i="34" s="1"/>
  <c r="H113" i="35" s="1"/>
  <c r="I181" i="19"/>
  <c r="I120" i="27" s="1"/>
  <c r="I119" i="34" s="1"/>
  <c r="I113" i="35" s="1"/>
  <c r="J181" i="19"/>
  <c r="J120" i="27" s="1"/>
  <c r="J119" i="34" s="1"/>
  <c r="J113" i="35" s="1"/>
  <c r="G169" i="19"/>
  <c r="G108" i="27" s="1"/>
  <c r="G107" i="34" s="1"/>
  <c r="G101" i="35" s="1"/>
  <c r="G170" i="19"/>
  <c r="G109" i="27" s="1"/>
  <c r="G108" i="34" s="1"/>
  <c r="G102" i="35" s="1"/>
  <c r="G172" i="19"/>
  <c r="G111" i="27" s="1"/>
  <c r="G110" i="34" s="1"/>
  <c r="G104" i="35" s="1"/>
  <c r="G173" i="19"/>
  <c r="G112" i="27" s="1"/>
  <c r="G111" i="34" s="1"/>
  <c r="G105" i="35" s="1"/>
  <c r="G174" i="19"/>
  <c r="G113" i="27" s="1"/>
  <c r="G112" i="34" s="1"/>
  <c r="G106" i="35" s="1"/>
  <c r="G175" i="19"/>
  <c r="G114" i="27" s="1"/>
  <c r="G113" i="34" s="1"/>
  <c r="G107" i="35" s="1"/>
  <c r="G176" i="19"/>
  <c r="G115" i="27" s="1"/>
  <c r="G114" i="34" s="1"/>
  <c r="G108" i="35" s="1"/>
  <c r="G178" i="19"/>
  <c r="G117" i="27" s="1"/>
  <c r="G116" i="34" s="1"/>
  <c r="G110" i="35" s="1"/>
  <c r="G179" i="19"/>
  <c r="G118" i="27" s="1"/>
  <c r="G117" i="34" s="1"/>
  <c r="G111" i="35" s="1"/>
  <c r="G180" i="19"/>
  <c r="G119" i="27" s="1"/>
  <c r="G118" i="34" s="1"/>
  <c r="G112" i="35" s="1"/>
  <c r="G181" i="19"/>
  <c r="G120" i="27" s="1"/>
  <c r="G119" i="34" s="1"/>
  <c r="G113" i="35" s="1"/>
  <c r="G168" i="19"/>
  <c r="G107" i="27" s="1"/>
  <c r="G106" i="34" s="1"/>
  <c r="G100" i="35" s="1"/>
  <c r="U168" i="19"/>
  <c r="V168" i="19"/>
  <c r="W168" i="19"/>
  <c r="X168" i="19"/>
  <c r="Y168" i="19"/>
  <c r="Z168" i="19"/>
  <c r="U169" i="19"/>
  <c r="V169" i="19"/>
  <c r="W169" i="19"/>
  <c r="X169" i="19"/>
  <c r="Y169" i="19"/>
  <c r="Z169" i="19"/>
  <c r="U170" i="19"/>
  <c r="V170" i="19"/>
  <c r="W170" i="19"/>
  <c r="X170" i="19"/>
  <c r="J170" i="19" s="1"/>
  <c r="J109" i="27" s="1"/>
  <c r="J108" i="34" s="1"/>
  <c r="J102" i="35" s="1"/>
  <c r="Y170" i="19"/>
  <c r="K170" i="19" s="1"/>
  <c r="K109" i="27" s="1"/>
  <c r="Z170" i="19"/>
  <c r="U171" i="19"/>
  <c r="G171" i="19" s="1"/>
  <c r="G110" i="27" s="1"/>
  <c r="V171" i="19"/>
  <c r="H171" i="19" s="1"/>
  <c r="H110" i="27" s="1"/>
  <c r="W171" i="19"/>
  <c r="I171" i="19" s="1"/>
  <c r="I110" i="27" s="1"/>
  <c r="X171" i="19"/>
  <c r="J171" i="19" s="1"/>
  <c r="J110" i="27" s="1"/>
  <c r="Y171" i="19"/>
  <c r="K171" i="19" s="1"/>
  <c r="K110" i="27" s="1"/>
  <c r="Z171" i="19"/>
  <c r="U172" i="19"/>
  <c r="V172" i="19"/>
  <c r="W172" i="19"/>
  <c r="X172" i="19"/>
  <c r="J172" i="19" s="1"/>
  <c r="J111" i="27" s="1"/>
  <c r="Y172" i="19"/>
  <c r="K172" i="19" s="1"/>
  <c r="K111" i="27" s="1"/>
  <c r="Z172" i="19"/>
  <c r="U173" i="19"/>
  <c r="V173" i="19"/>
  <c r="W173" i="19"/>
  <c r="X173" i="19"/>
  <c r="Y173" i="19"/>
  <c r="Z173" i="19"/>
  <c r="U174" i="19"/>
  <c r="V174" i="19"/>
  <c r="W174" i="19"/>
  <c r="X174" i="19"/>
  <c r="Y174" i="19"/>
  <c r="Z174" i="19"/>
  <c r="U175" i="19"/>
  <c r="V175" i="19"/>
  <c r="W175" i="19"/>
  <c r="X175" i="19"/>
  <c r="Z175" i="19"/>
  <c r="V176" i="19"/>
  <c r="W176" i="19"/>
  <c r="X176" i="19"/>
  <c r="Y176" i="19"/>
  <c r="Z176" i="19"/>
  <c r="U177" i="19"/>
  <c r="G177" i="19" s="1"/>
  <c r="G116" i="27" s="1"/>
  <c r="V177" i="19"/>
  <c r="H177" i="19" s="1"/>
  <c r="H116" i="27" s="1"/>
  <c r="W177" i="19"/>
  <c r="I177" i="19" s="1"/>
  <c r="I116" i="27" s="1"/>
  <c r="I115" i="34" s="1"/>
  <c r="I109" i="35" s="1"/>
  <c r="X177" i="19"/>
  <c r="J177" i="19" s="1"/>
  <c r="J116" i="27" s="1"/>
  <c r="Y177" i="19"/>
  <c r="K177" i="19" s="1"/>
  <c r="K116" i="27" s="1"/>
  <c r="Z177" i="19"/>
  <c r="U178" i="19"/>
  <c r="V178" i="19"/>
  <c r="W178" i="19"/>
  <c r="X178" i="19"/>
  <c r="Y178" i="19"/>
  <c r="Z178" i="19"/>
  <c r="U179" i="19"/>
  <c r="V179" i="19"/>
  <c r="W179" i="19"/>
  <c r="X179" i="19"/>
  <c r="Y179" i="19"/>
  <c r="Z179" i="19"/>
  <c r="U180" i="19"/>
  <c r="V180" i="19"/>
  <c r="W180" i="19"/>
  <c r="X180" i="19"/>
  <c r="Y180" i="19"/>
  <c r="Z180" i="19"/>
  <c r="U181" i="19"/>
  <c r="V181" i="19"/>
  <c r="W181" i="19"/>
  <c r="X181" i="19"/>
  <c r="Y181" i="19"/>
  <c r="Z181" i="19"/>
  <c r="U182" i="19"/>
  <c r="G182" i="19" s="1"/>
  <c r="G121" i="27" s="1"/>
  <c r="G120" i="34" s="1"/>
  <c r="G114" i="35" s="1"/>
  <c r="V182" i="19"/>
  <c r="H182" i="19" s="1"/>
  <c r="H121" i="27" s="1"/>
  <c r="W182" i="19"/>
  <c r="I182" i="19" s="1"/>
  <c r="I121" i="27" s="1"/>
  <c r="X182" i="19"/>
  <c r="J182" i="19" s="1"/>
  <c r="J121" i="27" s="1"/>
  <c r="J120" i="34" s="1"/>
  <c r="J114" i="35" s="1"/>
  <c r="Y182" i="19"/>
  <c r="K182" i="19" s="1"/>
  <c r="K121" i="27" s="1"/>
  <c r="Z182" i="19"/>
  <c r="U183" i="19"/>
  <c r="G183" i="19" s="1"/>
  <c r="G122" i="27" s="1"/>
  <c r="V183" i="19"/>
  <c r="H183" i="19" s="1"/>
  <c r="H122" i="27" s="1"/>
  <c r="W183" i="19"/>
  <c r="I183" i="19" s="1"/>
  <c r="I122" i="27" s="1"/>
  <c r="X183" i="19"/>
  <c r="J183" i="19" s="1"/>
  <c r="J122" i="27" s="1"/>
  <c r="Y183" i="19"/>
  <c r="K183" i="19" s="1"/>
  <c r="K122" i="27" s="1"/>
  <c r="K121" i="34" s="1"/>
  <c r="K115" i="35" s="1"/>
  <c r="Z183" i="19"/>
  <c r="U184" i="19"/>
  <c r="G184" i="19" s="1"/>
  <c r="G123" i="27" s="1"/>
  <c r="V184" i="19"/>
  <c r="H184" i="19" s="1"/>
  <c r="H123" i="27" s="1"/>
  <c r="W184" i="19"/>
  <c r="I184" i="19" s="1"/>
  <c r="I123" i="27" s="1"/>
  <c r="I122" i="34" s="1"/>
  <c r="I116" i="35" s="1"/>
  <c r="X184" i="19"/>
  <c r="J184" i="19" s="1"/>
  <c r="J123" i="27" s="1"/>
  <c r="Y184" i="19"/>
  <c r="K184" i="19" s="1"/>
  <c r="K123" i="27" s="1"/>
  <c r="Z184" i="19"/>
  <c r="G115" i="19"/>
  <c r="G70" i="34" s="1"/>
  <c r="G70" i="35" s="1"/>
  <c r="H115" i="19"/>
  <c r="H70" i="34" s="1"/>
  <c r="H70" i="35" s="1"/>
  <c r="I115" i="19"/>
  <c r="I70" i="34" s="1"/>
  <c r="I70" i="35" s="1"/>
  <c r="G122" i="19"/>
  <c r="G78" i="27" s="1"/>
  <c r="G77" i="34" s="1"/>
  <c r="G77" i="35" s="1"/>
  <c r="H122" i="19"/>
  <c r="H78" i="27" s="1"/>
  <c r="H77" i="34" s="1"/>
  <c r="H77" i="35" s="1"/>
  <c r="I122" i="19"/>
  <c r="I78" i="27" s="1"/>
  <c r="I77" i="34" s="1"/>
  <c r="I77" i="35" s="1"/>
  <c r="J122" i="19"/>
  <c r="K122" i="19"/>
  <c r="F115" i="19"/>
  <c r="F70" i="34" s="1"/>
  <c r="F70" i="35" s="1"/>
  <c r="F122" i="19"/>
  <c r="F78" i="27" s="1"/>
  <c r="F77" i="34" s="1"/>
  <c r="F77" i="35" s="1"/>
  <c r="U115" i="19"/>
  <c r="V115" i="19"/>
  <c r="U118" i="19"/>
  <c r="G118" i="19" s="1"/>
  <c r="G74" i="27" s="1"/>
  <c r="T115" i="19"/>
  <c r="T118" i="19"/>
  <c r="F118" i="19" s="1"/>
  <c r="F74" i="27" s="1"/>
  <c r="G83" i="19"/>
  <c r="G82" i="19"/>
  <c r="H82" i="19"/>
  <c r="H49" i="27" s="1"/>
  <c r="H48" i="34" s="1"/>
  <c r="I82" i="19"/>
  <c r="I49" i="27" s="1"/>
  <c r="I48" i="34" s="1"/>
  <c r="H83" i="19"/>
  <c r="H50" i="27" s="1"/>
  <c r="I83" i="19"/>
  <c r="I50" i="27" s="1"/>
  <c r="J83" i="19"/>
  <c r="J50" i="27" s="1"/>
  <c r="K83" i="19"/>
  <c r="K50" i="27" s="1"/>
  <c r="G84" i="19"/>
  <c r="H84" i="19"/>
  <c r="H51" i="27" s="1"/>
  <c r="H50" i="34" s="1"/>
  <c r="I84" i="19"/>
  <c r="I51" i="27" s="1"/>
  <c r="I50" i="34" s="1"/>
  <c r="G87" i="19"/>
  <c r="H87" i="19"/>
  <c r="H54" i="27" s="1"/>
  <c r="H53" i="34" s="1"/>
  <c r="I87" i="19"/>
  <c r="I54" i="27" s="1"/>
  <c r="I53" i="34" s="1"/>
  <c r="J87" i="19"/>
  <c r="J54" i="27" s="1"/>
  <c r="J53" i="34" s="1"/>
  <c r="K87" i="19"/>
  <c r="K54" i="27" s="1"/>
  <c r="K53" i="34" s="1"/>
  <c r="G88" i="19"/>
  <c r="H88" i="19"/>
  <c r="H55" i="27" s="1"/>
  <c r="H54" i="34" s="1"/>
  <c r="I88" i="19"/>
  <c r="I55" i="27" s="1"/>
  <c r="I54" i="34" s="1"/>
  <c r="J88" i="19"/>
  <c r="J55" i="27" s="1"/>
  <c r="J54" i="34" s="1"/>
  <c r="K88" i="19"/>
  <c r="K55" i="27" s="1"/>
  <c r="K54" i="34" s="1"/>
  <c r="G91" i="19"/>
  <c r="H91" i="19"/>
  <c r="H58" i="27" s="1"/>
  <c r="H57" i="34" s="1"/>
  <c r="I91" i="19"/>
  <c r="I58" i="27" s="1"/>
  <c r="I57" i="34" s="1"/>
  <c r="J91" i="19"/>
  <c r="J58" i="27" s="1"/>
  <c r="J57" i="34" s="1"/>
  <c r="K91" i="19"/>
  <c r="K58" i="27" s="1"/>
  <c r="K57" i="34" s="1"/>
  <c r="G92" i="19"/>
  <c r="H92" i="19"/>
  <c r="H59" i="27" s="1"/>
  <c r="H58" i="34" s="1"/>
  <c r="I92" i="19"/>
  <c r="I59" i="27" s="1"/>
  <c r="I58" i="34" s="1"/>
  <c r="J92" i="19"/>
  <c r="J59" i="27" s="1"/>
  <c r="J58" i="34" s="1"/>
  <c r="K92" i="19"/>
  <c r="K59" i="27" s="1"/>
  <c r="K58" i="34" s="1"/>
  <c r="G94" i="19"/>
  <c r="H94" i="19"/>
  <c r="H61" i="27" s="1"/>
  <c r="I94" i="19"/>
  <c r="I61" i="27" s="1"/>
  <c r="J94" i="19"/>
  <c r="J61" i="27" s="1"/>
  <c r="K94" i="19"/>
  <c r="K61" i="27" s="1"/>
  <c r="G95" i="19"/>
  <c r="H95" i="19"/>
  <c r="H62" i="27" s="1"/>
  <c r="H61" i="34" s="1"/>
  <c r="I95" i="19"/>
  <c r="I62" i="27" s="1"/>
  <c r="I61" i="34" s="1"/>
  <c r="J95" i="19"/>
  <c r="J62" i="27" s="1"/>
  <c r="J61" i="34" s="1"/>
  <c r="K95" i="19"/>
  <c r="K62" i="27" s="1"/>
  <c r="K61" i="34" s="1"/>
  <c r="B79" i="19"/>
  <c r="K96" i="19" s="1"/>
  <c r="K63" i="27" s="1"/>
  <c r="B76" i="19"/>
  <c r="J93" i="19" s="1"/>
  <c r="J60" i="27" s="1"/>
  <c r="B73" i="19"/>
  <c r="I90" i="19" s="1"/>
  <c r="I57" i="27" s="1"/>
  <c r="B72" i="19"/>
  <c r="G89" i="19" s="1"/>
  <c r="B69" i="19"/>
  <c r="G86" i="19" s="1"/>
  <c r="B68" i="19"/>
  <c r="K85" i="19" s="1"/>
  <c r="K52" i="27" s="1"/>
  <c r="B67" i="19"/>
  <c r="K84" i="19" s="1"/>
  <c r="K51" i="27" s="1"/>
  <c r="B64" i="19"/>
  <c r="K81" i="19" s="1"/>
  <c r="K48" i="27" s="1"/>
  <c r="B65" i="19"/>
  <c r="J82" i="19" s="1"/>
  <c r="J49" i="27" s="1"/>
  <c r="B63" i="19"/>
  <c r="G80" i="19" s="1"/>
  <c r="F6" i="14"/>
  <c r="F7" i="14"/>
  <c r="F8" i="14"/>
  <c r="F9" i="14"/>
  <c r="T113" i="19" s="1"/>
  <c r="F113" i="19" s="1"/>
  <c r="F69" i="27" s="1"/>
  <c r="F10" i="14"/>
  <c r="U113" i="19" s="1"/>
  <c r="G113" i="19" s="1"/>
  <c r="G69" i="27" s="1"/>
  <c r="F11" i="14"/>
  <c r="V113" i="19" s="1"/>
  <c r="H113" i="19" s="1"/>
  <c r="H69" i="27" s="1"/>
  <c r="F12" i="14"/>
  <c r="W113" i="19" s="1"/>
  <c r="I113" i="19" s="1"/>
  <c r="I69" i="27" s="1"/>
  <c r="F13" i="14"/>
  <c r="X113" i="19" s="1"/>
  <c r="J113" i="19" s="1"/>
  <c r="J69" i="27" s="1"/>
  <c r="F14" i="14"/>
  <c r="Y113" i="19" s="1"/>
  <c r="K113" i="19" s="1"/>
  <c r="K69" i="27" s="1"/>
  <c r="F15" i="14"/>
  <c r="Z113" i="19" s="1"/>
  <c r="F16" i="14"/>
  <c r="F17" i="14"/>
  <c r="F18" i="14"/>
  <c r="F19" i="14"/>
  <c r="F20" i="14"/>
  <c r="T116" i="19" s="1"/>
  <c r="F116" i="19" s="1"/>
  <c r="F72" i="27" s="1"/>
  <c r="F21" i="14"/>
  <c r="U116" i="19" s="1"/>
  <c r="G116" i="19" s="1"/>
  <c r="G72" i="27" s="1"/>
  <c r="G71" i="34" s="1"/>
  <c r="G71" i="35" s="1"/>
  <c r="F22" i="14"/>
  <c r="V116" i="19" s="1"/>
  <c r="H116" i="19" s="1"/>
  <c r="H72" i="27" s="1"/>
  <c r="F23" i="14"/>
  <c r="W116" i="19" s="1"/>
  <c r="I116" i="19" s="1"/>
  <c r="I72" i="27" s="1"/>
  <c r="F24" i="14"/>
  <c r="X116" i="19" s="1"/>
  <c r="J116" i="19" s="1"/>
  <c r="J72" i="27" s="1"/>
  <c r="F25" i="14"/>
  <c r="Y116" i="19" s="1"/>
  <c r="K116" i="19" s="1"/>
  <c r="K72" i="27" s="1"/>
  <c r="F26" i="14"/>
  <c r="Z116" i="19" s="1"/>
  <c r="F27" i="14"/>
  <c r="F28" i="14"/>
  <c r="F29" i="14"/>
  <c r="F30" i="14"/>
  <c r="F31" i="14"/>
  <c r="T121" i="19" s="1"/>
  <c r="F121" i="19" s="1"/>
  <c r="F77" i="27" s="1"/>
  <c r="F32" i="14"/>
  <c r="U121" i="19" s="1"/>
  <c r="G121" i="19" s="1"/>
  <c r="G77" i="27" s="1"/>
  <c r="F33" i="14"/>
  <c r="V121" i="19" s="1"/>
  <c r="H121" i="19" s="1"/>
  <c r="H77" i="27" s="1"/>
  <c r="F34" i="14"/>
  <c r="W121" i="19" s="1"/>
  <c r="I121" i="19" s="1"/>
  <c r="I77" i="27" s="1"/>
  <c r="F35" i="14"/>
  <c r="X121" i="19" s="1"/>
  <c r="J121" i="19" s="1"/>
  <c r="J77" i="27" s="1"/>
  <c r="F36" i="14"/>
  <c r="Y121" i="19" s="1"/>
  <c r="K121" i="19" s="1"/>
  <c r="K77" i="27" s="1"/>
  <c r="F37" i="14"/>
  <c r="Z121" i="19" s="1"/>
  <c r="F38" i="14"/>
  <c r="F39" i="14"/>
  <c r="F40" i="14"/>
  <c r="F41" i="14"/>
  <c r="F42" i="14"/>
  <c r="T119" i="19" s="1"/>
  <c r="F119" i="19" s="1"/>
  <c r="F75" i="27" s="1"/>
  <c r="F43" i="14"/>
  <c r="U119" i="19" s="1"/>
  <c r="G119" i="19" s="1"/>
  <c r="G75" i="27" s="1"/>
  <c r="F44" i="14"/>
  <c r="V119" i="19" s="1"/>
  <c r="H119" i="19" s="1"/>
  <c r="H75" i="27" s="1"/>
  <c r="F45" i="14"/>
  <c r="W119" i="19" s="1"/>
  <c r="I119" i="19" s="1"/>
  <c r="I75" i="27" s="1"/>
  <c r="F46" i="14"/>
  <c r="X119" i="19" s="1"/>
  <c r="J119" i="19" s="1"/>
  <c r="J75" i="27" s="1"/>
  <c r="J74" i="34" s="1"/>
  <c r="J74" i="35" s="1"/>
  <c r="F47" i="14"/>
  <c r="Y119" i="19" s="1"/>
  <c r="K119" i="19" s="1"/>
  <c r="K75" i="27" s="1"/>
  <c r="F48" i="14"/>
  <c r="Z119" i="19" s="1"/>
  <c r="F49" i="14"/>
  <c r="F50" i="14"/>
  <c r="F51" i="14"/>
  <c r="F52" i="14"/>
  <c r="F53" i="14"/>
  <c r="T117" i="19" s="1"/>
  <c r="F117" i="19" s="1"/>
  <c r="F73" i="27" s="1"/>
  <c r="F54" i="14"/>
  <c r="U117" i="19" s="1"/>
  <c r="G117" i="19" s="1"/>
  <c r="G73" i="27" s="1"/>
  <c r="F55" i="14"/>
  <c r="V117" i="19" s="1"/>
  <c r="H117" i="19" s="1"/>
  <c r="H73" i="27" s="1"/>
  <c r="F56" i="14"/>
  <c r="W117" i="19" s="1"/>
  <c r="I117" i="19" s="1"/>
  <c r="I73" i="27" s="1"/>
  <c r="F57" i="14"/>
  <c r="X117" i="19" s="1"/>
  <c r="J117" i="19" s="1"/>
  <c r="J73" i="27" s="1"/>
  <c r="F58" i="14"/>
  <c r="Y117" i="19" s="1"/>
  <c r="K117" i="19" s="1"/>
  <c r="K73" i="27" s="1"/>
  <c r="F59" i="14"/>
  <c r="Z117" i="19" s="1"/>
  <c r="F60" i="14"/>
  <c r="F61" i="14"/>
  <c r="F62" i="14"/>
  <c r="F63" i="14"/>
  <c r="F64" i="14"/>
  <c r="F65" i="14"/>
  <c r="F66" i="14"/>
  <c r="V118" i="19" s="1"/>
  <c r="H118" i="19" s="1"/>
  <c r="H74" i="27" s="1"/>
  <c r="F67" i="14"/>
  <c r="W118" i="19" s="1"/>
  <c r="I118" i="19" s="1"/>
  <c r="I74" i="27" s="1"/>
  <c r="F68" i="14"/>
  <c r="X118" i="19" s="1"/>
  <c r="J118" i="19" s="1"/>
  <c r="J74" i="27" s="1"/>
  <c r="F69" i="14"/>
  <c r="Y118" i="19" s="1"/>
  <c r="K118" i="19" s="1"/>
  <c r="K74" i="27" s="1"/>
  <c r="K73" i="34" s="1"/>
  <c r="K73" i="35" s="1"/>
  <c r="F70" i="14"/>
  <c r="Z118" i="19" s="1"/>
  <c r="F71" i="14"/>
  <c r="F72" i="14"/>
  <c r="F73" i="14"/>
  <c r="F74" i="14"/>
  <c r="F75" i="14"/>
  <c r="T120" i="19" s="1"/>
  <c r="F120" i="19" s="1"/>
  <c r="F76" i="27" s="1"/>
  <c r="F76" i="14"/>
  <c r="U120" i="19" s="1"/>
  <c r="G120" i="19" s="1"/>
  <c r="G76" i="27" s="1"/>
  <c r="F77" i="14"/>
  <c r="V120" i="19" s="1"/>
  <c r="H120" i="19" s="1"/>
  <c r="H76" i="27" s="1"/>
  <c r="F78" i="14"/>
  <c r="W120" i="19" s="1"/>
  <c r="I120" i="19" s="1"/>
  <c r="I76" i="27" s="1"/>
  <c r="F79" i="14"/>
  <c r="X120" i="19" s="1"/>
  <c r="J120" i="19" s="1"/>
  <c r="J76" i="27" s="1"/>
  <c r="F80" i="14"/>
  <c r="Y120" i="19" s="1"/>
  <c r="K120" i="19" s="1"/>
  <c r="K76" i="27" s="1"/>
  <c r="F81" i="14"/>
  <c r="Z120" i="19" s="1"/>
  <c r="F82" i="14"/>
  <c r="F83" i="14"/>
  <c r="F84" i="14"/>
  <c r="F85" i="14"/>
  <c r="F86" i="14"/>
  <c r="T114" i="19" s="1"/>
  <c r="F114" i="19" s="1"/>
  <c r="F70" i="27" s="1"/>
  <c r="F87" i="14"/>
  <c r="U114" i="19" s="1"/>
  <c r="G114" i="19" s="1"/>
  <c r="G70" i="27" s="1"/>
  <c r="F88" i="14"/>
  <c r="V114" i="19" s="1"/>
  <c r="H114" i="19" s="1"/>
  <c r="H70" i="27" s="1"/>
  <c r="F89" i="14"/>
  <c r="W114" i="19" s="1"/>
  <c r="I114" i="19" s="1"/>
  <c r="I70" i="27" s="1"/>
  <c r="F90" i="14"/>
  <c r="X114" i="19" s="1"/>
  <c r="J114" i="19" s="1"/>
  <c r="J70" i="27" s="1"/>
  <c r="F91" i="14"/>
  <c r="Y114" i="19" s="1"/>
  <c r="K114" i="19" s="1"/>
  <c r="K70" i="27" s="1"/>
  <c r="F92" i="14"/>
  <c r="Z114" i="19" s="1"/>
  <c r="F93" i="14"/>
  <c r="F94" i="14"/>
  <c r="F95" i="14"/>
  <c r="F96" i="14"/>
  <c r="F97" i="14"/>
  <c r="T122" i="19" s="1"/>
  <c r="F98" i="14"/>
  <c r="U122" i="19" s="1"/>
  <c r="F99" i="14"/>
  <c r="V122" i="19" s="1"/>
  <c r="F100" i="14"/>
  <c r="W122" i="19" s="1"/>
  <c r="F101" i="14"/>
  <c r="X122" i="19" s="1"/>
  <c r="F102" i="14"/>
  <c r="Y122" i="19" s="1"/>
  <c r="F103" i="14"/>
  <c r="Z122" i="19" s="1"/>
  <c r="F104" i="14"/>
  <c r="F105" i="14"/>
  <c r="F106" i="14"/>
  <c r="F107" i="14"/>
  <c r="F108" i="14"/>
  <c r="T123" i="19" s="1"/>
  <c r="F123" i="19" s="1"/>
  <c r="F79" i="27" s="1"/>
  <c r="F109" i="14"/>
  <c r="U123" i="19" s="1"/>
  <c r="G123" i="19" s="1"/>
  <c r="G79" i="27" s="1"/>
  <c r="F110" i="14"/>
  <c r="V123" i="19" s="1"/>
  <c r="H123" i="19" s="1"/>
  <c r="H79" i="27" s="1"/>
  <c r="F111" i="14"/>
  <c r="W123" i="19" s="1"/>
  <c r="I123" i="19" s="1"/>
  <c r="I79" i="27" s="1"/>
  <c r="F112" i="14"/>
  <c r="X123" i="19" s="1"/>
  <c r="J123" i="19" s="1"/>
  <c r="J79" i="27" s="1"/>
  <c r="J78" i="34" s="1"/>
  <c r="J78" i="35" s="1"/>
  <c r="F113" i="14"/>
  <c r="Y123" i="19" s="1"/>
  <c r="K123" i="19" s="1"/>
  <c r="K79" i="27" s="1"/>
  <c r="F114" i="14"/>
  <c r="Z123" i="19" s="1"/>
  <c r="F115" i="14"/>
  <c r="F116" i="14"/>
  <c r="W115" i="19" s="1"/>
  <c r="F117" i="14"/>
  <c r="X115" i="19" s="1"/>
  <c r="J115" i="19" s="1"/>
  <c r="F118" i="14"/>
  <c r="Y115" i="19" s="1"/>
  <c r="K115" i="19" s="1"/>
  <c r="F119" i="14"/>
  <c r="Z115" i="19" s="1"/>
  <c r="O54" i="34" l="1"/>
  <c r="O54" i="35"/>
  <c r="O61" i="34"/>
  <c r="O61" i="35" s="1"/>
  <c r="O49" i="35"/>
  <c r="O49" i="34"/>
  <c r="O56" i="34"/>
  <c r="O56" i="35" s="1"/>
  <c r="O60" i="34"/>
  <c r="O60" i="35" s="1"/>
  <c r="O48" i="34"/>
  <c r="O48" i="35" s="1"/>
  <c r="O55" i="34"/>
  <c r="O55" i="35"/>
  <c r="O62" i="34"/>
  <c r="O62" i="35" s="1"/>
  <c r="O50" i="34"/>
  <c r="O50" i="35" s="1"/>
  <c r="N61" i="34"/>
  <c r="N61" i="35" s="1"/>
  <c r="N49" i="34"/>
  <c r="N49" i="35" s="1"/>
  <c r="N56" i="34"/>
  <c r="N56" i="35" s="1"/>
  <c r="N51" i="34"/>
  <c r="N51" i="35" s="1"/>
  <c r="N58" i="34"/>
  <c r="N58" i="35" s="1"/>
  <c r="N46" i="34"/>
  <c r="N46" i="35" s="1"/>
  <c r="N53" i="34"/>
  <c r="N53" i="35" s="1"/>
  <c r="N60" i="34"/>
  <c r="N60" i="35" s="1"/>
  <c r="N48" i="34"/>
  <c r="N48" i="35" s="1"/>
  <c r="N55" i="34"/>
  <c r="N55" i="35" s="1"/>
  <c r="N62" i="34"/>
  <c r="N62" i="35" s="1"/>
  <c r="N50" i="34"/>
  <c r="N50" i="35" s="1"/>
  <c r="N57" i="34"/>
  <c r="N57" i="35" s="1"/>
  <c r="N52" i="34"/>
  <c r="N52" i="35" s="1"/>
  <c r="N59" i="34"/>
  <c r="N59" i="35" s="1"/>
  <c r="N47" i="34"/>
  <c r="N47" i="35" s="1"/>
  <c r="G26" i="19" a="1"/>
  <c r="G26" i="19" s="1"/>
  <c r="G13" i="27" s="1"/>
  <c r="G12" i="34" s="1"/>
  <c r="G12" i="35" s="1"/>
  <c r="J26" i="19" a="1"/>
  <c r="J26" i="19" s="1"/>
  <c r="N54" i="34"/>
  <c r="N54" i="35" s="1"/>
  <c r="G24" i="19" a="1"/>
  <c r="G24" i="19" s="1"/>
  <c r="G11" i="27" s="1"/>
  <c r="G10" i="34" s="1"/>
  <c r="G10" i="35" s="1"/>
  <c r="G22" i="19" a="1"/>
  <c r="G22" i="19" s="1"/>
  <c r="G9" i="27" s="1"/>
  <c r="G8" i="34" s="1"/>
  <c r="G8" i="35" s="1"/>
  <c r="G25" i="19" a="1"/>
  <c r="G25" i="19" s="1"/>
  <c r="G12" i="27" s="1"/>
  <c r="G11" i="34" s="1"/>
  <c r="G11" i="35" s="1"/>
  <c r="H25" i="19" a="1"/>
  <c r="H25" i="19" s="1"/>
  <c r="H12" i="27" s="1"/>
  <c r="H11" i="34" s="1"/>
  <c r="H11" i="35" s="1"/>
  <c r="G23" i="19" a="1"/>
  <c r="G23" i="19" s="1"/>
  <c r="G10" i="27" s="1"/>
  <c r="G9" i="34" s="1"/>
  <c r="G9" i="35" s="1"/>
  <c r="J61" i="35"/>
  <c r="J121" i="34"/>
  <c r="J115" i="35" s="1"/>
  <c r="F78" i="34"/>
  <c r="F78" i="35" s="1"/>
  <c r="H71" i="34"/>
  <c r="H71" i="35" s="1"/>
  <c r="F69" i="34"/>
  <c r="F69" i="35" s="1"/>
  <c r="G75" i="34"/>
  <c r="G75" i="35" s="1"/>
  <c r="I78" i="34"/>
  <c r="I78" i="35" s="1"/>
  <c r="I120" i="34"/>
  <c r="I114" i="35" s="1"/>
  <c r="K122" i="34"/>
  <c r="K116" i="35" s="1"/>
  <c r="H75" i="34"/>
  <c r="H75" i="35" s="1"/>
  <c r="H109" i="34"/>
  <c r="H103" i="35" s="1"/>
  <c r="K120" i="34"/>
  <c r="K114" i="35" s="1"/>
  <c r="L106" i="34"/>
  <c r="L100" i="35" s="1"/>
  <c r="L121" i="34"/>
  <c r="L115" i="35" s="1"/>
  <c r="M115" i="34"/>
  <c r="M109" i="35" s="1"/>
  <c r="L115" i="34"/>
  <c r="L109" i="35" s="1"/>
  <c r="M107" i="34"/>
  <c r="M101" i="35" s="1"/>
  <c r="M76" i="34"/>
  <c r="M76" i="35" s="1"/>
  <c r="M72" i="34"/>
  <c r="M72" i="35" s="1"/>
  <c r="M68" i="34"/>
  <c r="M68" i="35" s="1"/>
  <c r="L107" i="34"/>
  <c r="L101" i="35" s="1"/>
  <c r="L73" i="34"/>
  <c r="L73" i="35" s="1"/>
  <c r="M122" i="34"/>
  <c r="M116" i="35" s="1"/>
  <c r="M116" i="34"/>
  <c r="M110" i="35" s="1"/>
  <c r="L113" i="34"/>
  <c r="L107" i="35" s="1"/>
  <c r="M40" i="34"/>
  <c r="M38" i="34"/>
  <c r="M37" i="34"/>
  <c r="M32" i="34"/>
  <c r="L122" i="34"/>
  <c r="L116" i="35" s="1"/>
  <c r="M108" i="34"/>
  <c r="M102" i="35" s="1"/>
  <c r="L158" i="34"/>
  <c r="L152" i="35" s="1"/>
  <c r="L39" i="34"/>
  <c r="L38" i="34"/>
  <c r="L37" i="34"/>
  <c r="L35" i="34"/>
  <c r="L34" i="34"/>
  <c r="M114" i="34"/>
  <c r="M108" i="35" s="1"/>
  <c r="L157" i="34"/>
  <c r="L151" i="35" s="1"/>
  <c r="K37" i="34"/>
  <c r="K33" i="34"/>
  <c r="L114" i="34"/>
  <c r="L108" i="35" s="1"/>
  <c r="M30" i="34"/>
  <c r="M29" i="34"/>
  <c r="M28" i="34"/>
  <c r="L31" i="34"/>
  <c r="L30" i="34"/>
  <c r="L29" i="34"/>
  <c r="L26" i="34"/>
  <c r="K29" i="34"/>
  <c r="K26" i="34"/>
  <c r="L24" i="34"/>
  <c r="K24" i="34"/>
  <c r="L16" i="34"/>
  <c r="L16" i="35" s="1"/>
  <c r="L12" i="34"/>
  <c r="L12" i="35" s="1"/>
  <c r="L8" i="34"/>
  <c r="L8" i="35" s="1"/>
  <c r="I57" i="35"/>
  <c r="J31" i="19" a="1"/>
  <c r="J31" i="19" s="1"/>
  <c r="J18" i="27" s="1"/>
  <c r="J17" i="34" s="1"/>
  <c r="J17" i="35" s="1"/>
  <c r="I31" i="19" a="1"/>
  <c r="I31" i="19" s="1"/>
  <c r="I18" i="27" s="1"/>
  <c r="I17" i="34" s="1"/>
  <c r="I17" i="35" s="1"/>
  <c r="H31" i="19" a="1"/>
  <c r="H31" i="19" s="1"/>
  <c r="H18" i="27" s="1"/>
  <c r="H17" i="34" s="1"/>
  <c r="H17" i="35" s="1"/>
  <c r="K31" i="19" a="1"/>
  <c r="K31" i="19" s="1"/>
  <c r="K18" i="27" s="1"/>
  <c r="K17" i="34" s="1"/>
  <c r="K17" i="35" s="1"/>
  <c r="G18" i="27"/>
  <c r="G17" i="34" s="1"/>
  <c r="G17" i="35" s="1"/>
  <c r="H10" i="27"/>
  <c r="H9" i="34" s="1"/>
  <c r="H9" i="35" s="1"/>
  <c r="K23" i="19" a="1"/>
  <c r="K23" i="19" s="1"/>
  <c r="K10" i="27" s="1"/>
  <c r="K9" i="34" s="1"/>
  <c r="K9" i="35" s="1"/>
  <c r="J23" i="19" a="1"/>
  <c r="J23" i="19" s="1"/>
  <c r="J10" i="27" s="1"/>
  <c r="J9" i="34" s="1"/>
  <c r="J9" i="35" s="1"/>
  <c r="I23" i="19" a="1"/>
  <c r="I23" i="19" s="1"/>
  <c r="I10" i="27" s="1"/>
  <c r="I9" i="34" s="1"/>
  <c r="I9" i="35" s="1"/>
  <c r="I25" i="34"/>
  <c r="K30" i="19" a="1"/>
  <c r="K30" i="19" s="1"/>
  <c r="K17" i="27" s="1"/>
  <c r="K16" i="34" s="1"/>
  <c r="K16" i="35" s="1"/>
  <c r="J30" i="19" a="1"/>
  <c r="J30" i="19" s="1"/>
  <c r="J17" i="27" s="1"/>
  <c r="J16" i="34" s="1"/>
  <c r="J16" i="35" s="1"/>
  <c r="I30" i="19" a="1"/>
  <c r="I30" i="19" s="1"/>
  <c r="I17" i="27" s="1"/>
  <c r="I16" i="34" s="1"/>
  <c r="I16" i="35" s="1"/>
  <c r="H30" i="19" a="1"/>
  <c r="H30" i="19" s="1"/>
  <c r="H17" i="27" s="1"/>
  <c r="H16" i="34" s="1"/>
  <c r="H16" i="35" s="1"/>
  <c r="G17" i="27"/>
  <c r="G16" i="34" s="1"/>
  <c r="G16" i="35" s="1"/>
  <c r="L87" i="34"/>
  <c r="J89" i="34"/>
  <c r="J28" i="19" a="1"/>
  <c r="J28" i="19" s="1"/>
  <c r="J15" i="27" s="1"/>
  <c r="J14" i="34" s="1"/>
  <c r="J14" i="35" s="1"/>
  <c r="H28" i="19" a="1"/>
  <c r="H28" i="19" s="1"/>
  <c r="H15" i="27" s="1"/>
  <c r="H14" i="34" s="1"/>
  <c r="H14" i="35" s="1"/>
  <c r="K28" i="19" a="1"/>
  <c r="K28" i="19" s="1"/>
  <c r="K15" i="27" s="1"/>
  <c r="K14" i="34" s="1"/>
  <c r="K14" i="35" s="1"/>
  <c r="I28" i="19" a="1"/>
  <c r="I28" i="19" s="1"/>
  <c r="I15" i="27" s="1"/>
  <c r="I14" i="34" s="1"/>
  <c r="I14" i="35" s="1"/>
  <c r="G15" i="27"/>
  <c r="G14" i="34" s="1"/>
  <c r="G14" i="35" s="1"/>
  <c r="J53" i="35"/>
  <c r="J27" i="19" a="1"/>
  <c r="J27" i="19" s="1"/>
  <c r="J14" i="27" s="1"/>
  <c r="J13" i="34" s="1"/>
  <c r="J13" i="35" s="1"/>
  <c r="I27" i="19" a="1"/>
  <c r="I27" i="19" s="1"/>
  <c r="I14" i="27" s="1"/>
  <c r="I13" i="34" s="1"/>
  <c r="I13" i="35" s="1"/>
  <c r="H27" i="19" a="1"/>
  <c r="H27" i="19" s="1"/>
  <c r="H14" i="27" s="1"/>
  <c r="H13" i="34" s="1"/>
  <c r="H13" i="35" s="1"/>
  <c r="K27" i="19" a="1"/>
  <c r="K27" i="19" s="1"/>
  <c r="K14" i="27" s="1"/>
  <c r="K13" i="34" s="1"/>
  <c r="K13" i="35" s="1"/>
  <c r="G14" i="27"/>
  <c r="G13" i="34" s="1"/>
  <c r="G13" i="35" s="1"/>
  <c r="J38" i="34"/>
  <c r="H61" i="35"/>
  <c r="I61" i="35"/>
  <c r="I53" i="35"/>
  <c r="M89" i="34"/>
  <c r="K91" i="34"/>
  <c r="I93" i="34"/>
  <c r="G115" i="34"/>
  <c r="G109" i="35" s="1"/>
  <c r="M153" i="34"/>
  <c r="M147" i="35" s="1"/>
  <c r="H29" i="19" a="1"/>
  <c r="H29" i="19" s="1"/>
  <c r="H16" i="27" s="1"/>
  <c r="H15" i="34" s="1"/>
  <c r="H15" i="35" s="1"/>
  <c r="J29" i="19" a="1"/>
  <c r="J29" i="19" s="1"/>
  <c r="J16" i="27" s="1"/>
  <c r="J15" i="34" s="1"/>
  <c r="J15" i="35" s="1"/>
  <c r="K29" i="19" a="1"/>
  <c r="K29" i="19" s="1"/>
  <c r="K16" i="27" s="1"/>
  <c r="K15" i="34" s="1"/>
  <c r="K15" i="35" s="1"/>
  <c r="I29" i="19" a="1"/>
  <c r="I29" i="19" s="1"/>
  <c r="I16" i="27" s="1"/>
  <c r="I15" i="34" s="1"/>
  <c r="I15" i="35" s="1"/>
  <c r="G16" i="27"/>
  <c r="G15" i="34" s="1"/>
  <c r="G15" i="35" s="1"/>
  <c r="H26" i="19" a="1"/>
  <c r="H26" i="19" s="1"/>
  <c r="H13" i="27" s="1"/>
  <c r="H12" i="34" s="1"/>
  <c r="H12" i="35" s="1"/>
  <c r="K26" i="19" a="1"/>
  <c r="K26" i="19" s="1"/>
  <c r="K13" i="27" s="1"/>
  <c r="K12" i="34" s="1"/>
  <c r="K12" i="35" s="1"/>
  <c r="J13" i="27"/>
  <c r="J12" i="34" s="1"/>
  <c r="J12" i="35" s="1"/>
  <c r="I26" i="19" a="1"/>
  <c r="I26" i="19" s="1"/>
  <c r="I13" i="27" s="1"/>
  <c r="I12" i="34" s="1"/>
  <c r="I12" i="35" s="1"/>
  <c r="K54" i="35"/>
  <c r="M86" i="34"/>
  <c r="K88" i="34"/>
  <c r="I90" i="34"/>
  <c r="M94" i="34"/>
  <c r="J22" i="19" a="1"/>
  <c r="J22" i="19" s="1"/>
  <c r="J9" i="27" s="1"/>
  <c r="J8" i="34" s="1"/>
  <c r="J8" i="35" s="1"/>
  <c r="I22" i="19" a="1"/>
  <c r="I22" i="19" s="1"/>
  <c r="I9" i="27" s="1"/>
  <c r="I8" i="34" s="1"/>
  <c r="I8" i="35" s="1"/>
  <c r="K22" i="19" a="1"/>
  <c r="K22" i="19" s="1"/>
  <c r="K9" i="27" s="1"/>
  <c r="K8" i="34" s="1"/>
  <c r="K8" i="35" s="1"/>
  <c r="H9" i="27"/>
  <c r="H8" i="34" s="1"/>
  <c r="H8" i="35" s="1"/>
  <c r="J12" i="27"/>
  <c r="J11" i="34" s="1"/>
  <c r="J11" i="35" s="1"/>
  <c r="K25" i="19" a="1"/>
  <c r="K25" i="19" s="1"/>
  <c r="K12" i="27" s="1"/>
  <c r="K11" i="34" s="1"/>
  <c r="K11" i="35" s="1"/>
  <c r="I25" i="19" a="1"/>
  <c r="I25" i="19" s="1"/>
  <c r="I12" i="27" s="1"/>
  <c r="I11" i="34" s="1"/>
  <c r="I11" i="35" s="1"/>
  <c r="K57" i="35"/>
  <c r="J54" i="35"/>
  <c r="G109" i="34"/>
  <c r="G103" i="35" s="1"/>
  <c r="H54" i="35"/>
  <c r="I58" i="35"/>
  <c r="J109" i="34"/>
  <c r="J103" i="35" s="1"/>
  <c r="J32" i="19" a="1"/>
  <c r="J32" i="19" s="1"/>
  <c r="J19" i="27" s="1"/>
  <c r="J18" i="34" s="1"/>
  <c r="J18" i="35" s="1"/>
  <c r="K32" i="19" a="1"/>
  <c r="K32" i="19" s="1"/>
  <c r="K19" i="27" s="1"/>
  <c r="K18" i="34" s="1"/>
  <c r="K18" i="35" s="1"/>
  <c r="H32" i="19" a="1"/>
  <c r="H32" i="19" s="1"/>
  <c r="H19" i="27" s="1"/>
  <c r="H18" i="34" s="1"/>
  <c r="H18" i="35" s="1"/>
  <c r="I32" i="19" a="1"/>
  <c r="I32" i="19" s="1"/>
  <c r="I19" i="27" s="1"/>
  <c r="I18" i="34" s="1"/>
  <c r="I18" i="35" s="1"/>
  <c r="G19" i="27"/>
  <c r="G18" i="34" s="1"/>
  <c r="G18" i="35" s="1"/>
  <c r="I24" i="19" a="1"/>
  <c r="I24" i="19" s="1"/>
  <c r="I11" i="27" s="1"/>
  <c r="I10" i="34" s="1"/>
  <c r="I10" i="35" s="1"/>
  <c r="K24" i="19" a="1"/>
  <c r="K24" i="19" s="1"/>
  <c r="K11" i="27" s="1"/>
  <c r="K10" i="34" s="1"/>
  <c r="K10" i="35" s="1"/>
  <c r="J24" i="19" a="1"/>
  <c r="J24" i="19" s="1"/>
  <c r="J11" i="27" s="1"/>
  <c r="J10" i="34" s="1"/>
  <c r="J10" i="35" s="1"/>
  <c r="H11" i="27"/>
  <c r="H10" i="34" s="1"/>
  <c r="H10" i="35" s="1"/>
  <c r="I54" i="35"/>
  <c r="M135" i="34"/>
  <c r="M129" i="35" s="1"/>
  <c r="L128" i="34"/>
  <c r="L122" i="35" s="1"/>
  <c r="L144" i="34"/>
  <c r="L138" i="35" s="1"/>
  <c r="L136" i="34"/>
  <c r="L130" i="35" s="1"/>
  <c r="M142" i="34"/>
  <c r="M136" i="35" s="1"/>
  <c r="M134" i="34"/>
  <c r="M128" i="35" s="1"/>
  <c r="L143" i="34"/>
  <c r="L137" i="35" s="1"/>
  <c r="L135" i="34"/>
  <c r="L129" i="35" s="1"/>
  <c r="M136" i="34"/>
  <c r="M130" i="35" s="1"/>
  <c r="J57" i="35"/>
  <c r="L88" i="34"/>
  <c r="J90" i="34"/>
  <c r="I88" i="34"/>
  <c r="M92" i="34"/>
  <c r="M36" i="34"/>
  <c r="J93" i="34"/>
  <c r="H58" i="35"/>
  <c r="J35" i="34"/>
  <c r="J31" i="34"/>
  <c r="H57" i="35"/>
  <c r="K90" i="34"/>
  <c r="I37" i="34"/>
  <c r="I29" i="34"/>
  <c r="J84" i="34"/>
  <c r="L90" i="34"/>
  <c r="J92" i="34"/>
  <c r="M152" i="34"/>
  <c r="M146" i="35" s="1"/>
  <c r="M160" i="34"/>
  <c r="M154" i="35" s="1"/>
  <c r="I24" i="34"/>
  <c r="L139" i="34"/>
  <c r="L133" i="35" s="1"/>
  <c r="M143" i="34"/>
  <c r="M137" i="35" s="1"/>
  <c r="L160" i="34"/>
  <c r="L154" i="35" s="1"/>
  <c r="L152" i="34"/>
  <c r="L146" i="35" s="1"/>
  <c r="H53" i="35"/>
  <c r="M84" i="34"/>
  <c r="K86" i="34"/>
  <c r="K94" i="34"/>
  <c r="M27" i="34"/>
  <c r="J85" i="34"/>
  <c r="L91" i="34"/>
  <c r="K25" i="34"/>
  <c r="L155" i="34"/>
  <c r="L149" i="35" s="1"/>
  <c r="I84" i="34"/>
  <c r="M88" i="34"/>
  <c r="I92" i="34"/>
  <c r="L141" i="34"/>
  <c r="L135" i="35" s="1"/>
  <c r="L133" i="34"/>
  <c r="L127" i="35" s="1"/>
  <c r="M15" i="34"/>
  <c r="M15" i="35" s="1"/>
  <c r="M11" i="34"/>
  <c r="M11" i="35" s="1"/>
  <c r="I31" i="34"/>
  <c r="K58" i="35"/>
  <c r="K61" i="35"/>
  <c r="J58" i="35"/>
  <c r="K53" i="35"/>
  <c r="K84" i="34"/>
  <c r="I86" i="34"/>
  <c r="M90" i="34"/>
  <c r="K92" i="34"/>
  <c r="I94" i="34"/>
  <c r="H121" i="34"/>
  <c r="H115" i="35" s="1"/>
  <c r="M118" i="34"/>
  <c r="M112" i="35" s="1"/>
  <c r="L117" i="34"/>
  <c r="L111" i="35" s="1"/>
  <c r="J115" i="34"/>
  <c r="J109" i="35" s="1"/>
  <c r="M110" i="34"/>
  <c r="M104" i="35" s="1"/>
  <c r="L109" i="34"/>
  <c r="L103" i="35" s="1"/>
  <c r="K108" i="34"/>
  <c r="K102" i="35" s="1"/>
  <c r="M144" i="34"/>
  <c r="M138" i="35" s="1"/>
  <c r="L77" i="34"/>
  <c r="L77" i="35" s="1"/>
  <c r="L69" i="34"/>
  <c r="L69" i="35" s="1"/>
  <c r="G121" i="34"/>
  <c r="G115" i="35" s="1"/>
  <c r="M106" i="34"/>
  <c r="M100" i="35" s="1"/>
  <c r="L137" i="34"/>
  <c r="L131" i="35" s="1"/>
  <c r="L129" i="34"/>
  <c r="L123" i="35" s="1"/>
  <c r="M137" i="34"/>
  <c r="M131" i="35" s="1"/>
  <c r="M129" i="34"/>
  <c r="M123" i="35" s="1"/>
  <c r="M17" i="34"/>
  <c r="M17" i="35" s="1"/>
  <c r="M13" i="34"/>
  <c r="M13" i="35" s="1"/>
  <c r="M9" i="34"/>
  <c r="M9" i="35" s="1"/>
  <c r="M39" i="34"/>
  <c r="M35" i="34"/>
  <c r="M34" i="34"/>
  <c r="M33" i="34"/>
  <c r="M31" i="34"/>
  <c r="M26" i="34"/>
  <c r="M25" i="34"/>
  <c r="H60" i="34"/>
  <c r="H60" i="35" s="1"/>
  <c r="I74" i="34"/>
  <c r="I74" i="35" s="1"/>
  <c r="K69" i="34"/>
  <c r="K69" i="35" s="1"/>
  <c r="L27" i="34"/>
  <c r="K40" i="34"/>
  <c r="K38" i="34"/>
  <c r="L14" i="34"/>
  <c r="L14" i="35" s="1"/>
  <c r="J40" i="34"/>
  <c r="J39" i="34"/>
  <c r="J36" i="34"/>
  <c r="J34" i="34"/>
  <c r="J32" i="34"/>
  <c r="J30" i="34"/>
  <c r="J28" i="34"/>
  <c r="J27" i="34"/>
  <c r="J26" i="34"/>
  <c r="K30" i="34"/>
  <c r="I39" i="34"/>
  <c r="I35" i="34"/>
  <c r="I33" i="34"/>
  <c r="I27" i="34"/>
  <c r="H122" i="34"/>
  <c r="H116" i="35" s="1"/>
  <c r="L118" i="34"/>
  <c r="L112" i="35" s="1"/>
  <c r="M111" i="34"/>
  <c r="M105" i="35" s="1"/>
  <c r="K109" i="34"/>
  <c r="K103" i="35" s="1"/>
  <c r="M138" i="34"/>
  <c r="M132" i="35" s="1"/>
  <c r="L9" i="34"/>
  <c r="L9" i="35" s="1"/>
  <c r="M18" i="34"/>
  <c r="M18" i="35" s="1"/>
  <c r="K34" i="34"/>
  <c r="L119" i="34"/>
  <c r="L113" i="35" s="1"/>
  <c r="H115" i="34"/>
  <c r="H109" i="35" s="1"/>
  <c r="M112" i="34"/>
  <c r="M106" i="35" s="1"/>
  <c r="K110" i="34"/>
  <c r="K104" i="35" s="1"/>
  <c r="M16" i="34"/>
  <c r="M16" i="35" s="1"/>
  <c r="M8" i="34"/>
  <c r="M8" i="35" s="1"/>
  <c r="M24" i="34"/>
  <c r="L17" i="34"/>
  <c r="L17" i="35" s="1"/>
  <c r="J24" i="34"/>
  <c r="L40" i="34"/>
  <c r="L36" i="34"/>
  <c r="L33" i="34"/>
  <c r="L32" i="34"/>
  <c r="L28" i="34"/>
  <c r="L25" i="34"/>
  <c r="M62" i="34"/>
  <c r="M62" i="35" s="1"/>
  <c r="M61" i="34"/>
  <c r="M61" i="35" s="1"/>
  <c r="M60" i="34"/>
  <c r="M60" i="35" s="1"/>
  <c r="M59" i="34"/>
  <c r="M59" i="35" s="1"/>
  <c r="M58" i="34"/>
  <c r="M58" i="35" s="1"/>
  <c r="M57" i="34"/>
  <c r="M57" i="35" s="1"/>
  <c r="M56" i="34"/>
  <c r="M56" i="35" s="1"/>
  <c r="M55" i="34"/>
  <c r="M55" i="35" s="1"/>
  <c r="M54" i="34"/>
  <c r="M54" i="35" s="1"/>
  <c r="M53" i="34"/>
  <c r="M53" i="35" s="1"/>
  <c r="M52" i="34"/>
  <c r="M52" i="35" s="1"/>
  <c r="M51" i="34"/>
  <c r="M51" i="35" s="1"/>
  <c r="M50" i="34"/>
  <c r="M50" i="35" s="1"/>
  <c r="M49" i="34"/>
  <c r="M49" i="35" s="1"/>
  <c r="M48" i="34"/>
  <c r="M48" i="35" s="1"/>
  <c r="M47" i="34"/>
  <c r="M47" i="35" s="1"/>
  <c r="M46" i="34"/>
  <c r="M46" i="35" s="1"/>
  <c r="F76" i="34"/>
  <c r="F76" i="35" s="1"/>
  <c r="H78" i="34"/>
  <c r="H78" i="35" s="1"/>
  <c r="L76" i="34"/>
  <c r="L76" i="35" s="1"/>
  <c r="H74" i="34"/>
  <c r="H74" i="35" s="1"/>
  <c r="J73" i="34"/>
  <c r="J73" i="35" s="1"/>
  <c r="L72" i="34"/>
  <c r="L72" i="35" s="1"/>
  <c r="J69" i="34"/>
  <c r="J69" i="35" s="1"/>
  <c r="L68" i="34"/>
  <c r="L68" i="35" s="1"/>
  <c r="M139" i="34"/>
  <c r="M133" i="35" s="1"/>
  <c r="M131" i="34"/>
  <c r="M125" i="35" s="1"/>
  <c r="L156" i="34"/>
  <c r="L150" i="35" s="1"/>
  <c r="M14" i="34"/>
  <c r="M14" i="35" s="1"/>
  <c r="M10" i="34"/>
  <c r="M10" i="35" s="1"/>
  <c r="K39" i="34"/>
  <c r="K36" i="34"/>
  <c r="K35" i="34"/>
  <c r="K31" i="34"/>
  <c r="K28" i="34"/>
  <c r="K27" i="34"/>
  <c r="L62" i="34"/>
  <c r="L62" i="35" s="1"/>
  <c r="L61" i="34"/>
  <c r="L61" i="35" s="1"/>
  <c r="L60" i="34"/>
  <c r="L60" i="35" s="1"/>
  <c r="L59" i="34"/>
  <c r="L59" i="35" s="1"/>
  <c r="L58" i="34"/>
  <c r="L58" i="35" s="1"/>
  <c r="L57" i="34"/>
  <c r="L57" i="35" s="1"/>
  <c r="L56" i="34"/>
  <c r="L56" i="35" s="1"/>
  <c r="L55" i="34"/>
  <c r="L55" i="35" s="1"/>
  <c r="L54" i="34"/>
  <c r="L54" i="35" s="1"/>
  <c r="L53" i="34"/>
  <c r="L53" i="35" s="1"/>
  <c r="L52" i="34"/>
  <c r="L52" i="35" s="1"/>
  <c r="L51" i="34"/>
  <c r="L51" i="35" s="1"/>
  <c r="L50" i="34"/>
  <c r="L50" i="35" s="1"/>
  <c r="L49" i="34"/>
  <c r="L49" i="35" s="1"/>
  <c r="L48" i="34"/>
  <c r="L48" i="35" s="1"/>
  <c r="L47" i="34"/>
  <c r="L47" i="35" s="1"/>
  <c r="L46" i="34"/>
  <c r="L46" i="35" s="1"/>
  <c r="F75" i="34"/>
  <c r="F75" i="35" s="1"/>
  <c r="G78" i="34"/>
  <c r="G78" i="35" s="1"/>
  <c r="K76" i="34"/>
  <c r="K76" i="35" s="1"/>
  <c r="M75" i="34"/>
  <c r="M75" i="35" s="1"/>
  <c r="G74" i="34"/>
  <c r="G74" i="35" s="1"/>
  <c r="I73" i="34"/>
  <c r="I73" i="35" s="1"/>
  <c r="K72" i="34"/>
  <c r="K72" i="35" s="1"/>
  <c r="M71" i="34"/>
  <c r="M71" i="35" s="1"/>
  <c r="I69" i="34"/>
  <c r="I69" i="35" s="1"/>
  <c r="J122" i="34"/>
  <c r="J116" i="35" s="1"/>
  <c r="I121" i="34"/>
  <c r="I115" i="35" s="1"/>
  <c r="H120" i="34"/>
  <c r="H114" i="35" s="1"/>
  <c r="M117" i="34"/>
  <c r="M111" i="35" s="1"/>
  <c r="L116" i="34"/>
  <c r="L110" i="35" s="1"/>
  <c r="K115" i="34"/>
  <c r="K109" i="35" s="1"/>
  <c r="M109" i="34"/>
  <c r="M103" i="35" s="1"/>
  <c r="L108" i="34"/>
  <c r="L102" i="35" s="1"/>
  <c r="L142" i="34"/>
  <c r="L136" i="35" s="1"/>
  <c r="L134" i="34"/>
  <c r="L128" i="35" s="1"/>
  <c r="M128" i="34"/>
  <c r="M122" i="35" s="1"/>
  <c r="M158" i="34"/>
  <c r="M152" i="35" s="1"/>
  <c r="M156" i="34"/>
  <c r="M150" i="35" s="1"/>
  <c r="M154" i="34"/>
  <c r="M148" i="35" s="1"/>
  <c r="M150" i="34"/>
  <c r="M144" i="35" s="1"/>
  <c r="K85" i="34"/>
  <c r="I87" i="34"/>
  <c r="M91" i="34"/>
  <c r="K93" i="34"/>
  <c r="L18" i="34"/>
  <c r="L18" i="35" s="1"/>
  <c r="L10" i="34"/>
  <c r="L10" i="35" s="1"/>
  <c r="J37" i="34"/>
  <c r="J33" i="34"/>
  <c r="J29" i="34"/>
  <c r="J25" i="34"/>
  <c r="H49" i="34"/>
  <c r="H49" i="35" s="1"/>
  <c r="K62" i="34"/>
  <c r="K62" i="35" s="1"/>
  <c r="K60" i="34"/>
  <c r="K60" i="35" s="1"/>
  <c r="K51" i="34"/>
  <c r="K51" i="35" s="1"/>
  <c r="K50" i="34"/>
  <c r="K50" i="35" s="1"/>
  <c r="K49" i="34"/>
  <c r="K49" i="35" s="1"/>
  <c r="K47" i="34"/>
  <c r="K47" i="35" s="1"/>
  <c r="F74" i="34"/>
  <c r="F74" i="35" s="1"/>
  <c r="J76" i="34"/>
  <c r="J76" i="35" s="1"/>
  <c r="L75" i="34"/>
  <c r="L75" i="35" s="1"/>
  <c r="H73" i="34"/>
  <c r="H73" i="35" s="1"/>
  <c r="J72" i="34"/>
  <c r="J72" i="35" s="1"/>
  <c r="L71" i="34"/>
  <c r="L71" i="35" s="1"/>
  <c r="H69" i="34"/>
  <c r="H69" i="35" s="1"/>
  <c r="M141" i="34"/>
  <c r="M135" i="35" s="1"/>
  <c r="M133" i="34"/>
  <c r="M127" i="35" s="1"/>
  <c r="L154" i="34"/>
  <c r="L148" i="35" s="1"/>
  <c r="L85" i="34"/>
  <c r="J87" i="34"/>
  <c r="L93" i="34"/>
  <c r="I40" i="34"/>
  <c r="I38" i="34"/>
  <c r="I36" i="34"/>
  <c r="I34" i="34"/>
  <c r="I32" i="34"/>
  <c r="I30" i="34"/>
  <c r="I28" i="34"/>
  <c r="I26" i="34"/>
  <c r="J60" i="34"/>
  <c r="J60" i="35" s="1"/>
  <c r="J59" i="34"/>
  <c r="J59" i="35" s="1"/>
  <c r="J49" i="34"/>
  <c r="J49" i="35" s="1"/>
  <c r="J48" i="34"/>
  <c r="J48" i="35" s="1"/>
  <c r="F73" i="34"/>
  <c r="F73" i="35" s="1"/>
  <c r="M78" i="34"/>
  <c r="M78" i="35" s="1"/>
  <c r="I76" i="34"/>
  <c r="I76" i="35" s="1"/>
  <c r="K75" i="34"/>
  <c r="K75" i="35" s="1"/>
  <c r="M74" i="34"/>
  <c r="M74" i="35" s="1"/>
  <c r="G73" i="34"/>
  <c r="G73" i="35" s="1"/>
  <c r="I72" i="34"/>
  <c r="I72" i="35" s="1"/>
  <c r="K71" i="34"/>
  <c r="K71" i="35" s="1"/>
  <c r="M70" i="34"/>
  <c r="M70" i="35" s="1"/>
  <c r="G69" i="34"/>
  <c r="G69" i="35" s="1"/>
  <c r="I68" i="34"/>
  <c r="I68" i="35" s="1"/>
  <c r="L140" i="34"/>
  <c r="L134" i="35" s="1"/>
  <c r="L132" i="34"/>
  <c r="L126" i="35" s="1"/>
  <c r="L150" i="34"/>
  <c r="L144" i="35" s="1"/>
  <c r="L153" i="34"/>
  <c r="L147" i="35" s="1"/>
  <c r="L15" i="34"/>
  <c r="L15" i="35" s="1"/>
  <c r="L11" i="34"/>
  <c r="L11" i="35" s="1"/>
  <c r="I60" i="34"/>
  <c r="I60" i="35" s="1"/>
  <c r="I56" i="34"/>
  <c r="I56" i="35" s="1"/>
  <c r="I49" i="34"/>
  <c r="I49" i="35" s="1"/>
  <c r="F72" i="34"/>
  <c r="F72" i="35" s="1"/>
  <c r="L78" i="34"/>
  <c r="L78" i="35" s="1"/>
  <c r="H76" i="34"/>
  <c r="H76" i="35" s="1"/>
  <c r="J75" i="34"/>
  <c r="J75" i="35" s="1"/>
  <c r="L74" i="34"/>
  <c r="L74" i="35" s="1"/>
  <c r="H72" i="34"/>
  <c r="H72" i="35" s="1"/>
  <c r="J71" i="34"/>
  <c r="J71" i="35" s="1"/>
  <c r="L70" i="34"/>
  <c r="L70" i="35" s="1"/>
  <c r="H68" i="34"/>
  <c r="H68" i="35" s="1"/>
  <c r="L131" i="34"/>
  <c r="L125" i="35" s="1"/>
  <c r="M12" i="34"/>
  <c r="M12" i="35" s="1"/>
  <c r="F68" i="34"/>
  <c r="F68" i="35" s="1"/>
  <c r="F71" i="34"/>
  <c r="F71" i="35" s="1"/>
  <c r="K78" i="34"/>
  <c r="K78" i="35" s="1"/>
  <c r="M77" i="34"/>
  <c r="M77" i="35" s="1"/>
  <c r="G76" i="34"/>
  <c r="G76" i="35" s="1"/>
  <c r="I75" i="34"/>
  <c r="I75" i="35" s="1"/>
  <c r="K74" i="34"/>
  <c r="K74" i="35" s="1"/>
  <c r="M73" i="34"/>
  <c r="M73" i="35" s="1"/>
  <c r="G72" i="34"/>
  <c r="G72" i="35" s="1"/>
  <c r="I71" i="34"/>
  <c r="I71" i="35" s="1"/>
  <c r="K70" i="34"/>
  <c r="K70" i="35" s="1"/>
  <c r="M69" i="34"/>
  <c r="M69" i="35" s="1"/>
  <c r="G122" i="34"/>
  <c r="G116" i="35" s="1"/>
  <c r="M121" i="34"/>
  <c r="M115" i="35" s="1"/>
  <c r="L120" i="34"/>
  <c r="L114" i="35" s="1"/>
  <c r="M113" i="34"/>
  <c r="M107" i="35" s="1"/>
  <c r="L112" i="34"/>
  <c r="L106" i="35" s="1"/>
  <c r="J110" i="34"/>
  <c r="J104" i="35" s="1"/>
  <c r="I109" i="34"/>
  <c r="I103" i="35" s="1"/>
  <c r="L159" i="34"/>
  <c r="L153" i="35" s="1"/>
  <c r="L151" i="34"/>
  <c r="L145" i="35" s="1"/>
  <c r="M159" i="34"/>
  <c r="M153" i="35" s="1"/>
  <c r="M151" i="34"/>
  <c r="M145" i="35" s="1"/>
  <c r="K68" i="34"/>
  <c r="K68" i="35" s="1"/>
  <c r="J68" i="34"/>
  <c r="J68" i="35" s="1"/>
  <c r="G68" i="34"/>
  <c r="G68" i="35" s="1"/>
  <c r="J96" i="19"/>
  <c r="J63" i="27" s="1"/>
  <c r="J62" i="34" s="1"/>
  <c r="J62" i="35" s="1"/>
  <c r="J84" i="19"/>
  <c r="J51" i="27" s="1"/>
  <c r="J50" i="34" s="1"/>
  <c r="J50" i="35" s="1"/>
  <c r="I89" i="19"/>
  <c r="I56" i="27" s="1"/>
  <c r="I55" i="34" s="1"/>
  <c r="I55" i="35" s="1"/>
  <c r="G90" i="19"/>
  <c r="H85" i="19"/>
  <c r="H52" i="27" s="1"/>
  <c r="H51" i="34" s="1"/>
  <c r="K89" i="19"/>
  <c r="K56" i="27" s="1"/>
  <c r="K55" i="34" s="1"/>
  <c r="K55" i="35" s="1"/>
  <c r="I85" i="19"/>
  <c r="I52" i="27" s="1"/>
  <c r="I51" i="34" s="1"/>
  <c r="G85" i="19"/>
  <c r="K86" i="19"/>
  <c r="K53" i="27" s="1"/>
  <c r="K52" i="34" s="1"/>
  <c r="K52" i="35" s="1"/>
  <c r="J86" i="19"/>
  <c r="J53" i="27" s="1"/>
  <c r="J52" i="34" s="1"/>
  <c r="J52" i="35" s="1"/>
  <c r="H90" i="19"/>
  <c r="H57" i="27" s="1"/>
  <c r="H56" i="34" s="1"/>
  <c r="H56" i="35" s="1"/>
  <c r="H86" i="19"/>
  <c r="H53" i="27" s="1"/>
  <c r="H52" i="34" s="1"/>
  <c r="H52" i="35" s="1"/>
  <c r="G81" i="19"/>
  <c r="J85" i="19"/>
  <c r="J52" i="27" s="1"/>
  <c r="J51" i="34" s="1"/>
  <c r="J51" i="35" s="1"/>
  <c r="K80" i="19"/>
  <c r="K47" i="27" s="1"/>
  <c r="K46" i="34" s="1"/>
  <c r="K46" i="35" s="1"/>
  <c r="G96" i="19"/>
  <c r="J89" i="19"/>
  <c r="J56" i="27" s="1"/>
  <c r="J55" i="34" s="1"/>
  <c r="J55" i="35" s="1"/>
  <c r="I86" i="19"/>
  <c r="I53" i="27" s="1"/>
  <c r="I52" i="34" s="1"/>
  <c r="I52" i="35" s="1"/>
  <c r="J81" i="19"/>
  <c r="J48" i="27" s="1"/>
  <c r="J47" i="34" s="1"/>
  <c r="J47" i="35" s="1"/>
  <c r="J80" i="19"/>
  <c r="J47" i="27" s="1"/>
  <c r="J46" i="34" s="1"/>
  <c r="J46" i="35" s="1"/>
  <c r="I81" i="19"/>
  <c r="I48" i="27" s="1"/>
  <c r="I47" i="34" s="1"/>
  <c r="I80" i="19"/>
  <c r="I47" i="27" s="1"/>
  <c r="I46" i="34" s="1"/>
  <c r="I46" i="35" s="1"/>
  <c r="K90" i="19"/>
  <c r="K57" i="27" s="1"/>
  <c r="K56" i="34" s="1"/>
  <c r="K56" i="35" s="1"/>
  <c r="H89" i="19"/>
  <c r="H56" i="27" s="1"/>
  <c r="H55" i="34" s="1"/>
  <c r="H55" i="35" s="1"/>
  <c r="K82" i="19"/>
  <c r="K49" i="27" s="1"/>
  <c r="K48" i="34" s="1"/>
  <c r="K48" i="35" s="1"/>
  <c r="H81" i="19"/>
  <c r="H48" i="27" s="1"/>
  <c r="H47" i="34" s="1"/>
  <c r="I93" i="19"/>
  <c r="H80" i="19"/>
  <c r="H47" i="27" s="1"/>
  <c r="K93" i="19"/>
  <c r="K60" i="27" s="1"/>
  <c r="K59" i="34" s="1"/>
  <c r="K59" i="35" s="1"/>
  <c r="J90" i="19"/>
  <c r="J57" i="27" s="1"/>
  <c r="J56" i="34" s="1"/>
  <c r="J56" i="35" s="1"/>
  <c r="I96" i="19"/>
  <c r="I63" i="27" s="1"/>
  <c r="I62" i="34" s="1"/>
  <c r="I62" i="35" s="1"/>
  <c r="H93" i="19"/>
  <c r="H60" i="27" s="1"/>
  <c r="H59" i="34" s="1"/>
  <c r="H59" i="35" s="1"/>
  <c r="H96" i="19"/>
  <c r="H63" i="27" s="1"/>
  <c r="H62" i="34" s="1"/>
  <c r="H62" i="35" s="1"/>
  <c r="G93" i="19"/>
  <c r="D9" i="37" l="1"/>
  <c r="F9" i="37" s="1"/>
  <c r="C10" i="47" s="1"/>
  <c r="J9" i="37"/>
  <c r="L9" i="37" s="1"/>
  <c r="K14" i="37"/>
  <c r="J14" i="37"/>
  <c r="E12" i="37"/>
  <c r="D12" i="37"/>
  <c r="H46" i="34"/>
  <c r="H46" i="35" s="1"/>
  <c r="E11" i="37"/>
  <c r="D11" i="37"/>
  <c r="K8" i="37"/>
  <c r="J8" i="37"/>
  <c r="K15" i="37"/>
  <c r="J15" i="37"/>
  <c r="D8" i="37"/>
  <c r="E8" i="37"/>
  <c r="D14" i="37"/>
  <c r="K16" i="37"/>
  <c r="J16" i="37"/>
  <c r="E14" i="37"/>
  <c r="C15" i="47" s="1"/>
  <c r="I60" i="27"/>
  <c r="I59" i="34" s="1"/>
  <c r="I59" i="35" s="1"/>
  <c r="D10" i="37" l="1"/>
  <c r="E10" i="37"/>
  <c r="F8" i="37"/>
  <c r="C7" i="47" s="1"/>
  <c r="L14" i="37"/>
  <c r="F12" i="37"/>
  <c r="C13" i="47" s="1"/>
  <c r="L15" i="37"/>
  <c r="C16" i="47" s="1"/>
  <c r="F14" i="37"/>
  <c r="L16" i="37"/>
  <c r="C17" i="47" s="1"/>
  <c r="F11" i="37"/>
  <c r="C12" i="47" s="1"/>
  <c r="L8" i="37"/>
  <c r="F13" i="54" l="1"/>
  <c r="F10" i="37"/>
  <c r="C11" i="47" s="1"/>
  <c r="F12" i="5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<sst xmlns="http://schemas.openxmlformats.org/spreadsheetml/2006/main" count="9091" uniqueCount="411">
  <si>
    <t>FOUNTAIN_INSTANCE_URL</t>
  </si>
  <si>
    <t>FountainLive</t>
  </si>
  <si>
    <t>externalModelId</t>
  </si>
  <si>
    <t>EXTERNAL_MODEL_NAME</t>
  </si>
  <si>
    <t>PR24-FD-OC17-ODI-rates-Performance-Range</t>
  </si>
  <si>
    <t>EXTERNAL_MODEL_CODE</t>
  </si>
  <si>
    <t>EXTMDL_9087</t>
  </si>
  <si>
    <t>EXTERNAL_MODEL_FAMILY</t>
  </si>
  <si>
    <t>EXTERNAL</t>
  </si>
  <si>
    <t>companyId</t>
  </si>
  <si>
    <t>F_Outputs_Report_ID</t>
  </si>
  <si>
    <t>F_Outputs_TEAM</t>
  </si>
  <si>
    <t>IPL</t>
  </si>
  <si>
    <t>F_Outputs_USER</t>
  </si>
  <si>
    <t>OFWAT\Thomas.Elliott</t>
  </si>
  <si>
    <t>F_Outputs_TITLE</t>
  </si>
  <si>
    <t>PR24-FD-OC17-ODI-rates-Performance-Range_Fout</t>
  </si>
  <si>
    <t>outputRunId</t>
  </si>
  <si>
    <t>outputRunName</t>
  </si>
  <si>
    <t>Outcomes: CMA scenario (Run 12)</t>
  </si>
  <si>
    <t>outputSheetLastSent</t>
  </si>
  <si>
    <t>30 Mar 2026 09:40:30</t>
  </si>
  <si>
    <t>PR24 ODI Rates - Performance Range Model 1</t>
  </si>
  <si>
    <t>Model code</t>
  </si>
  <si>
    <t>PR24OC17</t>
  </si>
  <si>
    <t>Version number:</t>
  </si>
  <si>
    <t>File name:</t>
  </si>
  <si>
    <t>Date:</t>
  </si>
  <si>
    <t>For enquiries please contact:</t>
  </si>
  <si>
    <t>PR24@ofwat.gov.uk</t>
  </si>
  <si>
    <t>PR24 ODI Rates C-MeX model</t>
  </si>
  <si>
    <t>Below are details of changes to the model from the previously published version (December 2024). The changes fix issues that have been identified and implement improvements for clarity and ease of use.</t>
  </si>
  <si>
    <t>Reference</t>
  </si>
  <si>
    <t>Sheet(s) in current model</t>
  </si>
  <si>
    <t>Description of change(s) made</t>
  </si>
  <si>
    <t>Model link(s)</t>
  </si>
  <si>
    <t>a.Performance</t>
  </si>
  <si>
    <t>Additonal year of data (2024-25 values) added to WSI and POL</t>
  </si>
  <si>
    <t>Historical-performance-trends-for-PR24-V6.0</t>
  </si>
  <si>
    <t>c.Dif to PCL</t>
  </si>
  <si>
    <t>Additional year added to WSI and POL and calculations extended to inlcude this year</t>
  </si>
  <si>
    <t>N/A</t>
  </si>
  <si>
    <t>d.%Dif to PCL</t>
  </si>
  <si>
    <t>P10P90</t>
  </si>
  <si>
    <t>Updated values for WSI and POL figures as an additonal year of data is now being considered</t>
  </si>
  <si>
    <t>Outputs for combined model</t>
  </si>
  <si>
    <t>Updated values from P10P90 that consider the additonal year of data now being pulled through</t>
  </si>
  <si>
    <t>F_Outputs</t>
  </si>
  <si>
    <t>Updated to include updated values for appealing companies while retaining original values for all other companies</t>
  </si>
  <si>
    <t>END</t>
  </si>
  <si>
    <t>This sheet contains a map of this model's outputs, calculations and inputs</t>
  </si>
  <si>
    <t>End of sheet</t>
  </si>
  <si>
    <t>[Fountain will populate this cell with the report name. Keep this placeholder here]</t>
  </si>
  <si>
    <t>Acronym</t>
  </si>
  <si>
    <t>Item description</t>
  </si>
  <si>
    <t>Unit</t>
  </si>
  <si>
    <t>Model</t>
  </si>
  <si>
    <t>Constant</t>
  </si>
  <si>
    <t>ANH</t>
  </si>
  <si>
    <t>PR24QA_PR24OC17_OUT1</t>
  </si>
  <si>
    <t>Date &amp; Time for Model - PR24OC17</t>
  </si>
  <si>
    <t>Text</t>
  </si>
  <si>
    <t>Price Review 2024</t>
  </si>
  <si>
    <t>PR24QA_PR24OC17_OUT2</t>
  </si>
  <si>
    <t>Name of Model - PR24OC17</t>
  </si>
  <si>
    <t>PR24QA_PR24OC17_OUT3</t>
  </si>
  <si>
    <t>F_Inputs time stamp - PR24OC17</t>
  </si>
  <si>
    <t>PR24QA_PR24OC17_OUT4</t>
  </si>
  <si>
    <t>Model override switch - PR24OC17</t>
  </si>
  <si>
    <t>nr</t>
  </si>
  <si>
    <t>C_ODI_ISF_P10</t>
  </si>
  <si>
    <t>P10 performance range for ISF top-down model</t>
  </si>
  <si>
    <t>%</t>
  </si>
  <si>
    <t>C_ODI_ESF_P10</t>
  </si>
  <si>
    <t>P10 performance range for ESF top-down model</t>
  </si>
  <si>
    <t>C_ODI_WQC_P10</t>
  </si>
  <si>
    <t>P10 performance range for WQC top-down model</t>
  </si>
  <si>
    <t>C_ODI_CRI_P10</t>
  </si>
  <si>
    <t>P10 performance range for CRI top-down model</t>
  </si>
  <si>
    <t>C_ODI_WSI_P10</t>
  </si>
  <si>
    <t>P10 performance range for WSI top-down model</t>
  </si>
  <si>
    <t>C_ODI_POL_P90</t>
  </si>
  <si>
    <t>P90 performance range for POL top-down model</t>
  </si>
  <si>
    <t>C_ODI_DPC_P10</t>
  </si>
  <si>
    <t>P10 performance range for DPC top-down model</t>
  </si>
  <si>
    <t>C_ODI_MRP_P90</t>
  </si>
  <si>
    <t>P90 performance range for MRP top-down model</t>
  </si>
  <si>
    <t>C_ODI_UNO_P90</t>
  </si>
  <si>
    <t>P90 performance range for UNO top-down model</t>
  </si>
  <si>
    <t>C_ODI_SCO_P90</t>
  </si>
  <si>
    <t>P90 performance range for SCO top-down model</t>
  </si>
  <si>
    <t>WSH</t>
  </si>
  <si>
    <t>HDD</t>
  </si>
  <si>
    <t>NES</t>
  </si>
  <si>
    <t>SVE</t>
  </si>
  <si>
    <t>SWB</t>
  </si>
  <si>
    <t>SRN</t>
  </si>
  <si>
    <t>TMS</t>
  </si>
  <si>
    <t>NWT</t>
  </si>
  <si>
    <t>WSX</t>
  </si>
  <si>
    <t>YKY</t>
  </si>
  <si>
    <t>AFW</t>
  </si>
  <si>
    <t>BRL</t>
  </si>
  <si>
    <t>SSC</t>
  </si>
  <si>
    <t>PRT</t>
  </si>
  <si>
    <t>SEW</t>
  </si>
  <si>
    <t>SES</t>
  </si>
  <si>
    <t>This sheet lists the performance ranges that will be used in the top-down models.</t>
  </si>
  <si>
    <t>Performance commitment</t>
  </si>
  <si>
    <t>Performance range</t>
  </si>
  <si>
    <t>Description</t>
  </si>
  <si>
    <t>ISF</t>
  </si>
  <si>
    <t>P10, all years data</t>
  </si>
  <si>
    <t>ESF</t>
  </si>
  <si>
    <t>P10, PR19 data only</t>
  </si>
  <si>
    <t>WQC</t>
  </si>
  <si>
    <t>CRI</t>
  </si>
  <si>
    <t>WSI</t>
  </si>
  <si>
    <t>POL</t>
  </si>
  <si>
    <t>P90, all years data</t>
  </si>
  <si>
    <t>WaSC</t>
  </si>
  <si>
    <t>DPC</t>
  </si>
  <si>
    <t>WoC</t>
  </si>
  <si>
    <t>MRP</t>
  </si>
  <si>
    <t>UNO</t>
  </si>
  <si>
    <t>P90, PR19 data only</t>
  </si>
  <si>
    <t>SCO</t>
  </si>
  <si>
    <t>This sheet calculates the P10 and P90 ranges for each PC. We take the higher absolute value as the input for calculating ODI rates.</t>
  </si>
  <si>
    <t>All years</t>
  </si>
  <si>
    <t>PR19 only</t>
  </si>
  <si>
    <t>P10</t>
  </si>
  <si>
    <t>P90</t>
  </si>
  <si>
    <t>P10/P90 higher</t>
  </si>
  <si>
    <t>Internal sewer flooding</t>
  </si>
  <si>
    <t>Compliance Risk Index (CRI)</t>
  </si>
  <si>
    <t>Water supply interruptions</t>
  </si>
  <si>
    <t>Total pollution incidents</t>
  </si>
  <si>
    <t>Discharge permit compliance (WaSC)</t>
  </si>
  <si>
    <t>Discharge permit compliance (WoC)</t>
  </si>
  <si>
    <t>Mains repairs</t>
  </si>
  <si>
    <t>Unplanned outage</t>
  </si>
  <si>
    <t>Sewer collapse</t>
  </si>
  <si>
    <t>External sewer flooding</t>
  </si>
  <si>
    <t>Water quality contacts</t>
  </si>
  <si>
    <t>The calculations on this sheet are Performance range / PCL</t>
  </si>
  <si>
    <t>PR14</t>
  </si>
  <si>
    <t>PR19</t>
  </si>
  <si>
    <t>Company</t>
  </si>
  <si>
    <t>Measure</t>
  </si>
  <si>
    <t>2014-15</t>
  </si>
  <si>
    <t>2015-16</t>
  </si>
  <si>
    <t>2016-17</t>
  </si>
  <si>
    <t>2017-18</t>
  </si>
  <si>
    <t>2018-19</t>
  </si>
  <si>
    <t>2019-20</t>
  </si>
  <si>
    <t>2020-21</t>
  </si>
  <si>
    <t>2021-22</t>
  </si>
  <si>
    <t>2022-23</t>
  </si>
  <si>
    <t>2023-24</t>
  </si>
  <si>
    <t>2024-25</t>
  </si>
  <si>
    <t>Performance range %</t>
  </si>
  <si>
    <t>UUW</t>
  </si>
  <si>
    <t>No CRI % difference calculated</t>
  </si>
  <si>
    <t xml:space="preserve"> PCL value adjusted from HH:MM:SS to minutes per day by multiplying by 1440. "" if Perfomance values = 0 or PCL values are missing</t>
  </si>
  <si>
    <t>Help</t>
  </si>
  <si>
    <t>Multiply</t>
  </si>
  <si>
    <t>PR14 PCL</t>
  </si>
  <si>
    <t>PR19 PCL</t>
  </si>
  <si>
    <t>PR14 Measure</t>
  </si>
  <si>
    <t>Performance %</t>
  </si>
  <si>
    <t>Discharge permit compliance</t>
  </si>
  <si>
    <t>No Discharge permit % difference calculated</t>
  </si>
  <si>
    <t>% difference to PCL</t>
  </si>
  <si>
    <t xml:space="preserve">Uses historial reporting definitons! </t>
  </si>
  <si>
    <t>Difference to PCL</t>
  </si>
  <si>
    <r>
      <rPr>
        <b/>
        <sz val="10"/>
        <color rgb="FF006938"/>
        <rFont val="Calibri"/>
        <family val="2"/>
        <scheme val="minor"/>
      </rPr>
      <t>The calculations on this sheet are PCL value - Performance value</t>
    </r>
  </si>
  <si>
    <t>Properties per 10,000 connections</t>
  </si>
  <si>
    <t>Numerical CRI score</t>
  </si>
  <si>
    <t>Calculation (PCL - Performance) * 1440 to convert from HH:MM:SS to minutes per day</t>
  </si>
  <si>
    <t>Minutes per property</t>
  </si>
  <si>
    <t>Category 1-3 pollution incidents per 10,000km sewer length</t>
  </si>
  <si>
    <t>Calculation IF(PCL - Performance)=0, return ""  (to address missing data point for WSH in 2017-18. Multiply by -1 to make values negative</t>
  </si>
  <si>
    <t>Percentage discharge permit compliance according to PC definition</t>
  </si>
  <si>
    <t>per 1,000km mains network</t>
  </si>
  <si>
    <t>% PWPC</t>
  </si>
  <si>
    <t>Per 1,000km sewer network</t>
  </si>
  <si>
    <t>This sheet shows the PCL values needed to calculate the Performance Range</t>
  </si>
  <si>
    <t>PCL</t>
  </si>
  <si>
    <t>HH:MM:SS per property</t>
  </si>
  <si>
    <t>Uses historial reporting definitons</t>
  </si>
  <si>
    <t>Performance</t>
  </si>
  <si>
    <t>Number</t>
  </si>
  <si>
    <t>SSC (CAM)</t>
  </si>
  <si>
    <t>This sheet shows the performance values needed to calculate the Performance Range. Columns A and B contain the PC reference and units that we want to pull from the performance tab.</t>
  </si>
  <si>
    <t xml:space="preserve">Data source - 2024-25 performance data for WSI and POL: </t>
  </si>
  <si>
    <t>Units</t>
  </si>
  <si>
    <t>PR24 PC reference</t>
  </si>
  <si>
    <t>PR24_ISF.1</t>
  </si>
  <si>
    <t>PR24_CRI.1</t>
  </si>
  <si>
    <t>PR24_WSI.4</t>
  </si>
  <si>
    <t>PR24_POL.1</t>
  </si>
  <si>
    <t>PR24_DIS.1</t>
  </si>
  <si>
    <t>PR24_MRP.1</t>
  </si>
  <si>
    <t>Uses historial reporting definitions</t>
  </si>
  <si>
    <t>PR24_UNO.2</t>
  </si>
  <si>
    <t>PR24_SCO.1</t>
  </si>
  <si>
    <t>PR24_ESF.1</t>
  </si>
  <si>
    <t>PR24_WQC.2</t>
  </si>
  <si>
    <t/>
  </si>
  <si>
    <t>Potable mains length (for Mains Repairs)</t>
  </si>
  <si>
    <t>Year</t>
  </si>
  <si>
    <t>Total length of potable mains as at 31 March, km</t>
  </si>
  <si>
    <t>2011-12</t>
  </si>
  <si>
    <t>2012-13</t>
  </si>
  <si>
    <t>2013-14</t>
  </si>
  <si>
    <t>This sheet shows the price commitment level (PCL) for each PC and each WaSC / WoC</t>
  </si>
  <si>
    <t>Performance data exists?</t>
  </si>
  <si>
    <t>We need to normalise data to "properties per 10,000 connections": multiply (total properties by 10,000) and then divide by (total connected wastewater properties x 1000)</t>
  </si>
  <si>
    <t>Note: There is no data available for total connected wastewater properties in 2015-16</t>
  </si>
  <si>
    <t>Action</t>
  </si>
  <si>
    <t>Value</t>
  </si>
  <si>
    <t>Total properties</t>
  </si>
  <si>
    <t xml:space="preserve">Performance: Total connected wastewater properties </t>
  </si>
  <si>
    <t>PR24_ISF.3</t>
  </si>
  <si>
    <t>*Multiply by 10,000 for connections. Divide by 1000 for connected wastewater properties</t>
  </si>
  <si>
    <t>Total connected wastewater properties (average during the year) 000s</t>
  </si>
  <si>
    <t>We use the historic statutory target of 0</t>
  </si>
  <si>
    <t>To normalise the data to HH:MM:SS per property:</t>
  </si>
  <si>
    <t>(i) if minutes/property/year, then divide by 1440 and change the format of the cell to "Time"</t>
  </si>
  <si>
    <t>(ii) if hours / property / year, then divide by 24</t>
  </si>
  <si>
    <t>(iii) if Hr:Mins:secs per property per year then divide by 1</t>
  </si>
  <si>
    <t>Divide</t>
  </si>
  <si>
    <t>Minutes / property / year</t>
  </si>
  <si>
    <t>Hours / property / year</t>
  </si>
  <si>
    <t>Hr:Mins:secs per property per year</t>
  </si>
  <si>
    <t>Minutes lost per property per year</t>
  </si>
  <si>
    <t>To normalise the data to "number of incidents per 10,000 km sewer network, multiply the number of incidents by 10,000 then divide by the total sewer length for that year</t>
  </si>
  <si>
    <t>Category 3</t>
  </si>
  <si>
    <t>Number of incidents</t>
  </si>
  <si>
    <t>Category 1-3</t>
  </si>
  <si>
    <t>Category 3 &amp; 4</t>
  </si>
  <si>
    <t>-</t>
  </si>
  <si>
    <t>Sewer length</t>
  </si>
  <si>
    <t>Number of incidents per 10,000 km sewer network</t>
  </si>
  <si>
    <t>To normalise the data to number of mains bursts per 1000km mains network, multiply the number of mains bursts by 1000 and divide by the mains length that year</t>
  </si>
  <si>
    <t>PC</t>
  </si>
  <si>
    <t>Measurement unit</t>
  </si>
  <si>
    <t>total number mains bursts</t>
  </si>
  <si>
    <t>Mains length</t>
  </si>
  <si>
    <t>number per 1,000km mains network</t>
  </si>
  <si>
    <t>percentage peak week production capacity (PWPC)</t>
  </si>
  <si>
    <t>Sewer collapses</t>
  </si>
  <si>
    <t>number per 1,000km sewer network</t>
  </si>
  <si>
    <t xml:space="preserve">To normalise the data to "properties per 10,000 connections" we multiply total properties by 10 and divide by the total connected wastewater properties </t>
  </si>
  <si>
    <t>Searching for the total connected properties in the relevant year.  Years after 2021-22 use the 2021-22 value</t>
  </si>
  <si>
    <t>Performance: Total connected wastewater properties</t>
  </si>
  <si>
    <t>PR24_ESF.3</t>
  </si>
  <si>
    <t>Water Quality Contacts</t>
  </si>
  <si>
    <t>This sheet shows the historical company performance data</t>
  </si>
  <si>
    <t>Help column</t>
  </si>
  <si>
    <t>PR24 PC name</t>
  </si>
  <si>
    <t>Data description</t>
  </si>
  <si>
    <t>Decimal places</t>
  </si>
  <si>
    <t>Comment</t>
  </si>
  <si>
    <t>PR24_SPL.1</t>
  </si>
  <si>
    <t>Serious pollution incidents</t>
  </si>
  <si>
    <t>Number of serious pollution incidents</t>
  </si>
  <si>
    <t>UU</t>
  </si>
  <si>
    <t>Normalised measurement unit</t>
  </si>
  <si>
    <t>Pollution incidents per 10,000 km of sewer</t>
  </si>
  <si>
    <t>PR24_POL.2</t>
  </si>
  <si>
    <t>Total number of pollution incidents</t>
  </si>
  <si>
    <t>PR24_POL.3</t>
  </si>
  <si>
    <t>Pollution incidents - Sewer length in km</t>
  </si>
  <si>
    <t>PR24_NHH.1</t>
  </si>
  <si>
    <t>Business demand</t>
  </si>
  <si>
    <t>Annual non-household consumption levels reported in terms of the consistent PR19 reporting methodology</t>
  </si>
  <si>
    <t>Ml/d</t>
  </si>
  <si>
    <t>PR24_NHH.2</t>
  </si>
  <si>
    <t>Annual non-household consumption levels reported in terms of historical reporting methodologies</t>
  </si>
  <si>
    <t>PR24_NHH.1A</t>
  </si>
  <si>
    <t>Annual non-household consumption levels reported in terms of the consistent PR19 reporting methodology (region 1)</t>
  </si>
  <si>
    <t>PR24_NHH.1B</t>
  </si>
  <si>
    <t>Annual non-household consumption levels reported in terms of the consistent PR19 reporting methodology (region 2)</t>
  </si>
  <si>
    <t>PR24_NHH.2A</t>
  </si>
  <si>
    <t>Annual non-household consumption levels reported in terms of the consistent historical reporting methodologies (region 1)</t>
  </si>
  <si>
    <t>PR24_NHH.2B</t>
  </si>
  <si>
    <t>Annual non-household consumption levels reported in terms of the consistent historical reporting methodologies (region 2)</t>
  </si>
  <si>
    <t>PR24_LEA.1</t>
  </si>
  <si>
    <t>Leakage</t>
  </si>
  <si>
    <t>Annual average leakage levels reported in terms of the consistent PR19 reporting methodology</t>
  </si>
  <si>
    <t>PR24_LEA.2</t>
  </si>
  <si>
    <t>Annual leakage levels reported in terms of historical reporting methodologies</t>
  </si>
  <si>
    <t>PR24.LEA.1A</t>
  </si>
  <si>
    <t>Annual average leakage levels reported in terms of the consistent PR19 reporting methodology (for region 1)</t>
  </si>
  <si>
    <t>PR24.LEA.1B</t>
  </si>
  <si>
    <t>Annual average leakage levels reported in terms of the consistent PR19 reporting methodology (for region 2)</t>
  </si>
  <si>
    <t>PR24.LEA.2A</t>
  </si>
  <si>
    <t>Annual leakage levels reported in terms of historical reporting methodologies (for region 1)</t>
  </si>
  <si>
    <t>PR24.LEA.2B</t>
  </si>
  <si>
    <t>Annual leakage levels reported in terms of historical reporting methodologies (for region 2)</t>
  </si>
  <si>
    <t>PR24_WSI.1</t>
  </si>
  <si>
    <t>Water Supply Interruptions</t>
  </si>
  <si>
    <t>Minutes lost per property - historical reporting definitions</t>
  </si>
  <si>
    <t>Hours:minutes:seconds (HH:MM:SS) per property</t>
  </si>
  <si>
    <t>PR24_WSI.2</t>
  </si>
  <si>
    <t>Total minutes lost - historical reporting definitions</t>
  </si>
  <si>
    <t>minutes</t>
  </si>
  <si>
    <t>PR24_WSI.3</t>
  </si>
  <si>
    <t>Total connected properties for water services in 000s</t>
  </si>
  <si>
    <t>number (000s)</t>
  </si>
  <si>
    <t>Minutes lost per property - PR24 reporting definition</t>
  </si>
  <si>
    <t>PR24_WSI.5</t>
  </si>
  <si>
    <t>Total minutes lost - PR24 reporting definition</t>
  </si>
  <si>
    <t>PR24_WSI.6</t>
  </si>
  <si>
    <t>n/a</t>
  </si>
  <si>
    <t>PR24_PCC.1</t>
  </si>
  <si>
    <t>PCC</t>
  </si>
  <si>
    <t>l/p/d - reporting aligned with PR24 PC definition</t>
  </si>
  <si>
    <t>l/p/d</t>
  </si>
  <si>
    <t>PR24_PCC.2</t>
  </si>
  <si>
    <t>litres per head per day - reported in terms of historical reporting methodologies</t>
  </si>
  <si>
    <t>PR24_PCC.3</t>
  </si>
  <si>
    <t>Annual household consumption - reporting aligned with PR24 PC definition</t>
  </si>
  <si>
    <t>PR24_PCC.4</t>
  </si>
  <si>
    <t>Annual household consumption - reported in terms of historical reporting methodologies</t>
  </si>
  <si>
    <t>PR24_PCC.5</t>
  </si>
  <si>
    <t>Total household population (000s) - reporting aligned with PR24 PC definition</t>
  </si>
  <si>
    <t>Total household population (000s)</t>
  </si>
  <si>
    <t>PR24_PCC.6</t>
  </si>
  <si>
    <t>Total household population (000s) - reported in terms of historical reporting methodologies</t>
  </si>
  <si>
    <t>PR24_PCC.1A</t>
  </si>
  <si>
    <t>PR24_PCC.1B</t>
  </si>
  <si>
    <t>PR24_PCC.2A</t>
  </si>
  <si>
    <t>liters per head per day - reported in terms of historical reporting methodologies</t>
  </si>
  <si>
    <t>PR24_PCC.2B</t>
  </si>
  <si>
    <t>PR24_PCC.3A</t>
  </si>
  <si>
    <t>PR24_PCC.3B</t>
  </si>
  <si>
    <t>PR24_PCC.4A</t>
  </si>
  <si>
    <t>PR24_PCC.4B</t>
  </si>
  <si>
    <t>PR24_PCC.5A</t>
  </si>
  <si>
    <t>Total population (000s)</t>
  </si>
  <si>
    <t>PR24_PCC.5B</t>
  </si>
  <si>
    <t>PR24_PCC.6A</t>
  </si>
  <si>
    <t>Total population (000s) - reported in terms of historical reporting methodologies</t>
  </si>
  <si>
    <t>PR24_PCC.6B</t>
  </si>
  <si>
    <t>PR24_WQC.1</t>
  </si>
  <si>
    <t>Customer contacts about water quality</t>
  </si>
  <si>
    <t>Number of customer contacts per 1,000 population, using updated definition in line with the information letter released by DWI 4/2022 on Annual Provision of Information on Consumer Contacts.</t>
  </si>
  <si>
    <t>Number of customer contacts per 1000 population</t>
  </si>
  <si>
    <t>Number of customer contacts per 1,000 population, using definition prior to the information letter released by DWI 4/2022 on Annual Provision of Information on Consumer Contacts.</t>
  </si>
  <si>
    <t>OUT4_02_PR24</t>
  </si>
  <si>
    <t>PR24_WQC.3</t>
  </si>
  <si>
    <t>Total number of customer contacts due to taste and odour and appearance, using updated definition in line with the information letter released by DWI 4/2022 on Annual Provision of Information on Consumer Contacts.</t>
  </si>
  <si>
    <t>Number of customer contacts</t>
  </si>
  <si>
    <t>PR24_WQC.4</t>
  </si>
  <si>
    <t>Total number of customer contacts due to taste and odour and appearance, using definition prior to the information letter released by DWI 4/2022 on Annual Provision of Information on Consumer Contacts.</t>
  </si>
  <si>
    <t>PR24_WQC.5</t>
  </si>
  <si>
    <t>Total population</t>
  </si>
  <si>
    <t>PR24_UNO.1</t>
  </si>
  <si>
    <t>Unplanned outage (% as of peak capacity) - reporting aligned with PR24 PC definition</t>
  </si>
  <si>
    <t>Unplanned outage (% as of peak capacity)</t>
  </si>
  <si>
    <t>Unplanned outage (% as of peak capacity) - reporting aligned with PR19 PC definition</t>
  </si>
  <si>
    <t>Compliance Risk Index</t>
  </si>
  <si>
    <t>Number of repairs per 1000km of mains</t>
  </si>
  <si>
    <t>PR24_MRP.2</t>
  </si>
  <si>
    <t>Total number of mains repairs</t>
  </si>
  <si>
    <t>Number of mains repairs</t>
  </si>
  <si>
    <t>PR24_MRP.3</t>
  </si>
  <si>
    <t>Total potable mains length</t>
  </si>
  <si>
    <t>km</t>
  </si>
  <si>
    <t>Number of internal sewer flooding incidents/10,000 sewer connections</t>
  </si>
  <si>
    <t>PR24_ISF.2</t>
  </si>
  <si>
    <t>Number of internal sewer flooding incidents</t>
  </si>
  <si>
    <t>Number of External sewer flooding, including sewer flooding due to severe weather events/10,000 sewer connections</t>
  </si>
  <si>
    <t>PR24_ESF.2</t>
  </si>
  <si>
    <t>Total number of External sewer flooding, including sewer flooding due to severe weather events</t>
  </si>
  <si>
    <t>Number of External sewer flooding, including sewer flooding due to severe weather events</t>
  </si>
  <si>
    <t>Sewer collapses/1000km of mains</t>
  </si>
  <si>
    <t>PR24_SCO.2</t>
  </si>
  <si>
    <t>Total number of sewer collapses</t>
  </si>
  <si>
    <t>PR24_SCO.3</t>
  </si>
  <si>
    <t>Total length of sewers</t>
  </si>
  <si>
    <t>Sewer length in km</t>
  </si>
  <si>
    <t>Discharge compliance</t>
  </si>
  <si>
    <t>% treatment work compliance</t>
  </si>
  <si>
    <t>WaSC sewer length (for Total Pollution Incidents and Sewer Collapses</t>
  </si>
  <si>
    <t>Financial year</t>
  </si>
  <si>
    <t>Total length of legacy public sewers as at 31 March, km</t>
  </si>
  <si>
    <t>Length of formerly private sewers and lateral drains (s105A sewers), km</t>
  </si>
  <si>
    <t>Sewer length, km</t>
  </si>
  <si>
    <t>This sheet shows the Water and Sewerage (WaSC) and Water Only Companies (WoCs)</t>
  </si>
  <si>
    <t>Name</t>
  </si>
  <si>
    <t>Classification</t>
  </si>
  <si>
    <t>Anglian</t>
  </si>
  <si>
    <t>Wesh Water</t>
  </si>
  <si>
    <t>Hafren dyfrdwy</t>
  </si>
  <si>
    <t>Northumbrian</t>
  </si>
  <si>
    <t>Severn Trent</t>
  </si>
  <si>
    <t>South West</t>
  </si>
  <si>
    <t>Southern</t>
  </si>
  <si>
    <t>Thames</t>
  </si>
  <si>
    <t>United Utilities</t>
  </si>
  <si>
    <t>Wessex</t>
  </si>
  <si>
    <t>Yorkshire</t>
  </si>
  <si>
    <t>Affinity</t>
  </si>
  <si>
    <t>Bristol</t>
  </si>
  <si>
    <t>South Staffordshire</t>
  </si>
  <si>
    <t>Portsmouth</t>
  </si>
  <si>
    <t>South East</t>
  </si>
  <si>
    <t>Sutton and East Surrey (SES)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</si>
</sst>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43" formatCode="_-* #,##0.00_-;\-* #,##0.00_-;_-* &quot;-&quot;??_-;_-@_-"/>
    <numFmt numFmtId="164" formatCode="0.000"/>
    <numFmt numFmtId="165" formatCode="_-* #,##0_-;\-* #,##0_-;_-* &quot;-&quot;??_-;_-@_-"/>
    <numFmt numFmtId="166" formatCode="hh:mm:ss;@"/>
    <numFmt numFmtId="167" formatCode="0.0"/>
    <numFmt numFmtId="168" formatCode="[$-F400]h:mm:ss\ AM/PM"/>
    <numFmt numFmtId="169" formatCode="#,##0.0"/>
    <numFmt numFmtId="170" formatCode="_-* #,##0.0_-;\-* #,##0.0_-;_-* &quot;-&quot;??_-;_-@_-"/>
    <numFmt numFmtId="171" formatCode="0.0000"/>
    <numFmt numFmtId="172" formatCode="#,##0_);\(#,##0\);&quot;-  &quot;;&quot; &quot;@&quot; &quot;"/>
    <numFmt numFmtId="173" formatCode="#,##0.0_);\(#,##0.0\);&quot;-  &quot;;&quot; &quot;@&quot; &quot;"/>
    <numFmt numFmtId="174" formatCode="###0_);\(###0\);&quot;-  &quot;;&quot; &quot;@&quot; &quot;"/>
    <numFmt numFmtId="175" formatCode="mmmm\ yyyy;@"/>
    <numFmt numFmtId="176" formatCode="###0"/>
  </numFmts>
  <fonts count="72">
    <font>
      <sz val="11"/>
      <color theme="1"/>
      <name val="Arial"/>
      <family val="2"/>
    </font>
    <font>
      <sz val="11"/>
      <color theme="1"/>
      <name val="Arial"/>
      <family val="2"/>
    </font>
    <font>
      <sz val="11"/>
      <color theme="1"/>
      <name val="Calibri"/>
      <family val="2"/>
      <scheme val="minor"/>
    </font>
    <font>
      <u/>
      <sz val="11"/>
      <color theme="10"/>
      <name val="Arial"/>
      <family val="2"/>
    </font>
    <font>
      <sz val="8"/>
      <name val="Arial"/>
      <family val="2"/>
    </font>
    <font>
      <sz val="8"/>
      <color theme="1"/>
      <name val="Tahoma"/>
      <family val="2"/>
    </font>
    <font>
      <sz val="24"/>
      <color theme="0"/>
      <name val="Calibri"/>
      <family val="2"/>
      <scheme val="minor"/>
    </font>
    <font>
      <sz val="10"/>
      <name val="Calibri"/>
      <family val="2"/>
    </font>
    <font>
      <sz val="10"/>
      <name val="Calibri"/>
      <family val="2"/>
      <scheme val="minor"/>
    </font>
    <font>
      <sz val="18"/>
      <name val="Calibri"/>
      <family val="2"/>
      <scheme val="minor"/>
    </font>
    <font>
      <b/>
      <sz val="18"/>
      <name val="Calibri"/>
      <family val="2"/>
      <scheme val="minor"/>
    </font>
    <font>
      <u/>
      <sz val="8"/>
      <color theme="10"/>
      <name val="Tahoma"/>
      <family val="2"/>
    </font>
    <font>
      <sz val="10"/>
      <color theme="1"/>
      <name val="Calibri"/>
      <family val="2"/>
      <scheme val="minor"/>
    </font>
    <font>
      <b/>
      <sz val="10"/>
      <name val="Calibri"/>
      <family val="2"/>
      <scheme val="minor"/>
    </font>
    <font>
      <sz val="10"/>
      <color theme="1"/>
      <name val="Calibri"/>
      <family val="2"/>
    </font>
    <font>
      <b/>
      <sz val="10"/>
      <color rgb="FF0071CE"/>
      <name val="Calibri"/>
      <family val="2"/>
    </font>
    <font>
      <sz val="10"/>
      <color indexed="8"/>
      <name val="Calibri"/>
      <family val="2"/>
      <scheme val="minor"/>
    </font>
    <font>
      <b/>
      <sz val="10"/>
      <color theme="1"/>
      <name val="Calibri"/>
      <family val="2"/>
      <scheme val="minor"/>
    </font>
    <font>
      <sz val="11"/>
      <color indexed="8"/>
      <name val="Calibri"/>
      <family val="2"/>
      <scheme val="minor"/>
    </font>
    <font>
      <b/>
      <sz val="10"/>
      <color rgb="FF0071CE"/>
      <name val="Calibri"/>
      <family val="2"/>
      <scheme val="minor"/>
    </font>
    <font>
      <b/>
      <sz val="11"/>
      <color indexed="8"/>
      <name val="Calibri"/>
      <family val="2"/>
      <scheme val="minor"/>
    </font>
    <font>
      <b/>
      <sz val="11"/>
      <color theme="1"/>
      <name val="Calibri"/>
      <family val="2"/>
      <scheme val="minor"/>
    </font>
    <font>
      <i/>
      <sz val="8"/>
      <name val="Calibri"/>
      <family val="2"/>
      <scheme val="minor"/>
    </font>
    <font>
      <sz val="10"/>
      <color rgb="FF000000"/>
      <name val="Calibri"/>
      <family val="2"/>
      <scheme val="minor"/>
    </font>
    <font>
      <b/>
      <sz val="9"/>
      <color theme="1"/>
      <name val="Calibri"/>
      <family val="2"/>
      <scheme val="minor"/>
    </font>
    <font>
      <i/>
      <sz val="9"/>
      <color theme="1"/>
      <name val="Calibri"/>
      <family val="2"/>
      <scheme val="minor"/>
    </font>
    <font>
      <b/>
      <i/>
      <sz val="8"/>
      <color theme="1"/>
      <name val="Calibri"/>
      <family val="2"/>
      <scheme val="minor"/>
    </font>
    <font>
      <i/>
      <sz val="8"/>
      <color theme="1"/>
      <name val="Calibri"/>
      <family val="2"/>
      <scheme val="minor"/>
    </font>
    <font>
      <b/>
      <sz val="10"/>
      <color rgb="FFFF0000"/>
      <name val="Calibri"/>
      <family val="2"/>
      <scheme val="minor"/>
    </font>
    <font>
      <b/>
      <sz val="11"/>
      <color rgb="FFFF0000"/>
      <name val="Calibri"/>
      <family val="2"/>
      <scheme val="minor"/>
    </font>
    <font>
      <b/>
      <sz val="8"/>
      <name val="Calibri"/>
      <family val="2"/>
      <scheme val="minor"/>
    </font>
    <font>
      <sz val="11"/>
      <name val="Calibri"/>
      <family val="2"/>
      <scheme val="minor"/>
    </font>
    <font>
      <i/>
      <sz val="10"/>
      <name val="Calibri"/>
      <family val="2"/>
      <scheme val="minor"/>
    </font>
    <font>
      <sz val="10"/>
      <color rgb="FFFF0000"/>
      <name val="Calibri"/>
      <family val="2"/>
      <scheme val="minor"/>
    </font>
    <font>
      <i/>
      <sz val="11"/>
      <color theme="1"/>
      <name val="Calibri"/>
      <family val="2"/>
      <scheme val="minor"/>
    </font>
    <font>
      <b/>
      <i/>
      <sz val="11"/>
      <color theme="1"/>
      <name val="Calibri"/>
      <family val="2"/>
      <scheme val="minor"/>
    </font>
    <font>
      <b/>
      <sz val="8"/>
      <color theme="1"/>
      <name val="Calibri"/>
      <family val="2"/>
      <scheme val="minor"/>
    </font>
    <font>
      <i/>
      <sz val="10"/>
      <color theme="1" tint="0.499984740745262"/>
      <name val="Calibri"/>
      <family val="2"/>
      <scheme val="minor"/>
    </font>
    <font>
      <sz val="10"/>
      <color theme="1" tint="0.499984740745262"/>
      <name val="Calibri"/>
      <family val="2"/>
      <scheme val="minor"/>
    </font>
    <font>
      <i/>
      <sz val="11"/>
      <name val="Calibri"/>
      <family val="2"/>
      <scheme val="minor"/>
    </font>
    <font>
      <i/>
      <sz val="7"/>
      <color theme="1"/>
      <name val="Calibri"/>
      <family val="2"/>
      <scheme val="minor"/>
    </font>
    <font>
      <sz val="8"/>
      <color theme="1"/>
      <name val="Calibri"/>
      <family val="2"/>
      <scheme val="minor"/>
    </font>
    <font>
      <b/>
      <u/>
      <sz val="11"/>
      <name val="Calibri"/>
      <family val="2"/>
      <scheme val="minor"/>
    </font>
    <font>
      <b/>
      <sz val="11"/>
      <name val="Calibri"/>
      <family val="2"/>
      <scheme val="minor"/>
    </font>
    <font>
      <sz val="11"/>
      <color rgb="FF000000"/>
      <name val="Calibri"/>
      <family val="2"/>
      <scheme val="minor"/>
    </font>
    <font>
      <b/>
      <sz val="10"/>
      <color rgb="FF000000"/>
      <name val="Calibri"/>
      <family val="2"/>
      <scheme val="minor"/>
    </font>
    <font>
      <b/>
      <sz val="10"/>
      <color rgb="FF006938"/>
      <name val="Calibri"/>
      <family val="2"/>
    </font>
    <font>
      <sz val="10"/>
      <color theme="9"/>
      <name val="Calibri"/>
      <family val="2"/>
      <scheme val="minor"/>
    </font>
    <font>
      <b/>
      <i/>
      <sz val="8"/>
      <color theme="0" tint="-0.34998626667073579"/>
      <name val="Calibri"/>
      <family val="2"/>
      <scheme val="minor"/>
    </font>
    <font>
      <i/>
      <sz val="8"/>
      <color theme="0" tint="-0.34998626667073579"/>
      <name val="Calibri"/>
      <family val="2"/>
      <scheme val="minor"/>
    </font>
    <font>
      <b/>
      <i/>
      <sz val="10"/>
      <name val="Calibri"/>
      <family val="2"/>
      <scheme val="minor"/>
    </font>
    <font>
      <sz val="10"/>
      <color theme="4"/>
      <name val="Calibri"/>
      <family val="2"/>
      <scheme val="minor"/>
    </font>
    <font>
      <b/>
      <sz val="10"/>
      <color rgb="FF006938"/>
      <name val="Calibri"/>
      <family val="2"/>
      <scheme val="minor"/>
    </font>
    <font>
      <sz val="8"/>
      <name val="Calibri"/>
      <family val="2"/>
      <scheme val="minor"/>
    </font>
    <font>
      <i/>
      <sz val="9"/>
      <name val="Calibri"/>
      <family val="2"/>
      <scheme val="minor"/>
    </font>
    <font>
      <b/>
      <sz val="8"/>
      <color theme="0" tint="-0.34998626667073579"/>
      <name val="Calibri"/>
      <family val="2"/>
      <scheme val="minor"/>
    </font>
    <font>
      <sz val="8"/>
      <color theme="0" tint="-0.34998626667073579"/>
      <name val="Calibri"/>
      <family val="2"/>
      <scheme val="minor"/>
    </font>
    <font>
      <sz val="11"/>
      <color theme="9"/>
      <name val="Calibri"/>
      <family val="2"/>
      <scheme val="minor"/>
    </font>
    <font>
      <sz val="11"/>
      <color rgb="FFC00000"/>
      <name val="Calibri"/>
      <family val="2"/>
      <scheme val="minor"/>
    </font>
    <font>
      <sz val="11"/>
      <color rgb="FF242424"/>
      <name val="Aptos Narrow"/>
      <family val="2"/>
    </font>
    <font>
      <sz val="11"/>
      <color rgb="FF9C5700"/>
      <name val="Arial"/>
      <family val="2"/>
    </font>
    <font>
      <sz val="11"/>
      <name val="Arial"/>
      <family val="2"/>
    </font>
    <font>
      <b/>
      <u/>
      <sz val="10"/>
      <color theme="10"/>
      <name val="Calibri"/>
      <family val="2"/>
      <scheme val="minor"/>
    </font>
    <font>
      <b/>
      <i/>
      <sz val="10"/>
      <color theme="1"/>
      <name val="Calibri"/>
      <family val="2"/>
    </font>
    <font>
      <sz val="10"/>
      <color rgb="FF000000"/>
      <name val="Arial"/>
      <family val="2"/>
    </font>
    <font>
      <b/>
      <sz val="10"/>
      <name val="Calibri"/>
      <family val="2"/>
    </font>
    <font>
      <sz val="11"/>
      <color rgb="FF0071CE"/>
      <name val="Calibri"/>
      <family val="2"/>
    </font>
    <font>
      <sz val="10"/>
      <color rgb="FF0071CE"/>
      <name val="Calibri"/>
      <family val="2"/>
    </font>
    <font>
      <sz val="10"/>
      <color rgb="FF003595"/>
      <name val="Calibri"/>
      <family val="2"/>
    </font>
    <font>
      <b/>
      <sz val="14"/>
      <name val="Calibri"/>
      <family val="2"/>
    </font>
    <font>
      <sz val="10"/>
      <color theme="0"/>
      <name val="Calibri"/>
      <family val="2"/>
    </font>
    <font>
      <sz val="24"/>
      <color theme="0"/>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003595"/>
        <bgColor indexed="64"/>
      </patternFill>
    </fill>
    <fill>
      <patternFill patternType="solid">
        <fgColor rgb="FFDCECF5"/>
        <bgColor indexed="64"/>
      </patternFill>
    </fill>
    <fill>
      <patternFill patternType="solid">
        <fgColor rgb="FFFFFF00"/>
      </patternFill>
    </fill>
    <fill>
      <patternFill patternType="solid">
        <fgColor rgb="FFFFDB8E"/>
        <bgColor indexed="64"/>
      </patternFill>
    </fill>
    <fill>
      <patternFill patternType="solid">
        <fgColor theme="3"/>
        <bgColor indexed="64"/>
      </patternFill>
    </fill>
    <fill>
      <patternFill patternType="solid">
        <fgColor rgb="FFCCCCCE"/>
        <bgColor indexed="64"/>
      </patternFill>
    </fill>
    <fill>
      <patternFill patternType="solid">
        <fgColor rgb="FFFFEB9C"/>
      </patternFill>
    </fill>
    <fill>
      <patternFill patternType="solid">
        <fgColor theme="3" tint="0.89999084444715716"/>
        <bgColor indexed="64"/>
      </patternFill>
    </fill>
  </fills>
  <borders count="4">
    <border>
      <left/>
      <right/>
      <top/>
      <bottom/>
      <diagonal/>
    </border>
    <border>
      <left style="thin">
        <color rgb="FF003595"/>
      </left>
      <right style="thin">
        <color rgb="FF003595"/>
      </right>
      <top style="thin">
        <color rgb="FF003595"/>
      </top>
      <bottom style="thin">
        <color rgb="FF003595"/>
      </bottom>
      <diagonal/>
    </border>
    <border>
      <left style="thin">
        <color indexed="64"/>
      </left>
      <right style="thin">
        <color indexed="64"/>
      </right>
      <top style="thin">
        <color indexed="64"/>
      </top>
      <bottom style="thin">
        <color indexed="64"/>
      </bottom>
      <diagonal/>
    </border>
    <border>
      <left style="thin">
        <color rgb="FF003595"/>
      </left>
      <right/>
      <top style="thin">
        <color rgb="FF003595"/>
      </top>
      <bottom style="thin">
        <color rgb="FF003595"/>
      </bottom>
      <diagonal/>
    </border>
  </borders>
  <cellStyleXfs count="21">
    <xf numFmtId="0" fontId="0"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0" fontId="1" fillId="0" borderId="0"/>
    <xf numFmtId="0" fontId="2" fillId="0" borderId="0"/>
    <xf numFmtId="172" fontId="5" fillId="0" borderId="0" applyFont="0" applyFill="0" applyBorder="0" applyProtection="0">
      <alignment vertical="top"/>
    </xf>
    <xf numFmtId="172" fontId="7" fillId="0" borderId="0" applyFill="0" applyBorder="0" applyProtection="0">
      <alignment vertical="top"/>
    </xf>
    <xf numFmtId="174" fontId="7" fillId="0" borderId="0" applyFont="0" applyFill="0" applyBorder="0" applyProtection="0">
      <alignment vertical="top"/>
    </xf>
    <xf numFmtId="0" fontId="11" fillId="0" borderId="0" applyNumberFormat="0" applyFill="0" applyBorder="0" applyAlignment="0" applyProtection="0"/>
    <xf numFmtId="0" fontId="1" fillId="0" borderId="0"/>
    <xf numFmtId="0" fontId="14" fillId="0" borderId="0"/>
    <xf numFmtId="0" fontId="1" fillId="0" borderId="0"/>
    <xf numFmtId="0" fontId="18" fillId="0" borderId="0"/>
    <xf numFmtId="0" fontId="1" fillId="0" borderId="0"/>
    <xf numFmtId="0" fontId="3" fillId="0" borderId="0" applyNumberFormat="0" applyFill="0" applyBorder="0" applyAlignment="0" applyProtection="0"/>
    <xf numFmtId="172" fontId="5" fillId="0" borderId="0" applyFont="0" applyFill="0" applyBorder="0" applyProtection="0">
      <alignment vertical="top"/>
    </xf>
    <xf numFmtId="9" fontId="1" fillId="0" borderId="0" applyFont="0" applyFill="0" applyBorder="0" applyAlignment="0" applyProtection="0"/>
    <xf numFmtId="0" fontId="60" fillId="11" borderId="0" applyNumberFormat="0" applyBorder="0" applyAlignment="0" applyProtection="0"/>
    <xf numFmtId="172" fontId="1" fillId="0" borderId="0" applyFont="0" applyFill="0" applyBorder="0" applyProtection="0">
      <alignment vertical="top"/>
    </xf>
    <xf numFmtId="172" fontId="7" fillId="0" borderId="0" applyFill="0" applyBorder="0" applyProtection="0">
      <alignment vertical="top"/>
    </xf>
  </cellStyleXfs>
  <cellXfs count="241">
    <xf numFmtId="0" fontId="0" fillId="0" borderId="0" xfId="0"/>
    <xf numFmtId="172" fontId="6" fillId="5" borderId="0" xfId="6" applyFont="1" applyFill="1">
      <alignment vertical="top"/>
    </xf>
    <xf numFmtId="172" fontId="8" fillId="0" borderId="0" xfId="7" applyFont="1" applyFill="1">
      <alignment vertical="top"/>
    </xf>
    <xf numFmtId="172" fontId="9" fillId="0" borderId="0" xfId="7" applyFont="1" applyFill="1">
      <alignment vertical="top"/>
    </xf>
    <xf numFmtId="172" fontId="10" fillId="0" borderId="0" xfId="7" applyFont="1" applyFill="1">
      <alignment vertical="top"/>
    </xf>
    <xf numFmtId="173" fontId="8" fillId="0" borderId="0" xfId="7" applyNumberFormat="1" applyFont="1" applyFill="1" applyAlignment="1">
      <alignment horizontal="left" vertical="top"/>
    </xf>
    <xf numFmtId="175" fontId="8" fillId="0" borderId="0" xfId="8" applyNumberFormat="1" applyFont="1" applyFill="1" applyAlignment="1">
      <alignment horizontal="left" vertical="top"/>
    </xf>
    <xf numFmtId="0" fontId="12" fillId="0" borderId="0" xfId="10" applyFont="1"/>
    <xf numFmtId="0" fontId="2" fillId="0" borderId="0" xfId="0" applyFont="1"/>
    <xf numFmtId="0" fontId="2" fillId="3" borderId="0" xfId="0" applyFont="1" applyFill="1"/>
    <xf numFmtId="0" fontId="20" fillId="5" borderId="0" xfId="0" applyFont="1" applyFill="1"/>
    <xf numFmtId="0" fontId="20" fillId="5" borderId="0" xfId="0" applyFont="1" applyFill="1" applyAlignment="1">
      <alignment horizontal="left"/>
    </xf>
    <xf numFmtId="0" fontId="20" fillId="0" borderId="0" xfId="0" applyFont="1"/>
    <xf numFmtId="0" fontId="21" fillId="0" borderId="0" xfId="0" applyFont="1"/>
    <xf numFmtId="0" fontId="12" fillId="0" borderId="0" xfId="0" applyFont="1"/>
    <xf numFmtId="0" fontId="25" fillId="0" borderId="0" xfId="0" applyFont="1"/>
    <xf numFmtId="0" fontId="18" fillId="2" borderId="0" xfId="0" applyFont="1" applyFill="1"/>
    <xf numFmtId="0" fontId="41" fillId="0" borderId="0" xfId="0" applyFont="1"/>
    <xf numFmtId="0" fontId="18" fillId="0" borderId="0" xfId="0" applyFont="1"/>
    <xf numFmtId="0" fontId="36" fillId="0" borderId="0" xfId="0" applyFont="1"/>
    <xf numFmtId="0" fontId="27" fillId="0" borderId="0" xfId="0" applyFont="1" applyAlignment="1">
      <alignment horizontal="left" vertical="center"/>
    </xf>
    <xf numFmtId="2" fontId="2" fillId="0" borderId="0" xfId="0" applyNumberFormat="1" applyFont="1"/>
    <xf numFmtId="0" fontId="42" fillId="0" borderId="0" xfId="0" applyFont="1"/>
    <xf numFmtId="0" fontId="43" fillId="7" borderId="0" xfId="0" applyFont="1" applyFill="1"/>
    <xf numFmtId="172" fontId="44" fillId="0" borderId="0" xfId="6" applyFont="1" applyAlignment="1">
      <alignment horizontal="left"/>
    </xf>
    <xf numFmtId="172" fontId="44" fillId="0" borderId="0" xfId="6" applyFont="1" applyAlignment="1"/>
    <xf numFmtId="0" fontId="44" fillId="0" borderId="0" xfId="6" applyNumberFormat="1" applyFont="1" applyAlignment="1">
      <alignment horizontal="left"/>
    </xf>
    <xf numFmtId="0" fontId="44" fillId="0" borderId="0" xfId="0" applyFont="1"/>
    <xf numFmtId="0" fontId="19" fillId="0" borderId="0" xfId="11" applyFont="1" applyAlignment="1">
      <alignment vertical="center"/>
    </xf>
    <xf numFmtId="0" fontId="46" fillId="0" borderId="0" xfId="0" applyFont="1" applyAlignment="1">
      <alignment vertical="top"/>
    </xf>
    <xf numFmtId="0" fontId="12" fillId="0" borderId="0" xfId="2" applyFont="1"/>
    <xf numFmtId="6" fontId="12" fillId="0" borderId="0" xfId="2" applyNumberFormat="1" applyFont="1"/>
    <xf numFmtId="0" fontId="17" fillId="0" borderId="0" xfId="2" applyFont="1"/>
    <xf numFmtId="0" fontId="14" fillId="8" borderId="0" xfId="0" applyFont="1" applyFill="1"/>
    <xf numFmtId="6" fontId="12" fillId="8" borderId="0" xfId="2" applyNumberFormat="1" applyFont="1" applyFill="1"/>
    <xf numFmtId="0" fontId="15" fillId="6" borderId="0" xfId="0" applyFont="1" applyFill="1" applyAlignment="1">
      <alignment vertical="center"/>
    </xf>
    <xf numFmtId="3" fontId="12" fillId="0" borderId="0" xfId="0" applyNumberFormat="1" applyFont="1"/>
    <xf numFmtId="0" fontId="17" fillId="0" borderId="0" xfId="0" applyFont="1"/>
    <xf numFmtId="3" fontId="8" fillId="8" borderId="0" xfId="0" applyNumberFormat="1" applyFont="1" applyFill="1"/>
    <xf numFmtId="3" fontId="12" fillId="8" borderId="0" xfId="0" applyNumberFormat="1" applyFont="1" applyFill="1"/>
    <xf numFmtId="3" fontId="47" fillId="0" borderId="0" xfId="0" applyNumberFormat="1" applyFont="1"/>
    <xf numFmtId="172" fontId="6" fillId="5" borderId="0" xfId="6" applyFont="1" applyFill="1" applyBorder="1">
      <alignment vertical="top"/>
    </xf>
    <xf numFmtId="0" fontId="20" fillId="0" borderId="0" xfId="0" applyFont="1" applyAlignment="1">
      <alignment horizontal="left"/>
    </xf>
    <xf numFmtId="0" fontId="2" fillId="0" borderId="0" xfId="0" applyFont="1" applyAlignment="1">
      <alignment horizontal="left"/>
    </xf>
    <xf numFmtId="0" fontId="22" fillId="4" borderId="0" xfId="0" applyFont="1" applyFill="1"/>
    <xf numFmtId="0" fontId="20" fillId="9" borderId="0" xfId="0" applyFont="1" applyFill="1"/>
    <xf numFmtId="0" fontId="12" fillId="0" borderId="0" xfId="0" applyFont="1" applyAlignment="1">
      <alignment vertical="top"/>
    </xf>
    <xf numFmtId="0" fontId="12" fillId="0" borderId="0" xfId="0" applyFont="1" applyAlignment="1">
      <alignment vertical="top" wrapText="1"/>
    </xf>
    <xf numFmtId="0" fontId="8"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23" fillId="0" borderId="0" xfId="0" applyFont="1" applyAlignment="1">
      <alignment horizontal="left"/>
    </xf>
    <xf numFmtId="0" fontId="23" fillId="0" borderId="0" xfId="0" applyFont="1"/>
    <xf numFmtId="0" fontId="17" fillId="0" borderId="0" xfId="10" applyFont="1" applyAlignment="1">
      <alignment vertical="top"/>
    </xf>
    <xf numFmtId="172" fontId="6" fillId="9" borderId="0" xfId="6" applyFont="1" applyFill="1" applyBorder="1">
      <alignment vertical="top"/>
    </xf>
    <xf numFmtId="0" fontId="20" fillId="9" borderId="0" xfId="0" applyFont="1" applyFill="1" applyAlignment="1">
      <alignment horizontal="left"/>
    </xf>
    <xf numFmtId="0" fontId="13" fillId="0" borderId="0" xfId="4" applyFont="1" applyAlignment="1">
      <alignment horizontal="left" vertical="center" wrapText="1"/>
    </xf>
    <xf numFmtId="0" fontId="48" fillId="0" borderId="0" xfId="0" applyFont="1"/>
    <xf numFmtId="0" fontId="49" fillId="0" borderId="0" xfId="0" applyFont="1"/>
    <xf numFmtId="1" fontId="12" fillId="8" borderId="0" xfId="0" applyNumberFormat="1" applyFont="1" applyFill="1" applyAlignment="1">
      <alignment horizontal="right" vertical="top"/>
    </xf>
    <xf numFmtId="2" fontId="12" fillId="8" borderId="0" xfId="0" applyNumberFormat="1" applyFont="1" applyFill="1" applyAlignment="1">
      <alignment horizontal="right" vertical="top"/>
    </xf>
    <xf numFmtId="167" fontId="12" fillId="8" borderId="0" xfId="0" applyNumberFormat="1" applyFont="1" applyFill="1" applyAlignment="1">
      <alignment horizontal="right" vertical="top"/>
    </xf>
    <xf numFmtId="166" fontId="12" fillId="8" borderId="0" xfId="0" applyNumberFormat="1" applyFont="1" applyFill="1" applyAlignment="1">
      <alignment horizontal="right" vertical="top"/>
    </xf>
    <xf numFmtId="164" fontId="12" fillId="8" borderId="0" xfId="0" applyNumberFormat="1" applyFont="1" applyFill="1" applyAlignment="1">
      <alignment horizontal="right" vertical="top"/>
    </xf>
    <xf numFmtId="0" fontId="7" fillId="10" borderId="0" xfId="0" applyFont="1" applyFill="1" applyAlignment="1">
      <alignment vertical="top"/>
    </xf>
    <xf numFmtId="1" fontId="12" fillId="10" borderId="0" xfId="0" applyNumberFormat="1" applyFont="1" applyFill="1" applyAlignment="1">
      <alignment horizontal="right" vertical="top"/>
    </xf>
    <xf numFmtId="0" fontId="12" fillId="10" borderId="0" xfId="0" applyFont="1" applyFill="1" applyAlignment="1">
      <alignment horizontal="right" vertical="top"/>
    </xf>
    <xf numFmtId="165" fontId="12" fillId="10" borderId="0" xfId="1" applyNumberFormat="1" applyFont="1" applyFill="1" applyBorder="1" applyAlignment="1">
      <alignment horizontal="right"/>
    </xf>
    <xf numFmtId="43" fontId="12" fillId="10" borderId="0" xfId="1" applyFont="1" applyFill="1" applyBorder="1" applyAlignment="1">
      <alignment horizontal="right"/>
    </xf>
    <xf numFmtId="2" fontId="12" fillId="10" borderId="0" xfId="0" applyNumberFormat="1" applyFont="1" applyFill="1" applyAlignment="1">
      <alignment horizontal="right" vertical="top"/>
    </xf>
    <xf numFmtId="167" fontId="12" fillId="10" borderId="0" xfId="0" applyNumberFormat="1" applyFont="1" applyFill="1" applyAlignment="1">
      <alignment horizontal="right" vertical="top"/>
    </xf>
    <xf numFmtId="164" fontId="12" fillId="10" borderId="0" xfId="0" applyNumberFormat="1" applyFont="1" applyFill="1" applyAlignment="1">
      <alignment horizontal="right" vertical="top"/>
    </xf>
    <xf numFmtId="166" fontId="12" fillId="10" borderId="0" xfId="0" applyNumberFormat="1" applyFont="1" applyFill="1" applyAlignment="1">
      <alignment horizontal="right" vertical="top"/>
    </xf>
    <xf numFmtId="0" fontId="12" fillId="10" borderId="0" xfId="0" applyFont="1" applyFill="1" applyAlignment="1">
      <alignment horizontal="right"/>
    </xf>
    <xf numFmtId="0" fontId="16" fillId="0" borderId="0" xfId="0" applyFont="1"/>
    <xf numFmtId="0" fontId="24" fillId="0" borderId="0" xfId="0" applyFont="1" applyAlignment="1">
      <alignment horizontal="center"/>
    </xf>
    <xf numFmtId="0" fontId="24" fillId="0" borderId="0" xfId="0" applyFont="1"/>
    <xf numFmtId="0" fontId="25" fillId="0" borderId="0" xfId="0" applyFont="1" applyAlignment="1">
      <alignment horizontal="center" wrapText="1"/>
    </xf>
    <xf numFmtId="0" fontId="28" fillId="0" borderId="0" xfId="0" applyFont="1"/>
    <xf numFmtId="0" fontId="29" fillId="0" borderId="0" xfId="0" applyFont="1"/>
    <xf numFmtId="0" fontId="12" fillId="0" borderId="0" xfId="2" applyFont="1" applyAlignment="1">
      <alignment horizontal="center" vertical="center" wrapText="1"/>
    </xf>
    <xf numFmtId="0" fontId="17" fillId="0" borderId="0" xfId="0" applyFont="1" applyAlignment="1">
      <alignment horizontal="center"/>
    </xf>
    <xf numFmtId="0" fontId="26" fillId="0" borderId="0" xfId="0" applyFont="1" applyAlignment="1">
      <alignment horizontal="left" vertical="center"/>
    </xf>
    <xf numFmtId="0" fontId="27" fillId="0" borderId="0" xfId="0" applyFont="1" applyAlignment="1">
      <alignment horizontal="left" vertical="center" wrapText="1"/>
    </xf>
    <xf numFmtId="0" fontId="30" fillId="0" borderId="0" xfId="0" applyFont="1"/>
    <xf numFmtId="0" fontId="31" fillId="0" borderId="0" xfId="0" applyFont="1"/>
    <xf numFmtId="2" fontId="12" fillId="0" borderId="0" xfId="2" applyNumberFormat="1" applyFont="1"/>
    <xf numFmtId="0" fontId="27" fillId="0" borderId="0" xfId="0" applyFont="1"/>
    <xf numFmtId="3" fontId="12" fillId="0" borderId="0" xfId="2" applyNumberFormat="1" applyFont="1"/>
    <xf numFmtId="0" fontId="32" fillId="0" borderId="0" xfId="0" applyFont="1" applyAlignment="1">
      <alignment horizontal="right"/>
    </xf>
    <xf numFmtId="0" fontId="32" fillId="0" borderId="0" xfId="0" applyFont="1" applyAlignment="1">
      <alignment horizontal="left"/>
    </xf>
    <xf numFmtId="168" fontId="12" fillId="0" borderId="0" xfId="0" applyNumberFormat="1" applyFont="1"/>
    <xf numFmtId="0" fontId="34" fillId="0" borderId="0" xfId="0" applyFont="1"/>
    <xf numFmtId="0" fontId="35" fillId="0" borderId="0" xfId="0" applyFont="1"/>
    <xf numFmtId="168" fontId="2" fillId="0" borderId="0" xfId="0" applyNumberFormat="1" applyFont="1"/>
    <xf numFmtId="6" fontId="12" fillId="0" borderId="0" xfId="2" applyNumberFormat="1" applyFont="1" applyAlignment="1">
      <alignment wrapText="1"/>
    </xf>
    <xf numFmtId="3" fontId="2" fillId="0" borderId="0" xfId="0" applyNumberFormat="1" applyFont="1"/>
    <xf numFmtId="0" fontId="37" fillId="0" borderId="0" xfId="0" applyFont="1" applyAlignment="1">
      <alignment horizontal="right"/>
    </xf>
    <xf numFmtId="3" fontId="38" fillId="0" borderId="0" xfId="0" applyNumberFormat="1" applyFont="1" applyAlignment="1">
      <alignment horizontal="right"/>
    </xf>
    <xf numFmtId="167" fontId="12" fillId="0" borderId="0" xfId="2" applyNumberFormat="1" applyFont="1"/>
    <xf numFmtId="0" fontId="39" fillId="0" borderId="0" xfId="0" applyFont="1"/>
    <xf numFmtId="169" fontId="12" fillId="0" borderId="0" xfId="2" applyNumberFormat="1" applyFont="1"/>
    <xf numFmtId="169" fontId="33" fillId="0" borderId="0" xfId="2" applyNumberFormat="1" applyFont="1"/>
    <xf numFmtId="169" fontId="8" fillId="0" borderId="0" xfId="2" applyNumberFormat="1" applyFont="1"/>
    <xf numFmtId="170" fontId="2" fillId="0" borderId="0" xfId="0" applyNumberFormat="1" applyFont="1"/>
    <xf numFmtId="0" fontId="31" fillId="8" borderId="0" xfId="0" applyFont="1" applyFill="1" applyAlignment="1">
      <alignment horizontal="center"/>
    </xf>
    <xf numFmtId="0" fontId="50" fillId="0" borderId="0" xfId="0" applyFont="1" applyAlignment="1">
      <alignment horizontal="right"/>
    </xf>
    <xf numFmtId="2" fontId="12" fillId="8" borderId="0" xfId="2" applyNumberFormat="1" applyFont="1" applyFill="1"/>
    <xf numFmtId="2" fontId="33" fillId="8" borderId="0" xfId="2" applyNumberFormat="1" applyFont="1" applyFill="1"/>
    <xf numFmtId="2" fontId="8" fillId="8" borderId="0" xfId="2" applyNumberFormat="1" applyFont="1" applyFill="1"/>
    <xf numFmtId="3" fontId="51" fillId="0" borderId="0" xfId="2" applyNumberFormat="1" applyFont="1"/>
    <xf numFmtId="3" fontId="8" fillId="8" borderId="0" xfId="0" applyNumberFormat="1" applyFont="1" applyFill="1" applyAlignment="1">
      <alignment horizontal="right"/>
    </xf>
    <xf numFmtId="0" fontId="8" fillId="8" borderId="0" xfId="0" applyFont="1" applyFill="1" applyAlignment="1">
      <alignment horizontal="right"/>
    </xf>
    <xf numFmtId="168" fontId="12" fillId="8" borderId="0" xfId="2" applyNumberFormat="1" applyFont="1" applyFill="1"/>
    <xf numFmtId="168" fontId="12" fillId="8" borderId="0" xfId="0" applyNumberFormat="1" applyFont="1" applyFill="1"/>
    <xf numFmtId="2" fontId="12" fillId="10" borderId="0" xfId="2" applyNumberFormat="1" applyFont="1" applyFill="1"/>
    <xf numFmtId="3" fontId="51" fillId="0" borderId="0" xfId="0" applyNumberFormat="1" applyFont="1"/>
    <xf numFmtId="1" fontId="12" fillId="8" borderId="0" xfId="2" applyNumberFormat="1" applyFont="1" applyFill="1"/>
    <xf numFmtId="1" fontId="8" fillId="8" borderId="0" xfId="2" applyNumberFormat="1" applyFont="1" applyFill="1"/>
    <xf numFmtId="1" fontId="12" fillId="10" borderId="0" xfId="2" applyNumberFormat="1" applyFont="1" applyFill="1"/>
    <xf numFmtId="0" fontId="12" fillId="8" borderId="0" xfId="2" applyFont="1" applyFill="1"/>
    <xf numFmtId="0" fontId="12" fillId="10" borderId="0" xfId="2" applyFont="1" applyFill="1"/>
    <xf numFmtId="169" fontId="12" fillId="8" borderId="0" xfId="2" applyNumberFormat="1" applyFont="1" applyFill="1"/>
    <xf numFmtId="169" fontId="8" fillId="8" borderId="0" xfId="2" applyNumberFormat="1" applyFont="1" applyFill="1"/>
    <xf numFmtId="169" fontId="12" fillId="10" borderId="0" xfId="2" applyNumberFormat="1" applyFont="1" applyFill="1"/>
    <xf numFmtId="169" fontId="33" fillId="10" borderId="0" xfId="2" applyNumberFormat="1" applyFont="1" applyFill="1"/>
    <xf numFmtId="0" fontId="26" fillId="0" borderId="0" xfId="0" applyFont="1" applyAlignment="1">
      <alignment horizontal="left" vertical="center" wrapText="1"/>
    </xf>
    <xf numFmtId="167" fontId="12" fillId="8" borderId="0" xfId="0" applyNumberFormat="1" applyFont="1" applyFill="1" applyAlignment="1">
      <alignment vertical="top"/>
    </xf>
    <xf numFmtId="168" fontId="47" fillId="0" borderId="0" xfId="2" applyNumberFormat="1" applyFont="1"/>
    <xf numFmtId="167" fontId="47" fillId="0" borderId="0" xfId="2" applyNumberFormat="1" applyFont="1"/>
    <xf numFmtId="169" fontId="47" fillId="0" borderId="0" xfId="2" applyNumberFormat="1" applyFont="1"/>
    <xf numFmtId="0" fontId="40" fillId="0" borderId="0" xfId="0" applyFont="1"/>
    <xf numFmtId="0" fontId="17" fillId="0" borderId="0" xfId="2" applyFont="1" applyAlignment="1">
      <alignment horizontal="center"/>
    </xf>
    <xf numFmtId="2" fontId="51" fillId="0" borderId="0" xfId="2" applyNumberFormat="1" applyFont="1"/>
    <xf numFmtId="0" fontId="45" fillId="0" borderId="0" xfId="0" applyFont="1"/>
    <xf numFmtId="168" fontId="23" fillId="8" borderId="0" xfId="0" applyNumberFormat="1" applyFont="1" applyFill="1"/>
    <xf numFmtId="168" fontId="51" fillId="0" borderId="0" xfId="2" applyNumberFormat="1" applyFont="1"/>
    <xf numFmtId="0" fontId="2" fillId="10" borderId="0" xfId="0" applyFont="1" applyFill="1"/>
    <xf numFmtId="2" fontId="12" fillId="0" borderId="0" xfId="0" applyNumberFormat="1" applyFont="1"/>
    <xf numFmtId="171" fontId="2" fillId="0" borderId="0" xfId="0" applyNumberFormat="1" applyFont="1"/>
    <xf numFmtId="2" fontId="47" fillId="0" borderId="0" xfId="2" applyNumberFormat="1" applyFont="1"/>
    <xf numFmtId="2" fontId="47" fillId="0" borderId="0" xfId="0" applyNumberFormat="1" applyFont="1"/>
    <xf numFmtId="0" fontId="2" fillId="9" borderId="0" xfId="0" applyFont="1" applyFill="1"/>
    <xf numFmtId="0" fontId="52" fillId="0" borderId="0" xfId="11" applyFont="1" applyAlignment="1">
      <alignment vertical="center"/>
    </xf>
    <xf numFmtId="3" fontId="12" fillId="10" borderId="0" xfId="0" applyNumberFormat="1" applyFont="1" applyFill="1"/>
    <xf numFmtId="0" fontId="43" fillId="0" borderId="0" xfId="0" applyFont="1"/>
    <xf numFmtId="0" fontId="8" fillId="0" borderId="0" xfId="0" applyFont="1"/>
    <xf numFmtId="0" fontId="13" fillId="0" borderId="0" xfId="11" applyFont="1" applyAlignment="1">
      <alignment vertical="center"/>
    </xf>
    <xf numFmtId="0" fontId="53" fillId="0" borderId="0" xfId="0" applyFont="1"/>
    <xf numFmtId="0" fontId="8" fillId="0" borderId="0" xfId="2" applyFont="1"/>
    <xf numFmtId="0" fontId="22" fillId="0" borderId="0" xfId="0" applyFont="1" applyAlignment="1">
      <alignment horizontal="left" vertical="center"/>
    </xf>
    <xf numFmtId="6" fontId="8" fillId="0" borderId="0" xfId="2" applyNumberFormat="1" applyFont="1"/>
    <xf numFmtId="2" fontId="8" fillId="0" borderId="0" xfId="2" applyNumberFormat="1" applyFont="1"/>
    <xf numFmtId="9" fontId="8" fillId="0" borderId="0" xfId="2" applyNumberFormat="1" applyFont="1"/>
    <xf numFmtId="0" fontId="54" fillId="0" borderId="0" xfId="0" applyFont="1"/>
    <xf numFmtId="9" fontId="8" fillId="0" borderId="0" xfId="0" applyNumberFormat="1" applyFont="1"/>
    <xf numFmtId="9" fontId="31" fillId="0" borderId="0" xfId="0" applyNumberFormat="1" applyFont="1"/>
    <xf numFmtId="2" fontId="8" fillId="10" borderId="0" xfId="2" applyNumberFormat="1" applyFont="1" applyFill="1"/>
    <xf numFmtId="0" fontId="13" fillId="0" borderId="0" xfId="2" applyFont="1"/>
    <xf numFmtId="0" fontId="13" fillId="0" borderId="0" xfId="2" applyFont="1" applyAlignment="1">
      <alignment horizontal="center"/>
    </xf>
    <xf numFmtId="0" fontId="13" fillId="0" borderId="0" xfId="0" applyFont="1"/>
    <xf numFmtId="0" fontId="13" fillId="0" borderId="0" xfId="0" applyFont="1" applyAlignment="1">
      <alignment horizontal="center"/>
    </xf>
    <xf numFmtId="0" fontId="55" fillId="0" borderId="0" xfId="0" applyFont="1"/>
    <xf numFmtId="0" fontId="56" fillId="0" borderId="0" xfId="0" applyFont="1"/>
    <xf numFmtId="0" fontId="49" fillId="0" borderId="0" xfId="0" applyFont="1" applyAlignment="1">
      <alignment horizontal="left" vertical="center"/>
    </xf>
    <xf numFmtId="0" fontId="31" fillId="10" borderId="0" xfId="0" applyFont="1" applyFill="1"/>
    <xf numFmtId="0" fontId="8" fillId="10" borderId="0" xfId="0" applyFont="1" applyFill="1"/>
    <xf numFmtId="9" fontId="8" fillId="10" borderId="0" xfId="0" applyNumberFormat="1" applyFont="1" applyFill="1"/>
    <xf numFmtId="9" fontId="47" fillId="0" borderId="0" xfId="2" applyNumberFormat="1" applyFont="1"/>
    <xf numFmtId="0" fontId="57" fillId="0" borderId="0" xfId="0" applyFont="1"/>
    <xf numFmtId="0" fontId="13" fillId="0" borderId="0" xfId="10" applyFont="1" applyAlignment="1">
      <alignment vertical="top"/>
    </xf>
    <xf numFmtId="0" fontId="12" fillId="9" borderId="0" xfId="0" applyFont="1" applyFill="1"/>
    <xf numFmtId="0" fontId="8" fillId="0" borderId="0" xfId="0" applyFont="1" applyAlignment="1">
      <alignment horizontal="center"/>
    </xf>
    <xf numFmtId="2" fontId="8" fillId="0" borderId="0" xfId="0" applyNumberFormat="1" applyFont="1"/>
    <xf numFmtId="0" fontId="32" fillId="0" borderId="0" xfId="0" applyFont="1"/>
    <xf numFmtId="2" fontId="8" fillId="10" borderId="0" xfId="0" applyNumberFormat="1" applyFont="1" applyFill="1"/>
    <xf numFmtId="0" fontId="13" fillId="0" borderId="0" xfId="0" applyFont="1" applyAlignment="1">
      <alignment wrapText="1"/>
    </xf>
    <xf numFmtId="0" fontId="13" fillId="0" borderId="0" xfId="0" applyFont="1" applyAlignment="1">
      <alignment vertical="center"/>
    </xf>
    <xf numFmtId="0" fontId="8" fillId="0" borderId="0" xfId="10" applyFont="1" applyAlignment="1">
      <alignment vertical="top"/>
    </xf>
    <xf numFmtId="0" fontId="8" fillId="0" borderId="0" xfId="10" applyFont="1" applyAlignment="1">
      <alignment horizontal="center" vertical="top"/>
    </xf>
    <xf numFmtId="0" fontId="13" fillId="0" borderId="0" xfId="10" applyFont="1" applyAlignment="1">
      <alignment horizontal="centerContinuous" vertical="top"/>
    </xf>
    <xf numFmtId="0" fontId="8" fillId="0" borderId="0" xfId="10" applyFont="1" applyAlignment="1">
      <alignment horizontal="centerContinuous" vertical="top"/>
    </xf>
    <xf numFmtId="0" fontId="13" fillId="0" borderId="0" xfId="10" applyFont="1" applyAlignment="1">
      <alignment horizontal="center" vertical="top"/>
    </xf>
    <xf numFmtId="0" fontId="8" fillId="0" borderId="0" xfId="10" applyFont="1"/>
    <xf numFmtId="2" fontId="31" fillId="8" borderId="0" xfId="0" applyNumberFormat="1" applyFont="1" applyFill="1"/>
    <xf numFmtId="0" fontId="58" fillId="0" borderId="0" xfId="0" applyFont="1"/>
    <xf numFmtId="9" fontId="47" fillId="0" borderId="0" xfId="0" applyNumberFormat="1" applyFont="1"/>
    <xf numFmtId="10" fontId="51" fillId="0" borderId="0" xfId="0" applyNumberFormat="1" applyFont="1"/>
    <xf numFmtId="2" fontId="51" fillId="0" borderId="0" xfId="0" applyNumberFormat="1" applyFont="1"/>
    <xf numFmtId="0" fontId="8" fillId="0" borderId="0" xfId="0" applyFont="1" applyAlignment="1">
      <alignment horizontal="right"/>
    </xf>
    <xf numFmtId="172" fontId="6" fillId="5" borderId="0" xfId="16" applyFont="1" applyFill="1">
      <alignment vertical="top"/>
    </xf>
    <xf numFmtId="172" fontId="8" fillId="5" borderId="0" xfId="7" applyFont="1" applyFill="1">
      <alignment vertical="top"/>
    </xf>
    <xf numFmtId="172" fontId="8" fillId="0" borderId="0" xfId="7" applyFont="1" applyFill="1" applyAlignment="1">
      <alignment horizontal="left" vertical="center"/>
    </xf>
    <xf numFmtId="172" fontId="3" fillId="0" borderId="0" xfId="15" applyNumberFormat="1" applyFill="1" applyAlignment="1">
      <alignment vertical="top"/>
    </xf>
    <xf numFmtId="172" fontId="12" fillId="0" borderId="0" xfId="16" applyFont="1" applyAlignment="1"/>
    <xf numFmtId="0" fontId="59" fillId="0" borderId="0" xfId="0" applyFont="1"/>
    <xf numFmtId="9" fontId="60" fillId="11" borderId="0" xfId="18" applyNumberFormat="1"/>
    <xf numFmtId="10" fontId="60" fillId="11" borderId="0" xfId="18" applyNumberFormat="1"/>
    <xf numFmtId="10" fontId="61" fillId="0" borderId="0" xfId="17" applyNumberFormat="1" applyFont="1" applyFill="1"/>
    <xf numFmtId="0" fontId="62" fillId="0" borderId="0" xfId="15" applyFont="1" applyAlignment="1">
      <alignment vertical="center"/>
    </xf>
    <xf numFmtId="176" fontId="0" fillId="0" borderId="0" xfId="0" applyNumberFormat="1"/>
    <xf numFmtId="0" fontId="63" fillId="0" borderId="0" xfId="0" applyFont="1" applyAlignment="1">
      <alignment vertical="top"/>
    </xf>
    <xf numFmtId="172" fontId="14" fillId="0" borderId="0" xfId="19" applyFont="1">
      <alignment vertical="top"/>
    </xf>
    <xf numFmtId="172" fontId="64" fillId="0" borderId="0" xfId="19" applyFont="1" applyAlignment="1">
      <alignment vertical="center" wrapText="1"/>
    </xf>
    <xf numFmtId="172" fontId="1" fillId="0" borderId="0" xfId="19">
      <alignment vertical="top"/>
    </xf>
    <xf numFmtId="172" fontId="65" fillId="2" borderId="0" xfId="20" applyFont="1" applyFill="1">
      <alignment vertical="top"/>
    </xf>
    <xf numFmtId="172" fontId="1" fillId="0" borderId="0" xfId="19" applyAlignment="1">
      <alignment vertical="center" wrapText="1"/>
    </xf>
    <xf numFmtId="172" fontId="66" fillId="0" borderId="1" xfId="19" applyFont="1" applyBorder="1" applyAlignment="1">
      <alignment horizontal="center" vertical="center" wrapText="1"/>
    </xf>
    <xf numFmtId="172" fontId="67" fillId="0" borderId="1" xfId="19" applyFont="1" applyBorder="1" applyAlignment="1">
      <alignment horizontal="center" vertical="center" wrapText="1"/>
    </xf>
    <xf numFmtId="172" fontId="7" fillId="0" borderId="1" xfId="19" applyFont="1" applyBorder="1" applyAlignment="1">
      <alignment horizontal="center" vertical="center" wrapText="1"/>
    </xf>
    <xf numFmtId="172" fontId="68" fillId="12" borderId="1" xfId="19" applyFont="1" applyFill="1" applyBorder="1" applyAlignment="1">
      <alignment horizontal="center" vertical="center" wrapText="1"/>
    </xf>
    <xf numFmtId="172" fontId="68" fillId="12" borderId="1" xfId="19" applyFont="1" applyFill="1" applyBorder="1" applyAlignment="1">
      <alignment horizontal="center" vertical="center"/>
    </xf>
    <xf numFmtId="172" fontId="65" fillId="6" borderId="0" xfId="20" applyFont="1" applyFill="1">
      <alignment vertical="top"/>
    </xf>
    <xf numFmtId="172" fontId="69" fillId="6" borderId="0" xfId="20" applyFont="1" applyFill="1">
      <alignment vertical="top"/>
    </xf>
    <xf numFmtId="172" fontId="70" fillId="5" borderId="0" xfId="19" applyFont="1" applyFill="1">
      <alignment vertical="top"/>
    </xf>
    <xf numFmtId="172" fontId="71" fillId="5" borderId="0" xfId="19" applyFont="1" applyFill="1">
      <alignment vertical="top"/>
    </xf>
    <xf numFmtId="172" fontId="7" fillId="0" borderId="3" xfId="19" applyFont="1" applyBorder="1" applyAlignment="1">
      <alignment horizontal="center" vertical="center" wrapText="1"/>
    </xf>
    <xf numFmtId="9" fontId="61" fillId="0" borderId="0" xfId="17" applyFont="1" applyFill="1"/>
    <xf numFmtId="2" fontId="61" fillId="0" borderId="0" xfId="17" applyNumberFormat="1" applyFont="1" applyFill="1"/>
    <xf numFmtId="0" fontId="62" fillId="0" borderId="2" xfId="15" applyFont="1" applyBorder="1" applyAlignment="1">
      <alignment horizontal="center" vertical="center"/>
    </xf>
    <xf numFmtId="0" fontId="13" fillId="0" borderId="0" xfId="2" applyFont="1" applyAlignment="1">
      <alignment horizontal="center"/>
    </xf>
    <xf numFmtId="0" fontId="54" fillId="0" borderId="0" xfId="0" applyFont="1" applyAlignment="1">
      <alignment horizontal="center"/>
    </xf>
    <xf numFmtId="0" fontId="43" fillId="0" borderId="0" xfId="0" applyFont="1" applyAlignment="1">
      <alignment horizontal="center"/>
    </xf>
    <xf numFmtId="0" fontId="54" fillId="0" borderId="0" xfId="0" applyFont="1" applyAlignment="1">
      <alignment horizontal="left"/>
    </xf>
    <xf numFmtId="0" fontId="13" fillId="0" borderId="0" xfId="0" applyFont="1" applyAlignment="1">
      <alignment horizontal="center"/>
    </xf>
    <xf numFmtId="0" fontId="13" fillId="0" borderId="0" xfId="2" applyFont="1" applyAlignment="1">
      <alignment horizontal="center" vertical="center" wrapText="1"/>
    </xf>
    <xf numFmtId="0" fontId="17" fillId="0" borderId="0" xfId="2" applyFont="1" applyAlignment="1">
      <alignment horizontal="center"/>
    </xf>
    <xf numFmtId="0" fontId="21" fillId="0" borderId="0" xfId="0" applyFont="1" applyAlignment="1">
      <alignment horizontal="center"/>
    </xf>
    <xf numFmtId="0" fontId="25" fillId="0" borderId="0" xfId="0" applyFont="1" applyAlignment="1">
      <alignment horizontal="center"/>
    </xf>
    <xf numFmtId="0" fontId="45" fillId="0" borderId="0" xfId="0" applyFont="1" applyAlignment="1">
      <alignment horizontal="center"/>
    </xf>
    <xf numFmtId="0" fontId="17" fillId="0" borderId="0" xfId="2" applyFont="1" applyAlignment="1">
      <alignment horizontal="center" vertical="center" wrapText="1"/>
    </xf>
    <xf numFmtId="0" fontId="17" fillId="0" borderId="0" xfId="0" applyFont="1" applyAlignment="1">
      <alignment horizontal="center"/>
    </xf>
    <xf numFmtId="0" fontId="26" fillId="0" borderId="0" xfId="0" applyFont="1" applyAlignment="1">
      <alignment horizontal="left" vertical="center"/>
    </xf>
    <xf numFmtId="0" fontId="26" fillId="0" borderId="0" xfId="0" applyFont="1" applyAlignment="1">
      <alignment horizontal="left" vertical="center" wrapText="1"/>
    </xf>
    <xf numFmtId="0" fontId="27" fillId="0" borderId="0" xfId="0" applyFont="1" applyAlignment="1">
      <alignment horizontal="left" vertical="center"/>
    </xf>
    <xf numFmtId="0" fontId="2" fillId="0" borderId="0" xfId="0" applyFont="1" applyAlignment="1">
      <alignment horizontal="center"/>
    </xf>
    <xf numFmtId="0" fontId="12" fillId="0" borderId="0" xfId="2" applyFont="1" applyAlignment="1">
      <alignment horizontal="center" vertical="center" wrapText="1"/>
    </xf>
    <xf numFmtId="0" fontId="26" fillId="0" borderId="0" xfId="0" applyFont="1" applyAlignment="1">
      <alignment horizontal="center" vertical="center"/>
    </xf>
    <xf numFmtId="0" fontId="27" fillId="0" borderId="0" xfId="0" applyFont="1" applyAlignment="1">
      <alignment vertical="center" wrapText="1"/>
    </xf>
    <xf numFmtId="0" fontId="27" fillId="0" borderId="0" xfId="0" applyFont="1" applyAlignment="1">
      <alignment horizontal="center"/>
    </xf>
    <xf numFmtId="0" fontId="24" fillId="0" borderId="0" xfId="0" applyFont="1" applyAlignment="1">
      <alignment horizontal="center"/>
    </xf>
  </cellXfs>
  <cellStyles count="21">
    <cellStyle name="Comma" xfId="1" builtinId="3"/>
    <cellStyle name="Hyperlink" xfId="15" builtinId="8"/>
    <cellStyle name="Hyperlink 2" xfId="3" xr:uid="{3B36E1C7-6160-48D9-9A05-B9C13F220F35}"/>
    <cellStyle name="Hyperlink 3" xfId="9" xr:uid="{B1E7FE78-7470-43AE-9E8F-6B1A850CC8B5}"/>
    <cellStyle name="Neutral" xfId="18" builtinId="28"/>
    <cellStyle name="Normal" xfId="0" builtinId="0"/>
    <cellStyle name="Normal 12" xfId="12" xr:uid="{1382153D-1E98-4447-A602-FD6B6F01022E}"/>
    <cellStyle name="Normal 2" xfId="5" xr:uid="{5EBB5653-1325-4D9A-8D5F-609E3EC5B522}"/>
    <cellStyle name="Normal 2 2" xfId="7" xr:uid="{241856A8-CC44-46F7-8769-D8589D4BEC51}"/>
    <cellStyle name="Normal 2 2 2" xfId="13" xr:uid="{096A8272-7080-4611-88BF-B772E46956F3}"/>
    <cellStyle name="Normal 2 3 2" xfId="2" xr:uid="{A57BEADB-26DD-4B25-8357-E55FCE587F74}"/>
    <cellStyle name="Normal 2 4" xfId="20" xr:uid="{F4D84C6E-13C3-468D-9779-FA3449BB110D}"/>
    <cellStyle name="Normal 3" xfId="6" xr:uid="{1A818834-7DC5-4D4B-BFDB-B72F749748F3}"/>
    <cellStyle name="Normal 3 2" xfId="16" xr:uid="{AE31CADB-CABE-44C5-BD0F-85D0CB941931}"/>
    <cellStyle name="Normal 3 2 3 2" xfId="4" xr:uid="{5D1DB5EB-7DDD-4B20-9CDC-E30468090101}"/>
    <cellStyle name="Normal 7" xfId="11" xr:uid="{6984BF02-6E00-4BCD-AAF0-0A0F203EE3EA}"/>
    <cellStyle name="Normal 7 2" xfId="14" xr:uid="{8DB2DF0D-CEA3-482F-9158-2B08BDA470A1}"/>
    <cellStyle name="Normal 8" xfId="10" xr:uid="{CDED9614-6020-47FF-93CD-98093A72D392}"/>
    <cellStyle name="Normal 8 2" xfId="19" xr:uid="{1A13DE10-4E20-438B-B9BF-F0859B6541AD}"/>
    <cellStyle name="Per cent" xfId="17" builtinId="5"/>
    <cellStyle name="Year" xfId="8" xr:uid="{D233DB5D-CAEE-4068-9DA0-EF16D8115676}"/>
  </cellStyles>
  <dxfs count="2">
    <dxf>
      <font>
        <b/>
        <i val="0"/>
        <color rgb="FFFF0000"/>
      </font>
    </dxf>
    <dxf>
      <font>
        <b/>
        <i val="0"/>
        <color theme="9"/>
      </font>
    </dxf>
  </dxfs>
  <tableStyles count="0" defaultTableStyle="TableStyleMedium2" defaultPivotStyle="PivotStyleLight16"/>
  <colors>
    <mruColors>
      <color rgb="FF98C561"/>
      <color rgb="FFFFDB8E"/>
      <color rgb="FFCCCCCE"/>
      <color rgb="FF006938"/>
      <color rgb="FF003595"/>
      <color rgb="FF223F59"/>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103413</xdr:rowOff>
    </xdr:from>
    <xdr:to>
      <xdr:col>8</xdr:col>
      <xdr:colOff>560101</xdr:colOff>
      <xdr:row>40</xdr:row>
      <xdr:rowOff>142875</xdr:rowOff>
    </xdr:to>
    <xdr:sp macro="" textlink="">
      <xdr:nvSpPr>
        <xdr:cNvPr id="242" name="TextBox 2">
          <a:extLst>
            <a:ext uri="{FF2B5EF4-FFF2-40B4-BE49-F238E27FC236}">
              <a16:creationId xmlns:a16="http://schemas.microsoft.com/office/drawing/2014/main" id="{EDEBCAA2-44D9-41D8-A94C-72E03B288889}"/>
            </a:ext>
          </a:extLst>
        </xdr:cNvPr>
        <xdr:cNvSpPr txBox="1"/>
      </xdr:nvSpPr>
      <xdr:spPr>
        <a:xfrm>
          <a:off x="619941" y="2275113"/>
          <a:ext cx="8988910" cy="4763862"/>
        </a:xfrm>
        <a:prstGeom prst="rect">
          <a:avLst/>
        </a:prstGeom>
        <a:noFill/>
        <a:ln>
          <a:noFill/>
        </a:ln>
      </xdr:spPr>
      <xdr:txBody>
        <a:bodyPr lIns="27432" tIns="22860" rIns="0" bIns="0" rtlCol="0"/>
        <a:lstStyle/>
        <a:p>
          <a:pPr marL="0" indent="0" algn="l"/>
          <a:r>
            <a:rPr lang="en-US" sz="1100" b="1">
              <a:latin typeface="+mn-lt"/>
              <a:ea typeface="+mn-lt"/>
              <a:cs typeface="+mn-lt"/>
            </a:rPr>
            <a:t>Summary of the model:</a:t>
          </a:r>
          <a:endParaRPr lang="en-US" sz="1000" b="1">
            <a:solidFill>
              <a:srgbClr val="000000"/>
            </a:solidFill>
            <a:latin typeface="+mn-lt"/>
            <a:ea typeface="+mn-lt"/>
            <a:cs typeface="+mn-lt"/>
          </a:endParaRPr>
        </a:p>
        <a:p>
          <a:pPr marL="0" indent="0" algn="l"/>
          <a:endParaRPr lang="en-US" sz="1000" b="1">
            <a:solidFill>
              <a:srgbClr val="000000"/>
            </a:solidFill>
            <a:latin typeface="+mn-lt"/>
            <a:ea typeface="+mn-lt"/>
            <a:cs typeface="+mn-lt"/>
          </a:endParaRPr>
        </a:p>
        <a:p>
          <a:pPr marL="0" indent="0" algn="l"/>
          <a:r>
            <a:rPr lang="en-US" sz="1000">
              <a:latin typeface="+mn-lt"/>
              <a:ea typeface="+mn-lt"/>
              <a:cs typeface="+mn-lt"/>
            </a:rPr>
            <a:t>This model's function is to generate performance ranges for a group of performance commitments (PCs) which will be input into the top-down models for these PCs to generate ODI rates. The performance ranges are generated by calculating the difference between historic performance and historic performance commitment levels (PCLs) and looking at the P10 and P90 values. The largest absolute value is taken as the performance range for the PC.</a:t>
          </a:r>
        </a:p>
        <a:p>
          <a:pPr marL="0" indent="0" algn="l"/>
          <a:endParaRPr lang="en-US" sz="1000">
            <a:latin typeface="+mn-lt"/>
            <a:ea typeface="+mn-lt"/>
            <a:cs typeface="+mn-lt"/>
          </a:endParaRPr>
        </a:p>
        <a:p>
          <a:pPr marL="0" indent="0" algn="l"/>
          <a:r>
            <a:rPr lang="en-US" sz="1000">
              <a:latin typeface="+mn-lt"/>
              <a:ea typeface="+mn-lt"/>
              <a:cs typeface="+mn-lt"/>
            </a:rPr>
            <a:t>The performance ranges calculated in this model are for the following PCs: internal sewer flooding, compliance risk index, water supply interruptions, total pollution incidents, discharge permit compliance, mains repairs, unplanned outage, sewer collapse, external sewer flooding, customer contacts.</a:t>
          </a:r>
        </a:p>
        <a:p>
          <a:pPr marL="0" indent="0" algn="l"/>
          <a:endParaRPr lang="en-US" sz="1000">
            <a:latin typeface="+mn-lt"/>
            <a:ea typeface="+mn-lt"/>
            <a:cs typeface="+mn-lt"/>
          </a:endParaRPr>
        </a:p>
        <a:p>
          <a:r>
            <a:rPr lang="en-US" sz="1000">
              <a:solidFill>
                <a:schemeClr val="tx1"/>
              </a:solidFill>
              <a:latin typeface="+mn-lt"/>
              <a:ea typeface="+mn-lt"/>
              <a:cs typeface="+mn-lt"/>
            </a:rPr>
            <a:t>We have adapted the model from the version used at PR24 to:</a:t>
          </a:r>
          <a:endParaRPr lang="en-GB" sz="1000">
            <a:solidFill>
              <a:schemeClr val="tx1"/>
            </a:solidFill>
            <a:latin typeface="+mn-lt"/>
            <a:ea typeface="+mn-lt"/>
            <a:cs typeface="+mn-lt"/>
          </a:endParaRPr>
        </a:p>
        <a:p>
          <a:r>
            <a:rPr lang="en-US" sz="1000">
              <a:solidFill>
                <a:schemeClr val="tx1"/>
              </a:solidFill>
              <a:latin typeface="+mn-lt"/>
              <a:ea typeface="+mn-lt"/>
              <a:cs typeface="+mn-lt"/>
            </a:rPr>
            <a:t>    a) model the impact of the CMA's decision to use updated (i.e. 2024-25) data that was not previously available; and      </a:t>
          </a:r>
          <a:endParaRPr lang="en-GB" sz="1000">
            <a:solidFill>
              <a:schemeClr val="tx1"/>
            </a:solidFill>
            <a:latin typeface="+mn-lt"/>
            <a:ea typeface="+mn-lt"/>
            <a:cs typeface="+mn-lt"/>
          </a:endParaRPr>
        </a:p>
        <a:p>
          <a:r>
            <a:rPr lang="en-US" sz="1000">
              <a:solidFill>
                <a:schemeClr val="tx1"/>
              </a:solidFill>
              <a:latin typeface="+mn-lt"/>
              <a:ea typeface="+mn-lt"/>
              <a:cs typeface="+mn-lt"/>
            </a:rPr>
            <a:t>    b) enable this updated data to be used in our other models. </a:t>
          </a:r>
        </a:p>
        <a:p>
          <a:endParaRPr lang="en-GB" sz="1000">
            <a:solidFill>
              <a:schemeClr val="tx1"/>
            </a:solidFill>
            <a:latin typeface="+mn-lt"/>
            <a:ea typeface="+mn-lt"/>
            <a:cs typeface="+mn-lt"/>
          </a:endParaRPr>
        </a:p>
        <a:p>
          <a:r>
            <a:rPr lang="en-US" sz="1000" u="sng">
              <a:solidFill>
                <a:schemeClr val="tx1"/>
              </a:solidFill>
              <a:latin typeface="+mn-lt"/>
              <a:ea typeface="+mn-lt"/>
              <a:cs typeface="+mn-lt"/>
            </a:rPr>
            <a:t>Please note this model calculates updated</a:t>
          </a:r>
          <a:r>
            <a:rPr lang="en-US" sz="1000" u="sng" baseline="0">
              <a:solidFill>
                <a:schemeClr val="tx1"/>
              </a:solidFill>
              <a:latin typeface="+mn-lt"/>
              <a:ea typeface="+mn-lt"/>
              <a:cs typeface="+mn-lt"/>
            </a:rPr>
            <a:t> values only for</a:t>
          </a:r>
          <a:r>
            <a:rPr lang="en-US" sz="1000" u="sng">
              <a:solidFill>
                <a:schemeClr val="tx1"/>
              </a:solidFill>
              <a:latin typeface="+mn-lt"/>
              <a:ea typeface="+mn-lt"/>
              <a:cs typeface="+mn-lt"/>
            </a:rPr>
            <a:t> '</a:t>
          </a:r>
          <a:r>
            <a:rPr lang="en-US" sz="1000" u="sng" baseline="0">
              <a:solidFill>
                <a:schemeClr val="tx1"/>
              </a:solidFill>
              <a:latin typeface="+mn-lt"/>
              <a:ea typeface="+mn-lt"/>
              <a:cs typeface="+mn-lt"/>
            </a:rPr>
            <a:t> disputing </a:t>
          </a:r>
          <a:r>
            <a:rPr lang="en-US" sz="1000" u="sng">
              <a:solidFill>
                <a:schemeClr val="tx1"/>
              </a:solidFill>
              <a:latin typeface="+mn-lt"/>
              <a:ea typeface="+mn-lt"/>
              <a:cs typeface="+mn-lt"/>
            </a:rPr>
            <a:t>companies</a:t>
          </a:r>
          <a:r>
            <a:rPr lang="en-US" sz="1000" u="none">
              <a:solidFill>
                <a:schemeClr val="tx1"/>
              </a:solidFill>
              <a:latin typeface="+mn-lt"/>
              <a:ea typeface="+mn-lt"/>
              <a:cs typeface="+mn-lt"/>
            </a:rPr>
            <a:t>'.  2</a:t>
          </a:r>
          <a:r>
            <a:rPr lang="en-US" sz="1000">
              <a:solidFill>
                <a:schemeClr val="tx1"/>
              </a:solidFill>
              <a:latin typeface="+mn-lt"/>
              <a:ea typeface="+mn-lt"/>
              <a:cs typeface="+mn-lt"/>
            </a:rPr>
            <a:t>024-25 outturn</a:t>
          </a:r>
          <a:r>
            <a:rPr lang="en-US" sz="1000" baseline="0">
              <a:solidFill>
                <a:schemeClr val="tx1"/>
              </a:solidFill>
              <a:latin typeface="+mn-lt"/>
              <a:ea typeface="+mn-lt"/>
              <a:cs typeface="+mn-lt"/>
            </a:rPr>
            <a:t> has been added for the water supply interruptions and total pollution incidents  PCLs only, in line with the CMA final determinations decision. </a:t>
          </a:r>
        </a:p>
        <a:p>
          <a:endParaRPr lang="en-US" sz="1000">
            <a:latin typeface="+mn-lt"/>
            <a:ea typeface="+mn-lt"/>
            <a:cs typeface="+mn-lt"/>
          </a:endParaRPr>
        </a:p>
        <a:p>
          <a:pPr marL="0" indent="0" algn="l"/>
          <a:r>
            <a:rPr lang="en-US" sz="1100" b="1">
              <a:latin typeface="+mn-lt"/>
              <a:ea typeface="+mn-lt"/>
              <a:cs typeface="+mn-lt"/>
            </a:rPr>
            <a:t>Quality assurance: </a:t>
          </a:r>
          <a:endParaRPr lang="en-US" sz="1000" b="1">
            <a:latin typeface="+mn-lt"/>
            <a:ea typeface="+mn-lt"/>
            <a:cs typeface="+mn-lt"/>
          </a:endParaRPr>
        </a:p>
        <a:p>
          <a:pPr marL="0" indent="0" algn="l"/>
          <a:endParaRPr lang="en-US" sz="1000">
            <a:latin typeface="+mn-lt"/>
            <a:ea typeface="+mn-lt"/>
            <a:cs typeface="+mn-lt"/>
          </a:endParaRPr>
        </a:p>
        <a:p>
          <a:pPr marL="0" indent="0" algn="l"/>
          <a:r>
            <a:rPr lang="en-US" sz="1000">
              <a:latin typeface="+mn-lt"/>
              <a:ea typeface="+mn-lt"/>
              <a:cs typeface="+mn-lt"/>
            </a:rPr>
            <a:t>An earlier model has been subject to Ofwat internal quality assurance </a:t>
          </a:r>
        </a:p>
        <a:p>
          <a:pPr marL="0" indent="0" algn="l"/>
          <a:r>
            <a:rPr lang="en-US" sz="1000">
              <a:latin typeface="+mn-lt"/>
              <a:ea typeface="+mn-lt"/>
              <a:cs typeface="+mn-lt"/>
            </a:rPr>
            <a:t>Further changes detailed below have been subject to internal QA.</a:t>
          </a:r>
        </a:p>
        <a:p>
          <a:pPr marL="0" indent="0" algn="l"/>
          <a:r>
            <a:rPr lang="en-US" sz="1000">
              <a:latin typeface="+mn-lt"/>
              <a:ea typeface="+mn-lt"/>
              <a:cs typeface="+mn-lt"/>
            </a:rPr>
            <a:t>  </a:t>
          </a:r>
          <a:endParaRPr lang="en-US" sz="1000" b="1">
            <a:solidFill>
              <a:srgbClr val="000000"/>
            </a:solidFill>
            <a:latin typeface="+mn-lt"/>
            <a:ea typeface="+mn-lt"/>
            <a:cs typeface="+mn-lt"/>
          </a:endParaRPr>
        </a:p>
        <a:p>
          <a:pPr marL="0" indent="0" algn="l"/>
          <a:r>
            <a:rPr lang="en-US" sz="1000" b="1">
              <a:solidFill>
                <a:srgbClr val="000000"/>
              </a:solidFill>
              <a:latin typeface="+mn-lt"/>
              <a:ea typeface="+mn-lt"/>
              <a:cs typeface="+mn-lt"/>
            </a:rPr>
            <a:t>Disclaimer:</a:t>
          </a:r>
        </a:p>
        <a:p>
          <a:pPr marL="0" indent="0" algn="l"/>
          <a:endParaRPr lang="en-US" sz="1000">
            <a:solidFill>
              <a:srgbClr val="000000"/>
            </a:solidFill>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i="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endParaRPr lang="en-GB" sz="1000" i="0"/>
        </a:p>
        <a:p>
          <a:pPr marL="0" indent="0" algn="l"/>
          <a:endParaRPr lang="en-US" sz="1000" b="1">
            <a:solidFill>
              <a:srgbClr val="000000"/>
            </a:solidFill>
            <a:latin typeface="+mn-lt"/>
            <a:ea typeface="+mn-lt"/>
            <a:cs typeface="+mn-lt"/>
          </a:endParaRPr>
        </a:p>
        <a:p>
          <a:pPr marL="0" indent="0" algn="l"/>
          <a:r>
            <a:rPr lang="en-US" sz="1000" b="1">
              <a:solidFill>
                <a:srgbClr val="000000"/>
              </a:solidFill>
              <a:latin typeface="+mn-lt"/>
              <a:ea typeface="+mn-lt"/>
              <a:cs typeface="+mn-lt"/>
            </a:rPr>
            <a:t>Changes since previous published model:</a:t>
          </a:r>
        </a:p>
        <a:p>
          <a:pPr marL="0" indent="0" algn="l"/>
          <a:endParaRPr lang="en-US" sz="1100" b="1">
            <a:solidFill>
              <a:schemeClr val="tx1"/>
            </a:solidFill>
            <a:latin typeface="+mn-lt"/>
            <a:ea typeface="+mn-lt"/>
            <a:cs typeface="+mn-lt"/>
          </a:endParaRPr>
        </a:p>
        <a:p>
          <a:pPr marL="0" indent="0" algn="l"/>
          <a:r>
            <a:rPr lang="en-US" sz="1000" b="0">
              <a:solidFill>
                <a:schemeClr val="tx1"/>
              </a:solidFill>
              <a:latin typeface="+mn-lt"/>
              <a:ea typeface="+mn-lt"/>
              <a:cs typeface="+mn-lt"/>
            </a:rPr>
            <a:t>Updated values and calculations to include</a:t>
          </a:r>
          <a:r>
            <a:rPr lang="en-US" sz="1000" b="0" baseline="0">
              <a:solidFill>
                <a:schemeClr val="tx1"/>
              </a:solidFill>
              <a:latin typeface="+mn-lt"/>
              <a:ea typeface="+mn-lt"/>
              <a:cs typeface="+mn-lt"/>
            </a:rPr>
            <a:t> an additional year of data, for appealing companies. See 'Changes Log'. </a:t>
          </a: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CBBF8148-4675-4B5B-B6B6-88F0B9FAAE5A}"/>
            </a:ext>
          </a:extLst>
        </xdr:cNvPr>
        <xdr:cNvPicPr>
          <a:picLocks noChangeAspect="1"/>
        </xdr:cNvPicPr>
      </xdr:nvPicPr>
      <xdr:blipFill>
        <a:blip xmlns:r="http://schemas.openxmlformats.org/officeDocument/2006/relationships" r:embed="rId1"/>
        <a:stretch>
          <a:fillRect/>
        </a:stretch>
      </xdr:blipFill>
      <xdr:spPr>
        <a:xfrm>
          <a:off x="8343901" y="609599"/>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29</xdr:col>
      <xdr:colOff>161926</xdr:colOff>
      <xdr:row>11</xdr:row>
      <xdr:rowOff>152400</xdr:rowOff>
    </xdr:from>
    <xdr:to>
      <xdr:col>32</xdr:col>
      <xdr:colOff>66675</xdr:colOff>
      <xdr:row>11</xdr:row>
      <xdr:rowOff>152400</xdr:rowOff>
    </xdr:to>
    <xdr:cxnSp macro="">
      <xdr:nvCxnSpPr>
        <xdr:cNvPr id="26" name="Straight Arrow Connector 25">
          <a:extLst>
            <a:ext uri="{FF2B5EF4-FFF2-40B4-BE49-F238E27FC236}">
              <a16:creationId xmlns:a16="http://schemas.microsoft.com/office/drawing/2014/main" id="{4DA01ECB-F0FD-4E75-9DC9-DB4D644E2D77}"/>
            </a:ext>
          </a:extLst>
        </xdr:cNvPr>
        <xdr:cNvCxnSpPr>
          <a:cxnSpLocks/>
        </xdr:cNvCxnSpPr>
      </xdr:nvCxnSpPr>
      <xdr:spPr>
        <a:xfrm>
          <a:off x="3333751" y="2209800"/>
          <a:ext cx="561974"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12</xdr:row>
      <xdr:rowOff>58093</xdr:rowOff>
    </xdr:from>
    <xdr:to>
      <xdr:col>13</xdr:col>
      <xdr:colOff>85724</xdr:colOff>
      <xdr:row>19</xdr:row>
      <xdr:rowOff>132407</xdr:rowOff>
    </xdr:to>
    <xdr:sp macro="" textlink="">
      <xdr:nvSpPr>
        <xdr:cNvPr id="104" name="Rectangle 103">
          <a:extLst>
            <a:ext uri="{FF2B5EF4-FFF2-40B4-BE49-F238E27FC236}">
              <a16:creationId xmlns:a16="http://schemas.microsoft.com/office/drawing/2014/main" id="{7E09F903-44BA-40BA-B4AD-738A7F07F533}"/>
            </a:ext>
          </a:extLst>
        </xdr:cNvPr>
        <xdr:cNvSpPr/>
      </xdr:nvSpPr>
      <xdr:spPr>
        <a:xfrm>
          <a:off x="190500" y="2284562"/>
          <a:ext cx="2026443" cy="1241126"/>
        </a:xfrm>
        <a:prstGeom prst="rect">
          <a:avLst/>
        </a:prstGeom>
        <a:solidFill>
          <a:srgbClr val="98C561"/>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200" b="1" i="0">
              <a:solidFill>
                <a:schemeClr val="lt1"/>
              </a:solidFill>
              <a:effectLst/>
              <a:latin typeface="+mn-lt"/>
              <a:ea typeface="+mn-ea"/>
              <a:cs typeface="+mn-cs"/>
            </a:rPr>
            <a:t>P10P90</a:t>
          </a:r>
          <a:endParaRPr lang="en-GB" sz="1200" i="0">
            <a:solidFill>
              <a:schemeClr val="bg1"/>
            </a:solidFill>
          </a:endParaRPr>
        </a:p>
        <a:p>
          <a:pPr algn="ctr"/>
          <a:r>
            <a:rPr lang="en-GB" sz="1200" i="0">
              <a:solidFill>
                <a:schemeClr val="bg1"/>
              </a:solidFill>
            </a:rPr>
            <a:t>This sheet shows the P10</a:t>
          </a:r>
          <a:r>
            <a:rPr lang="en-GB" sz="1200" i="0" baseline="0">
              <a:solidFill>
                <a:schemeClr val="bg1"/>
              </a:solidFill>
            </a:rPr>
            <a:t> and P90 values for each PC's PCL-Performance as a percentage of the PCL</a:t>
          </a:r>
          <a:endParaRPr lang="en-GB" sz="1200" i="0">
            <a:solidFill>
              <a:schemeClr val="bg1"/>
            </a:solidFill>
          </a:endParaRPr>
        </a:p>
      </xdr:txBody>
    </xdr:sp>
    <xdr:clientData/>
  </xdr:twoCellAnchor>
  <xdr:twoCellAnchor>
    <xdr:from>
      <xdr:col>16</xdr:col>
      <xdr:colOff>17136</xdr:colOff>
      <xdr:row>12</xdr:row>
      <xdr:rowOff>57150</xdr:rowOff>
    </xdr:from>
    <xdr:to>
      <xdr:col>24</xdr:col>
      <xdr:colOff>160011</xdr:colOff>
      <xdr:row>19</xdr:row>
      <xdr:rowOff>133351</xdr:rowOff>
    </xdr:to>
    <xdr:sp macro="" textlink="">
      <xdr:nvSpPr>
        <xdr:cNvPr id="107" name="Rectangle 106">
          <a:extLst>
            <a:ext uri="{FF2B5EF4-FFF2-40B4-BE49-F238E27FC236}">
              <a16:creationId xmlns:a16="http://schemas.microsoft.com/office/drawing/2014/main" id="{45E3CE7E-9932-4CB5-A79B-4CD5AF2FC397}"/>
            </a:ext>
          </a:extLst>
        </xdr:cNvPr>
        <xdr:cNvSpPr/>
      </xdr:nvSpPr>
      <xdr:spPr>
        <a:xfrm>
          <a:off x="2684136" y="2283619"/>
          <a:ext cx="1571625" cy="1243013"/>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d. %Dif to PCL</a:t>
          </a:r>
        </a:p>
        <a:p>
          <a:pPr algn="ctr"/>
          <a:r>
            <a:rPr lang="en-GB" sz="1200" i="0">
              <a:solidFill>
                <a:sysClr val="windowText" lastClr="000000"/>
              </a:solidFill>
            </a:rPr>
            <a:t>Difference to PCL</a:t>
          </a:r>
          <a:r>
            <a:rPr lang="en-GB" sz="1200" i="0" baseline="0">
              <a:solidFill>
                <a:sysClr val="windowText" lastClr="000000"/>
              </a:solidFill>
            </a:rPr>
            <a:t> divided by the PCL</a:t>
          </a:r>
        </a:p>
        <a:p>
          <a:pPr algn="ctr"/>
          <a:r>
            <a:rPr lang="en-GB" sz="1200" i="0" baseline="0">
              <a:solidFill>
                <a:sysClr val="windowText" lastClr="000000"/>
              </a:solidFill>
            </a:rPr>
            <a:t>= (c.Dif to PCL) / (b.PCL values)</a:t>
          </a:r>
          <a:endParaRPr lang="en-GB" sz="1200" i="0">
            <a:solidFill>
              <a:sysClr val="windowText" lastClr="000000"/>
            </a:solidFill>
          </a:endParaRPr>
        </a:p>
      </xdr:txBody>
    </xdr:sp>
    <xdr:clientData/>
  </xdr:twoCellAnchor>
  <xdr:twoCellAnchor>
    <xdr:from>
      <xdr:col>27</xdr:col>
      <xdr:colOff>7611</xdr:colOff>
      <xdr:row>12</xdr:row>
      <xdr:rowOff>47625</xdr:rowOff>
    </xdr:from>
    <xdr:to>
      <xdr:col>28</xdr:col>
      <xdr:colOff>1388736</xdr:colOff>
      <xdr:row>19</xdr:row>
      <xdr:rowOff>142875</xdr:rowOff>
    </xdr:to>
    <xdr:sp macro="" textlink="">
      <xdr:nvSpPr>
        <xdr:cNvPr id="109" name="Rectangle 108">
          <a:extLst>
            <a:ext uri="{FF2B5EF4-FFF2-40B4-BE49-F238E27FC236}">
              <a16:creationId xmlns:a16="http://schemas.microsoft.com/office/drawing/2014/main" id="{3F0E567C-114B-4E69-AA86-CB8F665A2F26}"/>
            </a:ext>
          </a:extLst>
        </xdr:cNvPr>
        <xdr:cNvSpPr/>
      </xdr:nvSpPr>
      <xdr:spPr>
        <a:xfrm>
          <a:off x="4639142" y="2274094"/>
          <a:ext cx="1559719" cy="1262062"/>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c. Dif to PCL</a:t>
          </a:r>
        </a:p>
        <a:p>
          <a:pPr algn="ctr"/>
          <a:r>
            <a:rPr lang="en-GB" sz="1200" i="0">
              <a:solidFill>
                <a:sysClr val="windowText" lastClr="000000"/>
              </a:solidFill>
            </a:rPr>
            <a:t>PCL - Performance</a:t>
          </a:r>
        </a:p>
        <a:p>
          <a:pPr algn="ctr"/>
          <a:r>
            <a:rPr lang="en-GB" sz="1200" i="0">
              <a:solidFill>
                <a:sysClr val="windowText" lastClr="000000"/>
              </a:solidFill>
            </a:rPr>
            <a:t>= (b.PCL values)</a:t>
          </a:r>
          <a:r>
            <a:rPr lang="en-GB" sz="1200" i="0" baseline="0">
              <a:solidFill>
                <a:sysClr val="windowText" lastClr="000000"/>
              </a:solidFill>
            </a:rPr>
            <a:t> - (a.Performance values)</a:t>
          </a:r>
          <a:endParaRPr lang="en-GB" sz="1200" i="0">
            <a:solidFill>
              <a:sysClr val="windowText" lastClr="000000"/>
            </a:solidFill>
          </a:endParaRPr>
        </a:p>
      </xdr:txBody>
    </xdr:sp>
    <xdr:clientData/>
  </xdr:twoCellAnchor>
  <xdr:twoCellAnchor>
    <xdr:from>
      <xdr:col>13</xdr:col>
      <xdr:colOff>85724</xdr:colOff>
      <xdr:row>16</xdr:row>
      <xdr:rowOff>11906</xdr:rowOff>
    </xdr:from>
    <xdr:to>
      <xdr:col>16</xdr:col>
      <xdr:colOff>17136</xdr:colOff>
      <xdr:row>16</xdr:row>
      <xdr:rowOff>11907</xdr:rowOff>
    </xdr:to>
    <xdr:cxnSp macro="">
      <xdr:nvCxnSpPr>
        <xdr:cNvPr id="112" name="Straight Arrow Connector 111">
          <a:extLst>
            <a:ext uri="{FF2B5EF4-FFF2-40B4-BE49-F238E27FC236}">
              <a16:creationId xmlns:a16="http://schemas.microsoft.com/office/drawing/2014/main" id="{307E9659-2F4E-4373-88AF-3C5B9110FE72}"/>
            </a:ext>
          </a:extLst>
        </xdr:cNvPr>
        <xdr:cNvCxnSpPr>
          <a:stCxn id="107" idx="1"/>
          <a:endCxn id="104" idx="3"/>
        </xdr:cNvCxnSpPr>
      </xdr:nvCxnSpPr>
      <xdr:spPr>
        <a:xfrm flipH="1" flipV="1">
          <a:off x="2216943" y="2905125"/>
          <a:ext cx="467193" cy="1"/>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1388736</xdr:colOff>
      <xdr:row>10</xdr:row>
      <xdr:rowOff>57149</xdr:rowOff>
    </xdr:from>
    <xdr:to>
      <xdr:col>28</xdr:col>
      <xdr:colOff>2026912</xdr:colOff>
      <xdr:row>16</xdr:row>
      <xdr:rowOff>11906</xdr:rowOff>
    </xdr:to>
    <xdr:cxnSp macro="">
      <xdr:nvCxnSpPr>
        <xdr:cNvPr id="114" name="Connector: Elbow 113">
          <a:extLst>
            <a:ext uri="{FF2B5EF4-FFF2-40B4-BE49-F238E27FC236}">
              <a16:creationId xmlns:a16="http://schemas.microsoft.com/office/drawing/2014/main" id="{A48459F6-150A-4758-B90F-C50CEC17727E}"/>
            </a:ext>
          </a:extLst>
        </xdr:cNvPr>
        <xdr:cNvCxnSpPr>
          <a:cxnSpLocks/>
          <a:stCxn id="159" idx="1"/>
          <a:endCxn id="109" idx="3"/>
        </xdr:cNvCxnSpPr>
      </xdr:nvCxnSpPr>
      <xdr:spPr>
        <a:xfrm rot="10800000" flipV="1">
          <a:off x="6198861" y="1950243"/>
          <a:ext cx="638176" cy="954882"/>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1650674</xdr:colOff>
      <xdr:row>3</xdr:row>
      <xdr:rowOff>71436</xdr:rowOff>
    </xdr:from>
    <xdr:to>
      <xdr:col>38</xdr:col>
      <xdr:colOff>2243138</xdr:colOff>
      <xdr:row>5</xdr:row>
      <xdr:rowOff>96239</xdr:rowOff>
    </xdr:to>
    <xdr:sp macro="" textlink="">
      <xdr:nvSpPr>
        <xdr:cNvPr id="115" name="Rectangle 114">
          <a:extLst>
            <a:ext uri="{FF2B5EF4-FFF2-40B4-BE49-F238E27FC236}">
              <a16:creationId xmlns:a16="http://schemas.microsoft.com/office/drawing/2014/main" id="{CFB13858-A1E7-4B41-B901-C26166E99725}"/>
            </a:ext>
          </a:extLst>
        </xdr:cNvPr>
        <xdr:cNvSpPr/>
      </xdr:nvSpPr>
      <xdr:spPr>
        <a:xfrm>
          <a:off x="9003974" y="795336"/>
          <a:ext cx="3697614" cy="358178"/>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i="0">
              <a:solidFill>
                <a:sysClr val="windowText" lastClr="000000"/>
              </a:solidFill>
            </a:rPr>
            <a:t>Inputs</a:t>
          </a:r>
        </a:p>
      </xdr:txBody>
    </xdr:sp>
    <xdr:clientData/>
  </xdr:twoCellAnchor>
  <xdr:twoCellAnchor>
    <xdr:from>
      <xdr:col>32</xdr:col>
      <xdr:colOff>822000</xdr:colOff>
      <xdr:row>10</xdr:row>
      <xdr:rowOff>52387</xdr:rowOff>
    </xdr:from>
    <xdr:to>
      <xdr:col>32</xdr:col>
      <xdr:colOff>1622100</xdr:colOff>
      <xdr:row>10</xdr:row>
      <xdr:rowOff>57149</xdr:rowOff>
    </xdr:to>
    <xdr:cxnSp macro="">
      <xdr:nvCxnSpPr>
        <xdr:cNvPr id="118" name="Straight Arrow Connector 117">
          <a:extLst>
            <a:ext uri="{FF2B5EF4-FFF2-40B4-BE49-F238E27FC236}">
              <a16:creationId xmlns:a16="http://schemas.microsoft.com/office/drawing/2014/main" id="{95F9922A-317A-4E0B-AE10-94367E5EABB5}"/>
            </a:ext>
          </a:extLst>
        </xdr:cNvPr>
        <xdr:cNvCxnSpPr>
          <a:cxnSpLocks/>
          <a:stCxn id="173" idx="1"/>
          <a:endCxn id="159" idx="3"/>
        </xdr:cNvCxnSpPr>
      </xdr:nvCxnSpPr>
      <xdr:spPr>
        <a:xfrm flipH="1">
          <a:off x="8175300" y="1943100"/>
          <a:ext cx="800100" cy="4762"/>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822001</xdr:colOff>
      <xdr:row>20</xdr:row>
      <xdr:rowOff>133350</xdr:rowOff>
    </xdr:from>
    <xdr:to>
      <xdr:col>32</xdr:col>
      <xdr:colOff>1707826</xdr:colOff>
      <xdr:row>20</xdr:row>
      <xdr:rowOff>138113</xdr:rowOff>
    </xdr:to>
    <xdr:cxnSp macro="">
      <xdr:nvCxnSpPr>
        <xdr:cNvPr id="121" name="Straight Arrow Connector 120">
          <a:extLst>
            <a:ext uri="{FF2B5EF4-FFF2-40B4-BE49-F238E27FC236}">
              <a16:creationId xmlns:a16="http://schemas.microsoft.com/office/drawing/2014/main" id="{F36445F1-C6DB-428E-83DF-6F5EC26A2A67}"/>
            </a:ext>
          </a:extLst>
        </xdr:cNvPr>
        <xdr:cNvCxnSpPr>
          <a:cxnSpLocks/>
          <a:stCxn id="167" idx="1"/>
          <a:endCxn id="161" idx="3"/>
        </xdr:cNvCxnSpPr>
      </xdr:nvCxnSpPr>
      <xdr:spPr>
        <a:xfrm flipH="1" flipV="1">
          <a:off x="8175301" y="3690938"/>
          <a:ext cx="885825" cy="4763"/>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2093586</xdr:colOff>
      <xdr:row>13</xdr:row>
      <xdr:rowOff>161924</xdr:rowOff>
    </xdr:from>
    <xdr:to>
      <xdr:col>38</xdr:col>
      <xdr:colOff>2093586</xdr:colOff>
      <xdr:row>19</xdr:row>
      <xdr:rowOff>55264</xdr:rowOff>
    </xdr:to>
    <xdr:sp macro="" textlink="">
      <xdr:nvSpPr>
        <xdr:cNvPr id="123" name="Rectangle 122">
          <a:extLst>
            <a:ext uri="{FF2B5EF4-FFF2-40B4-BE49-F238E27FC236}">
              <a16:creationId xmlns:a16="http://schemas.microsoft.com/office/drawing/2014/main" id="{15ED9278-D52D-41BB-84B9-C3033935228C}"/>
            </a:ext>
          </a:extLst>
        </xdr:cNvPr>
        <xdr:cNvSpPr/>
      </xdr:nvSpPr>
      <xdr:spPr>
        <a:xfrm>
          <a:off x="12375824" y="2552699"/>
          <a:ext cx="0" cy="89346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i="0">
              <a:solidFill>
                <a:schemeClr val="tx1"/>
              </a:solidFill>
            </a:rPr>
            <a:t>List</a:t>
          </a:r>
          <a:r>
            <a:rPr lang="en-GB" sz="1200" i="0" baseline="0">
              <a:solidFill>
                <a:schemeClr val="tx1"/>
              </a:solidFill>
            </a:rPr>
            <a:t> and order of all WaSCs and WoCs</a:t>
          </a:r>
          <a:endParaRPr lang="en-GB" sz="1200" i="0">
            <a:solidFill>
              <a:schemeClr val="tx1"/>
            </a:solidFill>
          </a:endParaRPr>
        </a:p>
      </xdr:txBody>
    </xdr:sp>
    <xdr:clientData/>
  </xdr:twoCellAnchor>
  <xdr:twoCellAnchor>
    <xdr:from>
      <xdr:col>28</xdr:col>
      <xdr:colOff>2022150</xdr:colOff>
      <xdr:row>6</xdr:row>
      <xdr:rowOff>95249</xdr:rowOff>
    </xdr:from>
    <xdr:to>
      <xdr:col>32</xdr:col>
      <xdr:colOff>822000</xdr:colOff>
      <xdr:row>14</xdr:row>
      <xdr:rowOff>19049</xdr:rowOff>
    </xdr:to>
    <xdr:sp macro="" textlink="">
      <xdr:nvSpPr>
        <xdr:cNvPr id="159" name="Rectangle 158">
          <a:extLst>
            <a:ext uri="{FF2B5EF4-FFF2-40B4-BE49-F238E27FC236}">
              <a16:creationId xmlns:a16="http://schemas.microsoft.com/office/drawing/2014/main" id="{073F04BF-F4E3-4FDA-AD11-995074633AFF}"/>
            </a:ext>
          </a:extLst>
        </xdr:cNvPr>
        <xdr:cNvSpPr/>
      </xdr:nvSpPr>
      <xdr:spPr>
        <a:xfrm>
          <a:off x="6622725" y="1319212"/>
          <a:ext cx="1552575" cy="1257300"/>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b. PCL values </a:t>
          </a:r>
        </a:p>
        <a:p>
          <a:pPr algn="ctr"/>
          <a:r>
            <a:rPr lang="en-GB" sz="1200" b="0" i="0">
              <a:solidFill>
                <a:sysClr val="windowText" lastClr="000000"/>
              </a:solidFill>
            </a:rPr>
            <a:t>PCL values from the PCL input sheet</a:t>
          </a:r>
        </a:p>
      </xdr:txBody>
    </xdr:sp>
    <xdr:clientData/>
  </xdr:twoCellAnchor>
  <xdr:twoCellAnchor>
    <xdr:from>
      <xdr:col>28</xdr:col>
      <xdr:colOff>2022151</xdr:colOff>
      <xdr:row>17</xdr:row>
      <xdr:rowOff>4763</xdr:rowOff>
    </xdr:from>
    <xdr:to>
      <xdr:col>32</xdr:col>
      <xdr:colOff>822001</xdr:colOff>
      <xdr:row>24</xdr:row>
      <xdr:rowOff>95250</xdr:rowOff>
    </xdr:to>
    <xdr:sp macro="" textlink="">
      <xdr:nvSpPr>
        <xdr:cNvPr id="161" name="Rectangle 160">
          <a:extLst>
            <a:ext uri="{FF2B5EF4-FFF2-40B4-BE49-F238E27FC236}">
              <a16:creationId xmlns:a16="http://schemas.microsoft.com/office/drawing/2014/main" id="{071B8E20-F5F3-42C5-B222-01CEB145A5C8}"/>
            </a:ext>
          </a:extLst>
        </xdr:cNvPr>
        <xdr:cNvSpPr/>
      </xdr:nvSpPr>
      <xdr:spPr>
        <a:xfrm>
          <a:off x="6622726" y="3062288"/>
          <a:ext cx="1552575" cy="1257300"/>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a.Performance values</a:t>
          </a:r>
        </a:p>
        <a:p>
          <a:pPr algn="ctr"/>
          <a:r>
            <a:rPr lang="en-GB" sz="1200" b="0" i="0">
              <a:solidFill>
                <a:sysClr val="windowText" lastClr="000000"/>
              </a:solidFill>
            </a:rPr>
            <a:t>Performance values from the Performance input sheet</a:t>
          </a:r>
        </a:p>
      </xdr:txBody>
    </xdr:sp>
    <xdr:clientData/>
  </xdr:twoCellAnchor>
  <xdr:twoCellAnchor>
    <xdr:from>
      <xdr:col>28</xdr:col>
      <xdr:colOff>1388737</xdr:colOff>
      <xdr:row>16</xdr:row>
      <xdr:rowOff>11907</xdr:rowOff>
    </xdr:from>
    <xdr:to>
      <xdr:col>28</xdr:col>
      <xdr:colOff>2026914</xdr:colOff>
      <xdr:row>20</xdr:row>
      <xdr:rowOff>135732</xdr:rowOff>
    </xdr:to>
    <xdr:cxnSp macro="">
      <xdr:nvCxnSpPr>
        <xdr:cNvPr id="162" name="Connector: Elbow 161">
          <a:extLst>
            <a:ext uri="{FF2B5EF4-FFF2-40B4-BE49-F238E27FC236}">
              <a16:creationId xmlns:a16="http://schemas.microsoft.com/office/drawing/2014/main" id="{4E1B5657-513F-40C3-B0A6-FF43A484D41A}"/>
            </a:ext>
          </a:extLst>
        </xdr:cNvPr>
        <xdr:cNvCxnSpPr>
          <a:cxnSpLocks/>
          <a:stCxn id="161" idx="1"/>
          <a:endCxn id="109" idx="3"/>
        </xdr:cNvCxnSpPr>
      </xdr:nvCxnSpPr>
      <xdr:spPr>
        <a:xfrm rot="10800000">
          <a:off x="6198862" y="2905126"/>
          <a:ext cx="638177" cy="790575"/>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1707826</xdr:colOff>
      <xdr:row>17</xdr:row>
      <xdr:rowOff>9526</xdr:rowOff>
    </xdr:from>
    <xdr:to>
      <xdr:col>38</xdr:col>
      <xdr:colOff>155251</xdr:colOff>
      <xdr:row>24</xdr:row>
      <xdr:rowOff>100013</xdr:rowOff>
    </xdr:to>
    <xdr:sp macro="" textlink="">
      <xdr:nvSpPr>
        <xdr:cNvPr id="167" name="Rectangle 166">
          <a:extLst>
            <a:ext uri="{FF2B5EF4-FFF2-40B4-BE49-F238E27FC236}">
              <a16:creationId xmlns:a16="http://schemas.microsoft.com/office/drawing/2014/main" id="{4DBACA02-68FF-4C35-A4FD-778F25058C0B}"/>
            </a:ext>
          </a:extLst>
        </xdr:cNvPr>
        <xdr:cNvSpPr/>
      </xdr:nvSpPr>
      <xdr:spPr>
        <a:xfrm>
          <a:off x="9061126" y="3067051"/>
          <a:ext cx="1552575" cy="1257300"/>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Performance</a:t>
          </a:r>
        </a:p>
        <a:p>
          <a:pPr algn="ctr"/>
          <a:r>
            <a:rPr lang="en-GB" sz="1200" b="0" i="0">
              <a:solidFill>
                <a:sysClr val="windowText" lastClr="000000"/>
              </a:solidFill>
            </a:rPr>
            <a:t>Historical performance data for each Company and PC</a:t>
          </a:r>
        </a:p>
      </xdr:txBody>
    </xdr:sp>
    <xdr:clientData/>
  </xdr:twoCellAnchor>
  <xdr:twoCellAnchor>
    <xdr:from>
      <xdr:col>32</xdr:col>
      <xdr:colOff>1622100</xdr:colOff>
      <xdr:row>6</xdr:row>
      <xdr:rowOff>90487</xdr:rowOff>
    </xdr:from>
    <xdr:to>
      <xdr:col>38</xdr:col>
      <xdr:colOff>69525</xdr:colOff>
      <xdr:row>14</xdr:row>
      <xdr:rowOff>14287</xdr:rowOff>
    </xdr:to>
    <xdr:sp macro="" textlink="">
      <xdr:nvSpPr>
        <xdr:cNvPr id="173" name="Rectangle 172">
          <a:extLst>
            <a:ext uri="{FF2B5EF4-FFF2-40B4-BE49-F238E27FC236}">
              <a16:creationId xmlns:a16="http://schemas.microsoft.com/office/drawing/2014/main" id="{4DCA4681-2BAE-4DAF-B323-56218B0BECB8}"/>
            </a:ext>
          </a:extLst>
        </xdr:cNvPr>
        <xdr:cNvSpPr/>
      </xdr:nvSpPr>
      <xdr:spPr>
        <a:xfrm>
          <a:off x="8975400" y="1314450"/>
          <a:ext cx="1552575" cy="1257300"/>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PCL</a:t>
          </a:r>
        </a:p>
        <a:p>
          <a:pPr algn="ctr"/>
          <a:r>
            <a:rPr lang="en-GB" sz="1200" b="0" i="0">
              <a:solidFill>
                <a:sysClr val="windowText" lastClr="000000"/>
              </a:solidFill>
            </a:rPr>
            <a:t>PCL values, some of which are calculated for PR14</a:t>
          </a:r>
        </a:p>
      </xdr:txBody>
    </xdr:sp>
    <xdr:clientData/>
  </xdr:twoCellAnchor>
  <xdr:twoCellAnchor>
    <xdr:from>
      <xdr:col>38</xdr:col>
      <xdr:colOff>645787</xdr:colOff>
      <xdr:row>6</xdr:row>
      <xdr:rowOff>102393</xdr:rowOff>
    </xdr:from>
    <xdr:to>
      <xdr:col>38</xdr:col>
      <xdr:colOff>2198362</xdr:colOff>
      <xdr:row>11</xdr:row>
      <xdr:rowOff>35718</xdr:rowOff>
    </xdr:to>
    <xdr:sp macro="" textlink="">
      <xdr:nvSpPr>
        <xdr:cNvPr id="177" name="Rectangle 176">
          <a:extLst>
            <a:ext uri="{FF2B5EF4-FFF2-40B4-BE49-F238E27FC236}">
              <a16:creationId xmlns:a16="http://schemas.microsoft.com/office/drawing/2014/main" id="{8C08CC35-3302-49EC-9004-90501FED0087}"/>
            </a:ext>
          </a:extLst>
        </xdr:cNvPr>
        <xdr:cNvSpPr/>
      </xdr:nvSpPr>
      <xdr:spPr>
        <a:xfrm>
          <a:off x="11337600" y="1328737"/>
          <a:ext cx="1552575" cy="766762"/>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Mains</a:t>
          </a:r>
          <a:r>
            <a:rPr lang="en-GB" sz="1200" b="1" i="0" baseline="0">
              <a:solidFill>
                <a:sysClr val="windowText" lastClr="000000"/>
              </a:solidFill>
            </a:rPr>
            <a:t> Length</a:t>
          </a:r>
          <a:endParaRPr lang="en-GB" sz="1200" b="1" i="0">
            <a:solidFill>
              <a:sysClr val="windowText" lastClr="000000"/>
            </a:solidFill>
          </a:endParaRPr>
        </a:p>
        <a:p>
          <a:pPr algn="ctr"/>
          <a:r>
            <a:rPr lang="en-GB" sz="1200" b="0" i="0">
              <a:solidFill>
                <a:sysClr val="windowText" lastClr="000000"/>
              </a:solidFill>
            </a:rPr>
            <a:t>For Mains Repair PCL calculation</a:t>
          </a:r>
        </a:p>
      </xdr:txBody>
    </xdr:sp>
    <xdr:clientData/>
  </xdr:twoCellAnchor>
  <xdr:twoCellAnchor>
    <xdr:from>
      <xdr:col>38</xdr:col>
      <xdr:colOff>664837</xdr:colOff>
      <xdr:row>12</xdr:row>
      <xdr:rowOff>97629</xdr:rowOff>
    </xdr:from>
    <xdr:to>
      <xdr:col>38</xdr:col>
      <xdr:colOff>2217412</xdr:colOff>
      <xdr:row>18</xdr:row>
      <xdr:rowOff>30955</xdr:rowOff>
    </xdr:to>
    <xdr:sp macro="" textlink="">
      <xdr:nvSpPr>
        <xdr:cNvPr id="178" name="Rectangle 177">
          <a:extLst>
            <a:ext uri="{FF2B5EF4-FFF2-40B4-BE49-F238E27FC236}">
              <a16:creationId xmlns:a16="http://schemas.microsoft.com/office/drawing/2014/main" id="{36397A2B-6D7F-4EC7-9051-226DE28A12FA}"/>
            </a:ext>
          </a:extLst>
        </xdr:cNvPr>
        <xdr:cNvSpPr/>
      </xdr:nvSpPr>
      <xdr:spPr>
        <a:xfrm>
          <a:off x="11356650" y="2324098"/>
          <a:ext cx="1552575" cy="933451"/>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Sewer Length</a:t>
          </a:r>
        </a:p>
        <a:p>
          <a:pPr algn="ctr"/>
          <a:r>
            <a:rPr lang="en-GB" sz="1200" b="0" i="0">
              <a:solidFill>
                <a:sysClr val="windowText" lastClr="000000"/>
              </a:solidFill>
            </a:rPr>
            <a:t>For Total Pollution Incidents PCL calculation</a:t>
          </a:r>
        </a:p>
      </xdr:txBody>
    </xdr:sp>
    <xdr:clientData/>
  </xdr:twoCellAnchor>
  <xdr:twoCellAnchor>
    <xdr:from>
      <xdr:col>38</xdr:col>
      <xdr:colOff>674362</xdr:colOff>
      <xdr:row>19</xdr:row>
      <xdr:rowOff>111920</xdr:rowOff>
    </xdr:from>
    <xdr:to>
      <xdr:col>38</xdr:col>
      <xdr:colOff>2226937</xdr:colOff>
      <xdr:row>24</xdr:row>
      <xdr:rowOff>92869</xdr:rowOff>
    </xdr:to>
    <xdr:sp macro="" textlink="">
      <xdr:nvSpPr>
        <xdr:cNvPr id="179" name="Rectangle 178">
          <a:extLst>
            <a:ext uri="{FF2B5EF4-FFF2-40B4-BE49-F238E27FC236}">
              <a16:creationId xmlns:a16="http://schemas.microsoft.com/office/drawing/2014/main" id="{60F6681B-2E2F-4E44-B4C9-F3CA279D3C42}"/>
            </a:ext>
          </a:extLst>
        </xdr:cNvPr>
        <xdr:cNvSpPr/>
      </xdr:nvSpPr>
      <xdr:spPr>
        <a:xfrm>
          <a:off x="11366175" y="3505201"/>
          <a:ext cx="1552575" cy="814387"/>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i="0">
              <a:solidFill>
                <a:sysClr val="windowText" lastClr="000000"/>
              </a:solidFill>
            </a:rPr>
            <a:t>Companies</a:t>
          </a:r>
        </a:p>
        <a:p>
          <a:pPr marL="0" marR="0" lvl="0" indent="0" algn="ctr" defTabSz="914400" eaLnBrk="1" fontAlgn="auto" latinLnBrk="0" hangingPunct="1">
            <a:lnSpc>
              <a:spcPct val="100000"/>
            </a:lnSpc>
            <a:spcBef>
              <a:spcPts val="0"/>
            </a:spcBef>
            <a:spcAft>
              <a:spcPts val="0"/>
            </a:spcAft>
            <a:buClrTx/>
            <a:buSzTx/>
            <a:buFontTx/>
            <a:buNone/>
            <a:tabLst/>
            <a:defRPr/>
          </a:pPr>
          <a:r>
            <a:rPr lang="en-GB" sz="1100" i="0">
              <a:solidFill>
                <a:sysClr val="windowText" lastClr="000000"/>
              </a:solidFill>
              <a:effectLst/>
              <a:latin typeface="+mn-lt"/>
              <a:ea typeface="+mn-ea"/>
              <a:cs typeface="+mn-cs"/>
            </a:rPr>
            <a:t>List</a:t>
          </a:r>
          <a:r>
            <a:rPr lang="en-GB" sz="1100" i="0" baseline="0">
              <a:solidFill>
                <a:sysClr val="windowText" lastClr="000000"/>
              </a:solidFill>
              <a:effectLst/>
              <a:latin typeface="+mn-lt"/>
              <a:ea typeface="+mn-ea"/>
              <a:cs typeface="+mn-cs"/>
            </a:rPr>
            <a:t> and order of all WaSCs and WoCs</a:t>
          </a:r>
          <a:endParaRPr lang="en-GB" sz="1200">
            <a:solidFill>
              <a:sysClr val="windowText" lastClr="000000"/>
            </a:solidFill>
            <a:effectLst/>
          </a:endParaRPr>
        </a:p>
        <a:p>
          <a:pPr algn="ctr"/>
          <a:endParaRPr lang="en-GB" sz="1200" b="1" i="0">
            <a:solidFill>
              <a:sysClr val="windowText" lastClr="000000"/>
            </a:solidFill>
          </a:endParaRPr>
        </a:p>
      </xdr:txBody>
    </xdr:sp>
    <xdr:clientData/>
  </xdr:twoCellAnchor>
  <xdr:twoCellAnchor>
    <xdr:from>
      <xdr:col>16</xdr:col>
      <xdr:colOff>9525</xdr:colOff>
      <xdr:row>3</xdr:row>
      <xdr:rowOff>85723</xdr:rowOff>
    </xdr:from>
    <xdr:to>
      <xdr:col>32</xdr:col>
      <xdr:colOff>862013</xdr:colOff>
      <xdr:row>5</xdr:row>
      <xdr:rowOff>110526</xdr:rowOff>
    </xdr:to>
    <xdr:sp macro="" textlink="">
      <xdr:nvSpPr>
        <xdr:cNvPr id="180" name="Rectangle 179">
          <a:extLst>
            <a:ext uri="{FF2B5EF4-FFF2-40B4-BE49-F238E27FC236}">
              <a16:creationId xmlns:a16="http://schemas.microsoft.com/office/drawing/2014/main" id="{F506010C-B7B4-47AA-A761-85F2D42E0480}"/>
            </a:ext>
          </a:extLst>
        </xdr:cNvPr>
        <xdr:cNvSpPr/>
      </xdr:nvSpPr>
      <xdr:spPr>
        <a:xfrm>
          <a:off x="2495550" y="809623"/>
          <a:ext cx="5719763" cy="358178"/>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i="0">
              <a:solidFill>
                <a:sysClr val="windowText" lastClr="000000"/>
              </a:solidFill>
            </a:rPr>
            <a:t>Performance range calculations</a:t>
          </a:r>
        </a:p>
      </xdr:txBody>
    </xdr:sp>
    <xdr:clientData/>
  </xdr:twoCellAnchor>
  <xdr:twoCellAnchor>
    <xdr:from>
      <xdr:col>1</xdr:col>
      <xdr:colOff>19051</xdr:colOff>
      <xdr:row>3</xdr:row>
      <xdr:rowOff>90486</xdr:rowOff>
    </xdr:from>
    <xdr:to>
      <xdr:col>15</xdr:col>
      <xdr:colOff>33338</xdr:colOff>
      <xdr:row>5</xdr:row>
      <xdr:rowOff>115289</xdr:rowOff>
    </xdr:to>
    <xdr:sp macro="" textlink="">
      <xdr:nvSpPr>
        <xdr:cNvPr id="181" name="Rectangle 180">
          <a:extLst>
            <a:ext uri="{FF2B5EF4-FFF2-40B4-BE49-F238E27FC236}">
              <a16:creationId xmlns:a16="http://schemas.microsoft.com/office/drawing/2014/main" id="{2F0B635C-C032-450D-BD07-60624AD7349C}"/>
            </a:ext>
          </a:extLst>
        </xdr:cNvPr>
        <xdr:cNvSpPr/>
      </xdr:nvSpPr>
      <xdr:spPr>
        <a:xfrm>
          <a:off x="19051" y="814386"/>
          <a:ext cx="2324100" cy="358178"/>
        </a:xfrm>
        <a:prstGeom prst="rect">
          <a:avLst/>
        </a:prstGeom>
        <a:solidFill>
          <a:srgbClr val="98C561"/>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i="0">
              <a:solidFill>
                <a:schemeClr val="bg1"/>
              </a:solidFill>
            </a:rPr>
            <a:t>Model output </a:t>
          </a:r>
        </a:p>
      </xdr:txBody>
    </xdr:sp>
    <xdr:clientData/>
  </xdr:twoCellAnchor>
  <xdr:twoCellAnchor>
    <xdr:from>
      <xdr:col>24</xdr:col>
      <xdr:colOff>160011</xdr:colOff>
      <xdr:row>16</xdr:row>
      <xdr:rowOff>11906</xdr:rowOff>
    </xdr:from>
    <xdr:to>
      <xdr:col>27</xdr:col>
      <xdr:colOff>7611</xdr:colOff>
      <xdr:row>16</xdr:row>
      <xdr:rowOff>11907</xdr:rowOff>
    </xdr:to>
    <xdr:cxnSp macro="">
      <xdr:nvCxnSpPr>
        <xdr:cNvPr id="2" name="Straight Arrow Connector 1">
          <a:extLst>
            <a:ext uri="{FF2B5EF4-FFF2-40B4-BE49-F238E27FC236}">
              <a16:creationId xmlns:a16="http://schemas.microsoft.com/office/drawing/2014/main" id="{4ABBABEB-A52D-C2A5-7DEC-504BEC5BB027}"/>
            </a:ext>
          </a:extLst>
        </xdr:cNvPr>
        <xdr:cNvCxnSpPr>
          <a:cxnSpLocks/>
          <a:stCxn id="109" idx="1"/>
          <a:endCxn id="107" idx="3"/>
        </xdr:cNvCxnSpPr>
      </xdr:nvCxnSpPr>
      <xdr:spPr>
        <a:xfrm flipH="1">
          <a:off x="4255761" y="2905125"/>
          <a:ext cx="383381" cy="1"/>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wat_1">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view.officeapps.live.com/op/view.aspx?src=https%3A%2F%2Fwww.ofwat.gov.uk%2Fwp-content%2Fuploads%2F2026%2F01%2FHistorical-performance-trends-for-PR24-V6.0.xlsx&amp;wdOrigin=BROWSELINK"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view.officeapps.live.com/op/view.aspx?src=https%3A%2F%2Fwww.ofwat.gov.uk%2Fwp-content%2Fuploads%2F2026%2F01%2FHistorical-performance-trends-for-PR24-V6.0.xlsx&amp;wdOrigin=BROWSELIN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zoomScale="115" zoomScaleNormal="115" workbookViewId="0">
      <selection activeCell="B10" sqref="B10"/>
    </sheetView>
  </sheetViews>
  <sheetFormatPr defaultRowHeight="13.5"/>
  <cols>
    <col min="1" max="1" width="25.5" bestFit="1" customWidth="1"/>
    <col min="2" max="2" width="45.625" bestFit="1" customWidth="1"/>
  </cols>
  <sheetData>
    <row r="1" spans="1:2">
      <c r="A1" t="s">
        <v>0</v>
      </c>
      <c r="B1" t="s">
        <v>1</v>
      </c>
    </row>
    <row r="2" spans="1:2">
      <c r="A2" t="s">
        <v>2</v>
      </c>
      <c r="B2" s="200">
        <v>9087</v>
      </c>
    </row>
    <row r="3" spans="1:2">
      <c r="A3" t="s">
        <v>3</v>
      </c>
      <c r="B3" t="s">
        <v>4</v>
      </c>
    </row>
    <row r="4" spans="1:2">
      <c r="A4" t="s">
        <v>5</v>
      </c>
      <c r="B4" t="s">
        <v>6</v>
      </c>
    </row>
    <row r="5" spans="1:2">
      <c r="A5" t="s">
        <v>7</v>
      </c>
      <c r="B5" t="s">
        <v>8</v>
      </c>
    </row>
    <row r="6" spans="1:2">
      <c r="A6" t="s">
        <v>9</v>
      </c>
      <c r="B6" s="200">
        <v>0</v>
      </c>
    </row>
    <row r="7" spans="1:2">
      <c r="A7" t="s">
        <v>10</v>
      </c>
      <c r="B7" s="200">
        <v>33314</v>
      </c>
    </row>
    <row r="8" spans="1:2">
      <c r="A8" t="s">
        <v>11</v>
      </c>
      <c r="B8" t="s">
        <v>12</v>
      </c>
    </row>
    <row r="9" spans="1:2">
      <c r="A9" t="s">
        <v>13</v>
      </c>
      <c r="B9" t="s">
        <v>14</v>
      </c>
    </row>
    <row r="10" spans="1:2">
      <c r="A10" t="s">
        <v>15</v>
      </c>
      <c r="B10" t="s">
        <v>16</v>
      </c>
    </row>
    <row r="11" spans="1:2">
      <c r="A11" t="s">
        <v>17</v>
      </c>
      <c r="B11" s="200">
        <v>219</v>
      </c>
    </row>
    <row r="12" spans="1:2">
      <c r="A12" t="s">
        <v>18</v>
      </c>
      <c r="B12" t="s">
        <v>19</v>
      </c>
    </row>
    <row r="13" spans="1:2">
      <c r="A13" t="s">
        <v>20</v>
      </c>
      <c r="B13" t="s">
        <v>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1D59C-0CC9-4DD2-AA89-D60E042FC501}">
  <sheetPr codeName="Sheet10">
    <tabColor rgb="FFCCCCCE"/>
    <pageSetUpPr fitToPage="1"/>
  </sheetPr>
  <dimension ref="A1:XFC236"/>
  <sheetViews>
    <sheetView showGridLines="0" topLeftCell="A36" zoomScale="80" zoomScaleNormal="80" workbookViewId="0">
      <selection activeCell="P50" sqref="P50"/>
    </sheetView>
  </sheetViews>
  <sheetFormatPr defaultColWidth="0" defaultRowHeight="0" customHeight="1" zeroHeight="1"/>
  <cols>
    <col min="1" max="1" width="10.625" style="85" customWidth="1"/>
    <col min="2" max="2" width="7.25" style="148" bestFit="1" customWidth="1"/>
    <col min="3" max="3" width="23.125" style="85" bestFit="1" customWidth="1"/>
    <col min="4" max="4" width="17.25" style="85" bestFit="1" customWidth="1"/>
    <col min="5" max="5" width="13.125" style="85" customWidth="1"/>
    <col min="6" max="17" width="9" style="85" customWidth="1"/>
    <col min="18" max="19" width="4.5" style="85" hidden="1"/>
    <col min="20" max="16383" width="9" style="85" hidden="1"/>
    <col min="16384" max="16384" width="4.5" style="85" hidden="1"/>
  </cols>
  <sheetData>
    <row r="1" spans="1:16" s="142" customFormat="1" ht="30.75">
      <c r="A1" s="54" t="e">
        <f ca="1" xml:space="preserve"> RIGHT(CELL("filename", A1), LEN(CELL("filename", A1)) - SEARCH("]", CELL("filename", A1)))</f>
        <v>#VALUE!</v>
      </c>
    </row>
    <row r="2" spans="1:16" ht="14.25">
      <c r="B2" s="85"/>
    </row>
    <row r="3" spans="1:16" s="143" customFormat="1" ht="13.15">
      <c r="A3" s="143" t="s">
        <v>144</v>
      </c>
    </row>
    <row r="4" spans="1:16" ht="14.25"/>
    <row r="5" spans="1:16" ht="14.25" customHeight="1">
      <c r="C5" s="145" t="s">
        <v>133</v>
      </c>
      <c r="F5" s="148"/>
      <c r="G5" s="148"/>
      <c r="H5" s="148"/>
      <c r="I5" s="148"/>
      <c r="J5" s="148"/>
      <c r="K5" s="148"/>
      <c r="M5" s="148"/>
      <c r="N5" s="148"/>
      <c r="O5" s="148"/>
      <c r="P5" s="148"/>
    </row>
    <row r="6" spans="1:16" ht="14.25" customHeight="1">
      <c r="C6" s="158"/>
      <c r="D6" s="158"/>
      <c r="E6" s="158"/>
      <c r="F6" s="145"/>
      <c r="G6" s="220" t="s">
        <v>145</v>
      </c>
      <c r="H6" s="220"/>
      <c r="I6" s="220"/>
      <c r="J6" s="220"/>
      <c r="K6" s="220"/>
      <c r="L6" s="220" t="s">
        <v>146</v>
      </c>
      <c r="M6" s="220"/>
      <c r="N6" s="220"/>
      <c r="O6" s="220"/>
      <c r="P6" s="220"/>
    </row>
    <row r="7" spans="1:16" ht="14.25" customHeight="1">
      <c r="A7" s="84"/>
      <c r="C7" s="158" t="s">
        <v>147</v>
      </c>
      <c r="D7" s="158" t="s">
        <v>148</v>
      </c>
      <c r="E7" s="158" t="s">
        <v>55</v>
      </c>
      <c r="F7" s="158" t="s">
        <v>149</v>
      </c>
      <c r="G7" s="158" t="s">
        <v>150</v>
      </c>
      <c r="H7" s="158" t="s">
        <v>151</v>
      </c>
      <c r="I7" s="158" t="s">
        <v>152</v>
      </c>
      <c r="J7" s="158" t="s">
        <v>153</v>
      </c>
      <c r="K7" s="158" t="s">
        <v>154</v>
      </c>
      <c r="L7" s="158" t="s">
        <v>155</v>
      </c>
      <c r="M7" s="158" t="s">
        <v>156</v>
      </c>
      <c r="N7" s="158" t="s">
        <v>157</v>
      </c>
      <c r="O7" s="158" t="s">
        <v>158</v>
      </c>
      <c r="P7" s="158" t="s">
        <v>159</v>
      </c>
    </row>
    <row r="8" spans="1:16" ht="14.25" customHeight="1">
      <c r="A8" s="150"/>
      <c r="C8" s="151" t="s">
        <v>58</v>
      </c>
      <c r="D8" s="152" t="s">
        <v>160</v>
      </c>
      <c r="E8" s="151" t="s">
        <v>72</v>
      </c>
      <c r="F8" s="157"/>
      <c r="G8" s="168" t="str">
        <f>IF('c.Dif to PCL'!G8="","",'c.Dif to PCL'!G8/'b.PCL values'!G9)</f>
        <v/>
      </c>
      <c r="H8" s="168" t="str">
        <f>IF('c.Dif to PCL'!H8="","",'c.Dif to PCL'!H8/'b.PCL values'!H9)</f>
        <v/>
      </c>
      <c r="I8" s="168" t="str">
        <f>IF('c.Dif to PCL'!I8="","",'c.Dif to PCL'!I8/'b.PCL values'!I9)</f>
        <v/>
      </c>
      <c r="J8" s="168" t="str">
        <f>IF('c.Dif to PCL'!J8="","",'c.Dif to PCL'!J8/'b.PCL values'!J9)</f>
        <v/>
      </c>
      <c r="K8" s="168" t="str">
        <f>IF('c.Dif to PCL'!K8="","",'c.Dif to PCL'!K8/'b.PCL values'!K9)</f>
        <v/>
      </c>
      <c r="L8" s="168">
        <f>IF('c.Dif to PCL'!L8="","",'c.Dif to PCL'!L8/'b.PCL values'!L9)</f>
        <v>0.2070083632570815</v>
      </c>
      <c r="M8" s="168">
        <f>IF('c.Dif to PCL'!M8="","",'c.Dif to PCL'!M8/'b.PCL values'!M9)</f>
        <v>-6.1417811928655135E-2</v>
      </c>
      <c r="N8" s="168">
        <f>IF('c.Dif to PCL'!N8="","",'c.Dif to PCL'!N8/'b.PCL values'!N9)</f>
        <v>-7.0458633750318148E-2</v>
      </c>
      <c r="O8" s="168">
        <f>IF('c.Dif to PCL'!O8="","",'c.Dif to PCL'!O8/'b.PCL values'!O9)</f>
        <v>-0.57298087612620685</v>
      </c>
      <c r="P8" s="157"/>
    </row>
    <row r="9" spans="1:16" ht="14.25" customHeight="1">
      <c r="A9" s="150"/>
      <c r="C9" s="151" t="s">
        <v>91</v>
      </c>
      <c r="D9" s="152" t="s">
        <v>160</v>
      </c>
      <c r="E9" s="151" t="s">
        <v>72</v>
      </c>
      <c r="F9" s="157"/>
      <c r="G9" s="168" t="str">
        <f>IF('c.Dif to PCL'!G9="","",'c.Dif to PCL'!G9/'b.PCL values'!G10)</f>
        <v/>
      </c>
      <c r="H9" s="168">
        <f>IF('c.Dif to PCL'!H9="","",'c.Dif to PCL'!H9/'b.PCL values'!H10)</f>
        <v>-1.9696866666665553E-3</v>
      </c>
      <c r="I9" s="168">
        <f>IF('c.Dif to PCL'!I9="","",'c.Dif to PCL'!I9/'b.PCL values'!I10)</f>
        <v>-1.791556506849306E-2</v>
      </c>
      <c r="J9" s="168">
        <f>IF('c.Dif to PCL'!J9="","",'c.Dif to PCL'!J9/'b.PCL values'!J10)</f>
        <v>0.11580144680851062</v>
      </c>
      <c r="K9" s="168">
        <f>IF('c.Dif to PCL'!K9="","",'c.Dif to PCL'!K9/'b.PCL values'!K10)</f>
        <v>4.7367657992564975E-2</v>
      </c>
      <c r="L9" s="168">
        <f>IF('c.Dif to PCL'!L9="","",'c.Dif to PCL'!L9/'b.PCL values'!L10)</f>
        <v>-0.21965502340364537</v>
      </c>
      <c r="M9" s="168">
        <f>IF('c.Dif to PCL'!M9="","",'c.Dif to PCL'!M9/'b.PCL values'!M10)</f>
        <v>0.16699283110715002</v>
      </c>
      <c r="N9" s="168">
        <f>IF('c.Dif to PCL'!N9="","",'c.Dif to PCL'!N9/'b.PCL values'!N10)</f>
        <v>0.28128800402315401</v>
      </c>
      <c r="O9" s="168">
        <f>IF('c.Dif to PCL'!O9="","",'c.Dif to PCL'!O9/'b.PCL values'!O10)</f>
        <v>6.5201080549418602E-2</v>
      </c>
      <c r="P9" s="157"/>
    </row>
    <row r="10" spans="1:16" ht="14.25" customHeight="1">
      <c r="A10" s="150"/>
      <c r="C10" s="151" t="s">
        <v>92</v>
      </c>
      <c r="D10" s="152" t="s">
        <v>160</v>
      </c>
      <c r="E10" s="151" t="s">
        <v>72</v>
      </c>
      <c r="F10" s="157"/>
      <c r="G10" s="168" t="str">
        <f>IF('c.Dif to PCL'!G10="","",'c.Dif to PCL'!G10/'b.PCL values'!G11)</f>
        <v/>
      </c>
      <c r="H10" s="168" t="str">
        <f>IF('c.Dif to PCL'!H10="","",'c.Dif to PCL'!H10/'b.PCL values'!H11)</f>
        <v/>
      </c>
      <c r="I10" s="168" t="str">
        <f>IF('c.Dif to PCL'!I10="","",'c.Dif to PCL'!I10/'b.PCL values'!I11)</f>
        <v/>
      </c>
      <c r="J10" s="168">
        <f>IF('c.Dif to PCL'!J10="","",'c.Dif to PCL'!J10/'b.PCL values'!J11)</f>
        <v>-0.20104700000000009</v>
      </c>
      <c r="K10" s="168">
        <f>IF('c.Dif to PCL'!K10="","",'c.Dif to PCL'!K10/'b.PCL values'!K11)</f>
        <v>-0.42867371428571444</v>
      </c>
      <c r="L10" s="168">
        <f>IF('c.Dif to PCL'!L10="","",'c.Dif to PCL'!L10/'b.PCL values'!L11)</f>
        <v>-0.67287862261865738</v>
      </c>
      <c r="M10" s="168">
        <f>IF('c.Dif to PCL'!M10="","",'c.Dif to PCL'!M10/'b.PCL values'!M11)</f>
        <v>-0.43568504286094145</v>
      </c>
      <c r="N10" s="168">
        <f>IF('c.Dif to PCL'!N10="","",'c.Dif to PCL'!N10/'b.PCL values'!N11)</f>
        <v>0.12705890431925451</v>
      </c>
      <c r="O10" s="168">
        <f>IF('c.Dif to PCL'!O10="","",'c.Dif to PCL'!O10/'b.PCL values'!O11)</f>
        <v>-0.58264709755177169</v>
      </c>
      <c r="P10" s="157"/>
    </row>
    <row r="11" spans="1:16" ht="14.25" customHeight="1">
      <c r="A11" s="150"/>
      <c r="C11" s="151" t="s">
        <v>93</v>
      </c>
      <c r="D11" s="152" t="s">
        <v>160</v>
      </c>
      <c r="E11" s="151" t="s">
        <v>72</v>
      </c>
      <c r="F11" s="157"/>
      <c r="G11" s="168" t="str">
        <f>IF('c.Dif to PCL'!G11="","",'c.Dif to PCL'!G11/'b.PCL values'!G12)</f>
        <v/>
      </c>
      <c r="H11" s="168">
        <f>IF('c.Dif to PCL'!H11="","",'c.Dif to PCL'!H11/'b.PCL values'!H12)</f>
        <v>-0.78278324107142883</v>
      </c>
      <c r="I11" s="168">
        <f>IF('c.Dif to PCL'!I11="","",'c.Dif to PCL'!I11/'b.PCL values'!I12)</f>
        <v>-1.1474595483870969</v>
      </c>
      <c r="J11" s="168">
        <f>IF('c.Dif to PCL'!J11="","",'c.Dif to PCL'!J11/'b.PCL values'!J12)</f>
        <v>-1.7788559569892475</v>
      </c>
      <c r="K11" s="168">
        <f>IF('c.Dif to PCL'!K11="","",'c.Dif to PCL'!K11/'b.PCL values'!K12)</f>
        <v>-1.5398410322580642</v>
      </c>
      <c r="L11" s="168">
        <f>IF('c.Dif to PCL'!L11="","",'c.Dif to PCL'!L11/'b.PCL values'!L12)</f>
        <v>-0.12614296588026808</v>
      </c>
      <c r="M11" s="168">
        <f>IF('c.Dif to PCL'!M11="","",'c.Dif to PCL'!M11/'b.PCL values'!M12)</f>
        <v>-0.12600624448052919</v>
      </c>
      <c r="N11" s="168">
        <f>IF('c.Dif to PCL'!N11="","",'c.Dif to PCL'!N11/'b.PCL values'!N12)</f>
        <v>0.2346975869249614</v>
      </c>
      <c r="O11" s="168">
        <f>IF('c.Dif to PCL'!O11="","",'c.Dif to PCL'!O11/'b.PCL values'!O12)</f>
        <v>0.16030015752135318</v>
      </c>
      <c r="P11" s="157"/>
    </row>
    <row r="12" spans="1:16" ht="14.25" customHeight="1">
      <c r="A12" s="150"/>
      <c r="C12" s="151" t="s">
        <v>94</v>
      </c>
      <c r="D12" s="152" t="s">
        <v>160</v>
      </c>
      <c r="E12" s="151" t="s">
        <v>72</v>
      </c>
      <c r="F12" s="157"/>
      <c r="G12" s="168" t="str">
        <f>IF('c.Dif to PCL'!G12="","",'c.Dif to PCL'!G12/'b.PCL values'!G13)</f>
        <v/>
      </c>
      <c r="H12" s="168" t="str">
        <f>IF('c.Dif to PCL'!H12="","",'c.Dif to PCL'!H12/'b.PCL values'!H13)</f>
        <v/>
      </c>
      <c r="I12" s="168" t="str">
        <f>IF('c.Dif to PCL'!I12="","",'c.Dif to PCL'!I12/'b.PCL values'!I13)</f>
        <v/>
      </c>
      <c r="J12" s="168">
        <f>IF('c.Dif to PCL'!J12="","",'c.Dif to PCL'!J12/'b.PCL values'!J13)</f>
        <v>9.6374233870967871E-2</v>
      </c>
      <c r="K12" s="168">
        <f>IF('c.Dif to PCL'!K12="","",'c.Dif to PCL'!K12/'b.PCL values'!K13)</f>
        <v>-0.42256349771689511</v>
      </c>
      <c r="L12" s="168">
        <f>IF('c.Dif to PCL'!L12="","",'c.Dif to PCL'!L12/'b.PCL values'!L13)</f>
        <v>-0.10810796803957497</v>
      </c>
      <c r="M12" s="168">
        <f>IF('c.Dif to PCL'!M12="","",'c.Dif to PCL'!M12/'b.PCL values'!M13)</f>
        <v>1.2326088714557032E-2</v>
      </c>
      <c r="N12" s="168">
        <f>IF('c.Dif to PCL'!N12="","",'c.Dif to PCL'!N12/'b.PCL values'!N13)</f>
        <v>-4.7315549891288854E-2</v>
      </c>
      <c r="O12" s="168">
        <f>IF('c.Dif to PCL'!O12="","",'c.Dif to PCL'!O12/'b.PCL values'!O13)</f>
        <v>-0.15779238968391243</v>
      </c>
      <c r="P12" s="157"/>
    </row>
    <row r="13" spans="1:16" ht="14.25" customHeight="1">
      <c r="A13" s="150"/>
      <c r="C13" s="151" t="s">
        <v>95</v>
      </c>
      <c r="D13" s="152" t="s">
        <v>160</v>
      </c>
      <c r="E13" s="151" t="s">
        <v>72</v>
      </c>
      <c r="F13" s="157"/>
      <c r="G13" s="168" t="str">
        <f>IF('c.Dif to PCL'!G13="","",'c.Dif to PCL'!G13/'b.PCL values'!G14)</f>
        <v/>
      </c>
      <c r="H13" s="168">
        <f>IF('c.Dif to PCL'!H13="","",'c.Dif to PCL'!H13/'b.PCL values'!H14)</f>
        <v>-0.11512280405405401</v>
      </c>
      <c r="I13" s="168">
        <f>IF('c.Dif to PCL'!I13="","",'c.Dif to PCL'!I13/'b.PCL values'!I14)</f>
        <v>2.0374937500000134E-2</v>
      </c>
      <c r="J13" s="168">
        <f>IF('c.Dif to PCL'!J13="","",'c.Dif to PCL'!J13/'b.PCL values'!J14)</f>
        <v>0.32917481294964035</v>
      </c>
      <c r="K13" s="168">
        <f>IF('c.Dif to PCL'!K13="","",'c.Dif to PCL'!K13/'b.PCL values'!K14)</f>
        <v>-0.1848070666666666</v>
      </c>
      <c r="L13" s="168">
        <f>IF('c.Dif to PCL'!L13="","",'c.Dif to PCL'!L13/'b.PCL values'!L14)</f>
        <v>0.18755833331166805</v>
      </c>
      <c r="M13" s="168">
        <f>IF('c.Dif to PCL'!M13="","",'c.Dif to PCL'!M13/'b.PCL values'!M14)</f>
        <v>0.52567359645947587</v>
      </c>
      <c r="N13" s="168">
        <f>IF('c.Dif to PCL'!N13="","",'c.Dif to PCL'!N13/'b.PCL values'!N14)</f>
        <v>0.59588176360366663</v>
      </c>
      <c r="O13" s="168">
        <f>IF('c.Dif to PCL'!O13="","",'c.Dif to PCL'!O13/'b.PCL values'!O14)</f>
        <v>0.48102004085973188</v>
      </c>
      <c r="P13" s="157"/>
    </row>
    <row r="14" spans="1:16" ht="14.25" customHeight="1">
      <c r="A14" s="150"/>
      <c r="C14" s="151" t="s">
        <v>96</v>
      </c>
      <c r="D14" s="152" t="s">
        <v>160</v>
      </c>
      <c r="E14" s="151" t="s">
        <v>72</v>
      </c>
      <c r="F14" s="157"/>
      <c r="G14" s="168" t="str">
        <f>IF('c.Dif to PCL'!G14="","",'c.Dif to PCL'!G14/'b.PCL values'!G15)</f>
        <v/>
      </c>
      <c r="H14" s="168">
        <f>IF('c.Dif to PCL'!H14="","",'c.Dif to PCL'!H14/'b.PCL values'!H15)</f>
        <v>-6.6999004587156019E-2</v>
      </c>
      <c r="I14" s="168">
        <f>IF('c.Dif to PCL'!I14="","",'c.Dif to PCL'!I14/'b.PCL values'!I15)</f>
        <v>-8.1783864734299577E-3</v>
      </c>
      <c r="J14" s="168">
        <f>IF('c.Dif to PCL'!J14="","",'c.Dif to PCL'!J14/'b.PCL values'!J15)</f>
        <v>-0.12508920408163277</v>
      </c>
      <c r="K14" s="168">
        <f>IF('c.Dif to PCL'!K14="","",'c.Dif to PCL'!K14/'b.PCL values'!K15)</f>
        <v>-0.19307923560209422</v>
      </c>
      <c r="L14" s="168">
        <f>IF('c.Dif to PCL'!L14="","",'c.Dif to PCL'!L14/'b.PCL values'!L15)</f>
        <v>-0.16400905332476526</v>
      </c>
      <c r="M14" s="168">
        <f>IF('c.Dif to PCL'!M14="","",'c.Dif to PCL'!M14/'b.PCL values'!M15)</f>
        <v>-0.86478770576444164</v>
      </c>
      <c r="N14" s="168">
        <f>IF('c.Dif to PCL'!N14="","",'c.Dif to PCL'!N14/'b.PCL values'!N15)</f>
        <v>-0.42140980311928133</v>
      </c>
      <c r="O14" s="168">
        <f>IF('c.Dif to PCL'!O14="","",'c.Dif to PCL'!O14/'b.PCL values'!O15)</f>
        <v>-0.78618792329264442</v>
      </c>
      <c r="P14" s="157"/>
    </row>
    <row r="15" spans="1:16" ht="14.25" customHeight="1">
      <c r="A15" s="150"/>
      <c r="C15" s="151" t="s">
        <v>97</v>
      </c>
      <c r="D15" s="152" t="s">
        <v>160</v>
      </c>
      <c r="E15" s="151" t="s">
        <v>72</v>
      </c>
      <c r="F15" s="157"/>
      <c r="G15" s="168" t="str">
        <f>IF('c.Dif to PCL'!G15="","",'c.Dif to PCL'!G15/'b.PCL values'!G16)</f>
        <v/>
      </c>
      <c r="H15" s="168">
        <f>IF('c.Dif to PCL'!H15="","",'c.Dif to PCL'!H15/'b.PCL values'!H16)</f>
        <v>-0.50803352930728241</v>
      </c>
      <c r="I15" s="168">
        <f>IF('c.Dif to PCL'!I15="","",'c.Dif to PCL'!I15/'b.PCL values'!I16)</f>
        <v>-7.6202580645161333E-2</v>
      </c>
      <c r="J15" s="168">
        <f>IF('c.Dif to PCL'!J15="","",'c.Dif to PCL'!J15/'b.PCL values'!J16)</f>
        <v>-0.14192367741935491</v>
      </c>
      <c r="K15" s="168">
        <f>IF('c.Dif to PCL'!K15="","",'c.Dif to PCL'!K15/'b.PCL values'!K16)</f>
        <v>-0.11266272995391696</v>
      </c>
      <c r="L15" s="168">
        <f>IF('c.Dif to PCL'!L15="","",'c.Dif to PCL'!L15/'b.PCL values'!L16)</f>
        <v>-0.37232207613590834</v>
      </c>
      <c r="M15" s="168">
        <f>IF('c.Dif to PCL'!M15="","",'c.Dif to PCL'!M15/'b.PCL values'!M16)</f>
        <v>-1.1200016778154982</v>
      </c>
      <c r="N15" s="168">
        <f>IF('c.Dif to PCL'!N15="","",'c.Dif to PCL'!N15/'b.PCL values'!N16)</f>
        <v>-0.2061157266926423</v>
      </c>
      <c r="O15" s="168">
        <f>IF('c.Dif to PCL'!O15="","",'c.Dif to PCL'!O15/'b.PCL values'!O16)</f>
        <v>-0.30350693890089098</v>
      </c>
      <c r="P15" s="157"/>
    </row>
    <row r="16" spans="1:16" ht="14.25" customHeight="1">
      <c r="A16" s="150"/>
      <c r="C16" s="151" t="s">
        <v>161</v>
      </c>
      <c r="D16" s="152" t="s">
        <v>160</v>
      </c>
      <c r="E16" s="151" t="s">
        <v>72</v>
      </c>
      <c r="F16" s="157"/>
      <c r="G16" s="168" t="str">
        <f>IF('c.Dif to PCL'!G16="","",'c.Dif to PCL'!G16/'b.PCL values'!G17)</f>
        <v/>
      </c>
      <c r="H16" s="168" t="str">
        <f>IF('c.Dif to PCL'!H16="","",'c.Dif to PCL'!H16/'b.PCL values'!H17)</f>
        <v/>
      </c>
      <c r="I16" s="168" t="str">
        <f>IF('c.Dif to PCL'!I16="","",'c.Dif to PCL'!I16/'b.PCL values'!I17)</f>
        <v/>
      </c>
      <c r="J16" s="168" t="str">
        <f>IF('c.Dif to PCL'!J16="","",'c.Dif to PCL'!J16/'b.PCL values'!J17)</f>
        <v/>
      </c>
      <c r="K16" s="168" t="str">
        <f>IF('c.Dif to PCL'!K16="","",'c.Dif to PCL'!K16/'b.PCL values'!K17)</f>
        <v/>
      </c>
      <c r="L16" s="168">
        <f>IF('c.Dif to PCL'!L16="","",'c.Dif to PCL'!L16/'b.PCL values'!L17)</f>
        <v>-1.6587292847231621</v>
      </c>
      <c r="M16" s="168">
        <f>IF('c.Dif to PCL'!M16="","",'c.Dif to PCL'!M16/'b.PCL values'!M17)</f>
        <v>-0.82759047416968867</v>
      </c>
      <c r="N16" s="168">
        <f>IF('c.Dif to PCL'!N16="","",'c.Dif to PCL'!N16/'b.PCL values'!N17)</f>
        <v>-0.46752223745832466</v>
      </c>
      <c r="O16" s="168">
        <f>IF('c.Dif to PCL'!O16="","",'c.Dif to PCL'!O16/'b.PCL values'!O17)</f>
        <v>-2.0205055214120331</v>
      </c>
      <c r="P16" s="157"/>
    </row>
    <row r="17" spans="1:17" ht="14.25" customHeight="1">
      <c r="A17" s="150"/>
      <c r="C17" s="151" t="s">
        <v>99</v>
      </c>
      <c r="D17" s="152" t="s">
        <v>160</v>
      </c>
      <c r="E17" s="151" t="s">
        <v>72</v>
      </c>
      <c r="F17" s="157"/>
      <c r="G17" s="168" t="str">
        <f>IF('c.Dif to PCL'!G17="","",'c.Dif to PCL'!G17/'b.PCL values'!G18)</f>
        <v/>
      </c>
      <c r="H17" s="168">
        <f>IF('c.Dif to PCL'!H17="","",'c.Dif to PCL'!H17/'b.PCL values'!H18)</f>
        <v>0.23255813953488366</v>
      </c>
      <c r="I17" s="168">
        <f>IF('c.Dif to PCL'!I17="","",'c.Dif to PCL'!I17/'b.PCL values'!I18)</f>
        <v>0.27647058823529413</v>
      </c>
      <c r="J17" s="168">
        <f>IF('c.Dif to PCL'!J17="","",'c.Dif to PCL'!J17/'b.PCL values'!J18)</f>
        <v>0.14285714285714285</v>
      </c>
      <c r="K17" s="168">
        <f>IF('c.Dif to PCL'!K17="","",'c.Dif to PCL'!K17/'b.PCL values'!K18)</f>
        <v>0.28915662650602408</v>
      </c>
      <c r="L17" s="168">
        <f>IF('c.Dif to PCL'!L17="","",'c.Dif to PCL'!L17/'b.PCL values'!L18)</f>
        <v>0.16267006265109563</v>
      </c>
      <c r="M17" s="168">
        <f>IF('c.Dif to PCL'!M17="","",'c.Dif to PCL'!M17/'b.PCL values'!M18)</f>
        <v>0.12525115385140378</v>
      </c>
      <c r="N17" s="168">
        <f>IF('c.Dif to PCL'!N17="","",'c.Dif to PCL'!N17/'b.PCL values'!N18)</f>
        <v>0.17391567138420491</v>
      </c>
      <c r="O17" s="168">
        <f>IF('c.Dif to PCL'!O17="","",'c.Dif to PCL'!O17/'b.PCL values'!O18)</f>
        <v>-8.2901630845567342E-2</v>
      </c>
      <c r="P17" s="157"/>
    </row>
    <row r="18" spans="1:17" ht="14.25" customHeight="1">
      <c r="A18" s="150"/>
      <c r="C18" s="151" t="s">
        <v>100</v>
      </c>
      <c r="D18" s="152" t="s">
        <v>160</v>
      </c>
      <c r="E18" s="151" t="s">
        <v>72</v>
      </c>
      <c r="F18" s="157"/>
      <c r="G18" s="168" t="str">
        <f>IF('c.Dif to PCL'!G18="","",'c.Dif to PCL'!G18/'b.PCL values'!G19)</f>
        <v/>
      </c>
      <c r="H18" s="168">
        <f>IF('c.Dif to PCL'!H18="","",'c.Dif to PCL'!H18/'b.PCL values'!H19)</f>
        <v>0.36678449157007381</v>
      </c>
      <c r="I18" s="168">
        <f>IF('c.Dif to PCL'!I18="","",'c.Dif to PCL'!I18/'b.PCL values'!I19)</f>
        <v>0.10888047003647745</v>
      </c>
      <c r="J18" s="168">
        <f>IF('c.Dif to PCL'!J18="","",'c.Dif to PCL'!J18/'b.PCL values'!J19)</f>
        <v>0.30509955184992199</v>
      </c>
      <c r="K18" s="168">
        <f>IF('c.Dif to PCL'!K18="","",'c.Dif to PCL'!K18/'b.PCL values'!K19)</f>
        <v>0.41422209796769149</v>
      </c>
      <c r="L18" s="168">
        <f>IF('c.Dif to PCL'!L18="","",'c.Dif to PCL'!L18/'b.PCL values'!L19)</f>
        <v>-0.98860774167345389</v>
      </c>
      <c r="M18" s="168">
        <f>IF('c.Dif to PCL'!M18="","",'c.Dif to PCL'!M18/'b.PCL values'!M19)</f>
        <v>-0.73716437806803892</v>
      </c>
      <c r="N18" s="168">
        <f>IF('c.Dif to PCL'!N18="","",'c.Dif to PCL'!N18/'b.PCL values'!N19)</f>
        <v>-0.68790731916319592</v>
      </c>
      <c r="O18" s="168">
        <f>IF('c.Dif to PCL'!O18="","",'c.Dif to PCL'!O18/'b.PCL values'!O19)</f>
        <v>-0.93288265283717731</v>
      </c>
      <c r="P18" s="157"/>
    </row>
    <row r="19" spans="1:17" ht="14.25" customHeight="1">
      <c r="Q19" s="154"/>
    </row>
    <row r="20" spans="1:17" ht="14.25" customHeight="1">
      <c r="Q20" s="154"/>
    </row>
    <row r="21" spans="1:17" ht="14.25" customHeight="1">
      <c r="C21" s="145" t="s">
        <v>134</v>
      </c>
      <c r="F21" s="221" t="s">
        <v>162</v>
      </c>
      <c r="G21" s="221"/>
      <c r="H21" s="221"/>
      <c r="I21" s="221"/>
      <c r="J21" s="221"/>
      <c r="K21" s="221"/>
      <c r="L21" s="221"/>
      <c r="M21" s="221"/>
      <c r="N21" s="221"/>
      <c r="O21" s="221"/>
      <c r="P21" s="221"/>
    </row>
    <row r="22" spans="1:17" ht="14.25" customHeight="1">
      <c r="C22" s="220"/>
      <c r="D22" s="220"/>
      <c r="E22" s="159"/>
      <c r="F22" s="145"/>
      <c r="G22" s="220" t="s">
        <v>145</v>
      </c>
      <c r="H22" s="220"/>
      <c r="I22" s="220"/>
      <c r="J22" s="220"/>
      <c r="K22" s="220"/>
      <c r="L22" s="220" t="s">
        <v>146</v>
      </c>
      <c r="M22" s="220"/>
      <c r="N22" s="220"/>
      <c r="O22" s="220"/>
      <c r="P22" s="220"/>
    </row>
    <row r="23" spans="1:17" ht="14.25" customHeight="1">
      <c r="A23" s="84"/>
      <c r="C23" s="158" t="s">
        <v>147</v>
      </c>
      <c r="D23" s="158" t="s">
        <v>148</v>
      </c>
      <c r="E23" s="158" t="s">
        <v>55</v>
      </c>
      <c r="F23" s="158" t="s">
        <v>149</v>
      </c>
      <c r="G23" s="158" t="s">
        <v>150</v>
      </c>
      <c r="H23" s="158" t="s">
        <v>151</v>
      </c>
      <c r="I23" s="158" t="s">
        <v>152</v>
      </c>
      <c r="J23" s="158" t="s">
        <v>153</v>
      </c>
      <c r="K23" s="158" t="s">
        <v>154</v>
      </c>
      <c r="L23" s="158" t="s">
        <v>155</v>
      </c>
      <c r="M23" s="158" t="s">
        <v>156</v>
      </c>
      <c r="N23" s="158" t="s">
        <v>157</v>
      </c>
      <c r="O23" s="158" t="s">
        <v>158</v>
      </c>
      <c r="P23" s="158" t="s">
        <v>159</v>
      </c>
    </row>
    <row r="24" spans="1:17" ht="14.25" customHeight="1">
      <c r="A24" s="150"/>
      <c r="C24" s="152" t="s">
        <v>58</v>
      </c>
      <c r="D24" s="152"/>
      <c r="E24" s="152"/>
      <c r="I24" s="152"/>
      <c r="J24" s="152"/>
      <c r="K24" s="152"/>
      <c r="L24" s="152"/>
      <c r="M24" s="152"/>
      <c r="N24" s="152"/>
      <c r="O24" s="152"/>
      <c r="P24" s="152"/>
    </row>
    <row r="25" spans="1:17" ht="14.25" customHeight="1">
      <c r="A25" s="150"/>
      <c r="C25" s="152" t="s">
        <v>91</v>
      </c>
      <c r="D25" s="152"/>
      <c r="E25" s="152"/>
      <c r="I25" s="152"/>
      <c r="J25" s="152"/>
      <c r="K25" s="152"/>
      <c r="L25" s="152"/>
      <c r="M25" s="152"/>
      <c r="N25" s="152"/>
      <c r="O25" s="152"/>
      <c r="P25" s="152"/>
    </row>
    <row r="26" spans="1:17" ht="14.25" customHeight="1">
      <c r="A26" s="150"/>
      <c r="C26" s="152" t="s">
        <v>92</v>
      </c>
      <c r="D26" s="152"/>
      <c r="E26" s="152"/>
      <c r="I26" s="152"/>
      <c r="J26" s="152"/>
      <c r="K26" s="152"/>
      <c r="L26" s="152"/>
      <c r="M26" s="152"/>
      <c r="N26" s="152"/>
      <c r="O26" s="152"/>
      <c r="P26" s="152"/>
    </row>
    <row r="27" spans="1:17" ht="14.25" customHeight="1">
      <c r="A27" s="150"/>
      <c r="C27" s="152" t="s">
        <v>93</v>
      </c>
      <c r="D27" s="152"/>
      <c r="E27" s="152"/>
      <c r="I27" s="152"/>
      <c r="J27" s="152"/>
      <c r="K27" s="152"/>
      <c r="L27" s="152"/>
      <c r="M27" s="152"/>
      <c r="N27" s="152"/>
      <c r="O27" s="152"/>
      <c r="P27" s="152"/>
    </row>
    <row r="28" spans="1:17" ht="14.25" customHeight="1">
      <c r="A28" s="150"/>
      <c r="C28" s="152" t="s">
        <v>94</v>
      </c>
      <c r="D28" s="152"/>
      <c r="E28" s="152"/>
      <c r="I28" s="152"/>
      <c r="J28" s="152"/>
      <c r="K28" s="152"/>
      <c r="L28" s="152"/>
      <c r="M28" s="152"/>
      <c r="N28" s="152"/>
      <c r="O28" s="152"/>
      <c r="P28" s="152"/>
    </row>
    <row r="29" spans="1:17" ht="14.25" customHeight="1">
      <c r="A29" s="150"/>
      <c r="C29" s="152" t="s">
        <v>95</v>
      </c>
      <c r="D29" s="152"/>
      <c r="E29" s="152"/>
      <c r="I29" s="152"/>
      <c r="J29" s="152"/>
      <c r="K29" s="152"/>
      <c r="L29" s="152"/>
      <c r="M29" s="152"/>
      <c r="N29" s="152"/>
      <c r="O29" s="152"/>
      <c r="P29" s="152"/>
    </row>
    <row r="30" spans="1:17" ht="14.25" customHeight="1">
      <c r="A30" s="150"/>
      <c r="C30" s="152" t="s">
        <v>96</v>
      </c>
      <c r="D30" s="152"/>
      <c r="E30" s="152"/>
      <c r="I30" s="152"/>
      <c r="J30" s="152"/>
      <c r="K30" s="152"/>
      <c r="L30" s="152"/>
      <c r="M30" s="152"/>
      <c r="N30" s="152"/>
      <c r="O30" s="152"/>
      <c r="P30" s="152"/>
    </row>
    <row r="31" spans="1:17" ht="14.25" customHeight="1">
      <c r="A31" s="150"/>
      <c r="C31" s="152" t="s">
        <v>97</v>
      </c>
      <c r="D31" s="152"/>
      <c r="E31" s="152"/>
      <c r="I31" s="152"/>
      <c r="J31" s="152"/>
      <c r="K31" s="152"/>
      <c r="L31" s="152"/>
      <c r="M31" s="152"/>
      <c r="N31" s="152"/>
      <c r="O31" s="152"/>
      <c r="P31" s="152"/>
    </row>
    <row r="32" spans="1:17" ht="14.25" customHeight="1">
      <c r="A32" s="150"/>
      <c r="C32" s="152" t="s">
        <v>161</v>
      </c>
      <c r="D32" s="152"/>
      <c r="E32" s="152"/>
      <c r="I32" s="152"/>
      <c r="J32" s="152"/>
      <c r="K32" s="152"/>
      <c r="L32" s="152"/>
      <c r="M32" s="152"/>
      <c r="N32" s="152"/>
      <c r="O32" s="152"/>
      <c r="P32" s="152"/>
    </row>
    <row r="33" spans="1:16" ht="14.25" customHeight="1">
      <c r="A33" s="150"/>
      <c r="C33" s="152" t="s">
        <v>99</v>
      </c>
      <c r="D33" s="152"/>
      <c r="E33" s="152"/>
      <c r="I33" s="152"/>
      <c r="J33" s="152"/>
      <c r="K33" s="152"/>
      <c r="L33" s="152"/>
      <c r="M33" s="152"/>
      <c r="N33" s="152"/>
      <c r="O33" s="152"/>
      <c r="P33" s="152"/>
    </row>
    <row r="34" spans="1:16" ht="14.25" customHeight="1">
      <c r="A34" s="150"/>
      <c r="C34" s="152" t="s">
        <v>100</v>
      </c>
      <c r="D34" s="152"/>
      <c r="E34" s="152"/>
      <c r="I34" s="152"/>
      <c r="J34" s="152"/>
      <c r="K34" s="152"/>
      <c r="L34" s="152"/>
      <c r="M34" s="152"/>
      <c r="N34" s="152"/>
      <c r="O34" s="152"/>
      <c r="P34" s="152"/>
    </row>
    <row r="35" spans="1:16" ht="14.25" customHeight="1">
      <c r="A35" s="150"/>
      <c r="C35" s="152" t="s">
        <v>101</v>
      </c>
      <c r="D35" s="152"/>
      <c r="E35" s="152"/>
      <c r="I35" s="152"/>
      <c r="J35" s="152"/>
      <c r="K35" s="152"/>
      <c r="L35" s="152"/>
      <c r="M35" s="152"/>
      <c r="N35" s="152"/>
      <c r="O35" s="152"/>
      <c r="P35" s="152"/>
    </row>
    <row r="36" spans="1:16" ht="14.25" customHeight="1">
      <c r="A36" s="150"/>
      <c r="C36" s="152" t="s">
        <v>102</v>
      </c>
      <c r="D36" s="152"/>
      <c r="E36" s="152"/>
      <c r="I36" s="152"/>
      <c r="J36" s="152"/>
      <c r="K36" s="152"/>
      <c r="L36" s="152"/>
      <c r="M36" s="152"/>
      <c r="N36" s="152"/>
      <c r="O36" s="152"/>
      <c r="P36" s="152"/>
    </row>
    <row r="37" spans="1:16" ht="14.25" customHeight="1">
      <c r="A37" s="150"/>
      <c r="C37" s="152" t="s">
        <v>103</v>
      </c>
      <c r="D37" s="152"/>
      <c r="E37" s="152"/>
      <c r="I37" s="152"/>
      <c r="J37" s="152"/>
      <c r="K37" s="152"/>
      <c r="L37" s="152"/>
      <c r="M37" s="152"/>
      <c r="N37" s="152"/>
      <c r="O37" s="152"/>
      <c r="P37" s="152"/>
    </row>
    <row r="38" spans="1:16" ht="14.25" customHeight="1">
      <c r="A38" s="150"/>
      <c r="C38" s="152" t="s">
        <v>104</v>
      </c>
      <c r="D38" s="152"/>
      <c r="E38" s="152"/>
      <c r="I38" s="152"/>
      <c r="J38" s="152"/>
      <c r="K38" s="152"/>
      <c r="L38" s="152"/>
      <c r="M38" s="152"/>
      <c r="N38" s="152"/>
      <c r="O38" s="152"/>
      <c r="P38" s="152"/>
    </row>
    <row r="39" spans="1:16" ht="14.25" customHeight="1">
      <c r="A39" s="150"/>
      <c r="C39" s="152" t="s">
        <v>105</v>
      </c>
      <c r="D39" s="152"/>
      <c r="E39" s="152"/>
      <c r="I39" s="152"/>
      <c r="J39" s="152"/>
      <c r="K39" s="152"/>
      <c r="L39" s="152"/>
      <c r="M39" s="152"/>
      <c r="N39" s="152"/>
      <c r="O39" s="152"/>
      <c r="P39" s="152"/>
    </row>
    <row r="40" spans="1:16" ht="14.25" customHeight="1">
      <c r="A40" s="150"/>
      <c r="C40" s="152" t="s">
        <v>106</v>
      </c>
      <c r="D40" s="152"/>
      <c r="E40" s="152"/>
      <c r="I40" s="152"/>
      <c r="J40" s="152"/>
      <c r="K40" s="152"/>
      <c r="L40" s="152"/>
      <c r="M40" s="152"/>
      <c r="N40" s="152"/>
      <c r="O40" s="152"/>
      <c r="P40" s="152"/>
    </row>
    <row r="41" spans="1:16" ht="14.25" customHeight="1"/>
    <row r="42" spans="1:16" ht="14.25" customHeight="1"/>
    <row r="43" spans="1:16" ht="14.25" customHeight="1">
      <c r="C43" s="145" t="s">
        <v>135</v>
      </c>
      <c r="F43" s="223" t="s">
        <v>163</v>
      </c>
      <c r="G43" s="223"/>
      <c r="H43" s="223"/>
      <c r="I43" s="223"/>
      <c r="J43" s="223"/>
      <c r="K43" s="223"/>
      <c r="L43" s="223"/>
      <c r="M43" s="223"/>
      <c r="N43" s="223"/>
      <c r="O43" s="223"/>
      <c r="P43" s="223"/>
    </row>
    <row r="44" spans="1:16" ht="14.25" customHeight="1">
      <c r="C44" s="160"/>
      <c r="D44" s="160"/>
      <c r="E44" s="160"/>
      <c r="F44" s="145"/>
      <c r="G44" s="220" t="s">
        <v>145</v>
      </c>
      <c r="H44" s="220"/>
      <c r="I44" s="220"/>
      <c r="J44" s="220"/>
      <c r="K44" s="220"/>
      <c r="L44" s="224" t="s">
        <v>146</v>
      </c>
      <c r="M44" s="224"/>
      <c r="N44" s="224"/>
      <c r="O44" s="224"/>
      <c r="P44" s="224"/>
    </row>
    <row r="45" spans="1:16" ht="14.25" customHeight="1">
      <c r="A45" s="162" t="s">
        <v>164</v>
      </c>
      <c r="B45" s="163"/>
      <c r="C45" s="160" t="s">
        <v>147</v>
      </c>
      <c r="D45" s="160" t="s">
        <v>148</v>
      </c>
      <c r="E45" s="160" t="s">
        <v>55</v>
      </c>
      <c r="F45" s="158" t="s">
        <v>149</v>
      </c>
      <c r="G45" s="158" t="s">
        <v>150</v>
      </c>
      <c r="H45" s="160" t="s">
        <v>151</v>
      </c>
      <c r="I45" s="160" t="s">
        <v>152</v>
      </c>
      <c r="J45" s="160" t="s">
        <v>153</v>
      </c>
      <c r="K45" s="160" t="s">
        <v>154</v>
      </c>
      <c r="L45" s="160" t="s">
        <v>155</v>
      </c>
      <c r="M45" s="160" t="s">
        <v>156</v>
      </c>
      <c r="N45" s="160" t="s">
        <v>157</v>
      </c>
      <c r="O45" s="160" t="s">
        <v>158</v>
      </c>
      <c r="P45" s="160" t="s">
        <v>159</v>
      </c>
    </row>
    <row r="46" spans="1:16" ht="14.25" customHeight="1">
      <c r="A46" s="164" t="s">
        <v>165</v>
      </c>
      <c r="B46" s="163">
        <f>24*60</f>
        <v>1440</v>
      </c>
      <c r="C46" s="146" t="s">
        <v>58</v>
      </c>
      <c r="D46" s="146" t="s">
        <v>160</v>
      </c>
      <c r="E46" s="146" t="s">
        <v>72</v>
      </c>
      <c r="F46" s="165"/>
      <c r="G46" s="165"/>
      <c r="H46" s="168">
        <f>IF(a.Performance!H48=0,"",IF('b.PCL values'!H47="","",'c.Dif to PCL'!H46/('b.PCL values'!H47*$B46)))</f>
        <v>0.19195402298850581</v>
      </c>
      <c r="I46" s="168">
        <f>IF(a.Performance!I48=0,"",IF('b.PCL values'!I47="","",'c.Dif to PCL'!I46/('b.PCL values'!I47*$B46)))</f>
        <v>0.3833333333333333</v>
      </c>
      <c r="J46" s="168">
        <f>IF(a.Performance!J48=0,"",IF('b.PCL values'!J47="","",'c.Dif to PCL'!J46/('b.PCL values'!J47*$B46)))</f>
        <v>0.27222222222222225</v>
      </c>
      <c r="K46" s="168">
        <f>IF(a.Performance!K48=0,"",IF('b.PCL values'!K47="","",'c.Dif to PCL'!K46/('b.PCL values'!K47*$B46)))</f>
        <v>-0.55416666666666647</v>
      </c>
      <c r="L46" s="168">
        <f>IF(a.Performance!L48=0,"",IF('b.PCL values'!L47="","",'c.Dif to PCL'!L46/('b.PCL values'!L47*$B46)))</f>
        <v>0.22569487179487191</v>
      </c>
      <c r="M46" s="168">
        <f>IF(a.Performance!M48=0,"",IF('b.PCL values'!M47="","",'c.Dif to PCL'!M46/('b.PCL values'!M47*$B46)))</f>
        <v>-0.59655978260869547</v>
      </c>
      <c r="N46" s="168">
        <f>IF(a.Performance!N48=0,"",IF('b.PCL values'!N47="","",'c.Dif to PCL'!N46/('b.PCL values'!N47*$B46)))</f>
        <v>-1.537165217391304</v>
      </c>
      <c r="O46" s="168">
        <f>IF(a.Performance!O48=0,"",IF('b.PCL values'!O47="","",'c.Dif to PCL'!O46/('b.PCL values'!O47*$B46)))</f>
        <v>-0.6964798761609905</v>
      </c>
      <c r="P46" s="168">
        <f>IF(a.Performance!P48=0,"",IF('b.PCL values'!P47="","",'c.Dif to PCL'!P46/('b.PCL values'!P47*$B46)))</f>
        <v>-0.37077471754854574</v>
      </c>
    </row>
    <row r="47" spans="1:16" ht="14.25" customHeight="1">
      <c r="A47" s="164" t="s">
        <v>165</v>
      </c>
      <c r="B47" s="163">
        <f t="shared" ref="B47:B62" si="0">24*60</f>
        <v>1440</v>
      </c>
      <c r="C47" s="146" t="s">
        <v>91</v>
      </c>
      <c r="D47" s="146" t="s">
        <v>160</v>
      </c>
      <c r="E47" s="146" t="s">
        <v>72</v>
      </c>
      <c r="F47" s="165"/>
      <c r="G47" s="165"/>
      <c r="H47" s="168" t="str">
        <f>IF(a.Performance!H49=0,"",IF('b.PCL values'!H48="","",'c.Dif to PCL'!H47/('b.PCL values'!H48*$B47)))</f>
        <v/>
      </c>
      <c r="I47" s="168" t="str">
        <f>IF(a.Performance!I49=0,"",IF('b.PCL values'!I48="","",'c.Dif to PCL'!I47/('b.PCL values'!I48*$B47)))</f>
        <v/>
      </c>
      <c r="J47" s="168">
        <f>IF(a.Performance!J49=0,"",IF('b.PCL values'!J48="","",'c.Dif to PCL'!J47/('b.PCL values'!J48*$B47)))</f>
        <v>-0.45694444444444454</v>
      </c>
      <c r="K47" s="168">
        <f>IF(a.Performance!K49=0,"",IF('b.PCL values'!K48="","",'c.Dif to PCL'!K47/('b.PCL values'!K48*$B47)))</f>
        <v>-0.48055555555555546</v>
      </c>
      <c r="L47" s="168">
        <f>IF(a.Performance!L49=0,"",IF('b.PCL values'!L48="","",'c.Dif to PCL'!L47/('b.PCL values'!L48*$B47)))</f>
        <v>-0.71382564102564083</v>
      </c>
      <c r="M47" s="168">
        <f>IF(a.Performance!M49=0,"",IF('b.PCL values'!M48="","",'c.Dif to PCL'!M47/('b.PCL values'!M48*$B47)))</f>
        <v>-1.6540461956521737</v>
      </c>
      <c r="N47" s="168">
        <f>IF(a.Performance!N49=0,"",IF('b.PCL values'!N48="","",'c.Dif to PCL'!N47/('b.PCL values'!N48*$B47)))</f>
        <v>-6.742910144927535</v>
      </c>
      <c r="O47" s="168">
        <f>IF(a.Performance!O49=0,"",IF('b.PCL values'!O48="","",'c.Dif to PCL'!O47/('b.PCL values'!O48*$B47)))</f>
        <v>-3.3205356037151703</v>
      </c>
      <c r="P47" s="168">
        <f>IF(a.Performance!P49=0,"",IF('b.PCL values'!P48="","",'c.Dif to PCL'!P47/('b.PCL values'!P48*$B47)))</f>
        <v>-26.545389079740044</v>
      </c>
    </row>
    <row r="48" spans="1:16" ht="14.25" customHeight="1">
      <c r="A48" s="164" t="s">
        <v>165</v>
      </c>
      <c r="B48" s="163">
        <f t="shared" si="0"/>
        <v>1440</v>
      </c>
      <c r="C48" s="146" t="s">
        <v>92</v>
      </c>
      <c r="D48" s="146" t="s">
        <v>160</v>
      </c>
      <c r="E48" s="146" t="s">
        <v>72</v>
      </c>
      <c r="F48" s="165"/>
      <c r="G48" s="165"/>
      <c r="H48" s="168" t="str">
        <f>IF(a.Performance!H50=0,"",IF('b.PCL values'!H49="","",'c.Dif to PCL'!H48/('b.PCL values'!H49*$B48)))</f>
        <v/>
      </c>
      <c r="I48" s="168" t="str">
        <f>IF(a.Performance!I50=0,"",IF('b.PCL values'!I49="","",'c.Dif to PCL'!I48/('b.PCL values'!I49*$B48)))</f>
        <v/>
      </c>
      <c r="J48" s="168">
        <f>IF(a.Performance!J50=0,"",IF('b.PCL values'!J49="","",'c.Dif to PCL'!J48/('b.PCL values'!J49*$B48)))</f>
        <v>-1.9590138888888891</v>
      </c>
      <c r="K48" s="168">
        <f>IF(a.Performance!K50=0,"",IF('b.PCL values'!K49="","",'c.Dif to PCL'!K48/('b.PCL values'!K49*$B48)))</f>
        <v>-0.45277777777777789</v>
      </c>
      <c r="L48" s="168">
        <f>IF(a.Performance!L50=0,"",IF('b.PCL values'!L49="","",'c.Dif to PCL'!L48/('b.PCL values'!L49*$B48)))</f>
        <v>-9.6841743589743583</v>
      </c>
      <c r="M48" s="168">
        <f>IF(a.Performance!M50=0,"",IF('b.PCL values'!M49="","",'c.Dif to PCL'!M48/('b.PCL values'!M49*$B48)))</f>
        <v>-5.1717907608695652</v>
      </c>
      <c r="N48" s="168">
        <f>IF(a.Performance!N50=0,"",IF('b.PCL values'!N49="","",'c.Dif to PCL'!N48/('b.PCL values'!N49*$B48)))</f>
        <v>-2.1313536231884056</v>
      </c>
      <c r="O48" s="168">
        <f>IF(a.Performance!O50=0,"",IF('b.PCL values'!O49="","",'c.Dif to PCL'!O48/('b.PCL values'!O49*$B48)))</f>
        <v>-1.1040495356037148</v>
      </c>
      <c r="P48" s="168">
        <f>IF(a.Performance!P50=0,"",IF('b.PCL values'!P49="","",'c.Dif to PCL'!P48/('b.PCL values'!P49*$B48)))</f>
        <v>-1.235555638682889</v>
      </c>
    </row>
    <row r="49" spans="1:17" ht="14.25" customHeight="1">
      <c r="A49" s="164" t="s">
        <v>165</v>
      </c>
      <c r="B49" s="163">
        <f t="shared" si="0"/>
        <v>1440</v>
      </c>
      <c r="C49" s="146" t="s">
        <v>93</v>
      </c>
      <c r="D49" s="146" t="s">
        <v>160</v>
      </c>
      <c r="E49" s="146" t="s">
        <v>72</v>
      </c>
      <c r="F49" s="165"/>
      <c r="G49" s="165"/>
      <c r="H49" s="168">
        <f>IF(a.Performance!H51=0,"",IF('b.PCL values'!H50="","",'c.Dif to PCL'!H49/('b.PCL values'!H50*$B49)))</f>
        <v>0.66057441253263716</v>
      </c>
      <c r="I49" s="168">
        <f>IF(a.Performance!I51=0,"",IF('b.PCL values'!I50="","",'c.Dif to PCL'!I49/('b.PCL values'!I50*$B49)))</f>
        <v>0.10393258426966293</v>
      </c>
      <c r="J49" s="168">
        <f>IF(a.Performance!J51=0,"",IF('b.PCL values'!J50="","",'c.Dif to PCL'!J49/('b.PCL values'!J50*$B49)))</f>
        <v>-0.48328267477203624</v>
      </c>
      <c r="K49" s="168">
        <f>IF(a.Performance!K51=0,"",IF('b.PCL values'!K50="","",'c.Dif to PCL'!K49/('b.PCL values'!K50*$B49)))</f>
        <v>-0.12333333333333348</v>
      </c>
      <c r="L49" s="168">
        <f>IF(a.Performance!L51=0,"",IF('b.PCL values'!L50="","",'c.Dif to PCL'!L49/('b.PCL values'!L50*$B49)))</f>
        <v>0.37410512820512826</v>
      </c>
      <c r="M49" s="168">
        <f>IF(a.Performance!M51=0,"",IF('b.PCL values'!M50="","",'c.Dif to PCL'!M49/('b.PCL values'!M50*$B49)))</f>
        <v>-0.91511956521739113</v>
      </c>
      <c r="N49" s="168">
        <f>IF(a.Performance!N51=0,"",IF('b.PCL values'!N50="","",'c.Dif to PCL'!N49/('b.PCL values'!N50*$B49)))</f>
        <v>-0.44142028985507242</v>
      </c>
      <c r="O49" s="168">
        <f>IF(a.Performance!O51=0,"",IF('b.PCL values'!O50="","",'c.Dif to PCL'!O49/('b.PCL values'!O50*$B49)))</f>
        <v>-2.7219814241485854E-2</v>
      </c>
      <c r="P49" s="168">
        <f>IF(a.Performance!P51=0,"",IF('b.PCL values'!P50="","",'c.Dif to PCL'!P49/('b.PCL values'!P50*$B49)))</f>
        <v>6.7544899929150373E-2</v>
      </c>
    </row>
    <row r="50" spans="1:17" ht="14.25" customHeight="1">
      <c r="A50" s="164" t="s">
        <v>165</v>
      </c>
      <c r="B50" s="163">
        <f t="shared" si="0"/>
        <v>1440</v>
      </c>
      <c r="C50" s="146" t="s">
        <v>94</v>
      </c>
      <c r="D50" s="146" t="s">
        <v>160</v>
      </c>
      <c r="E50" s="146" t="s">
        <v>72</v>
      </c>
      <c r="F50" s="165"/>
      <c r="G50" s="165"/>
      <c r="H50" s="168" t="str">
        <f>IF(a.Performance!H52=0,"",IF('b.PCL values'!H51="","",'c.Dif to PCL'!H50/('b.PCL values'!H51*$B50)))</f>
        <v/>
      </c>
      <c r="I50" s="168" t="str">
        <f>IF(a.Performance!I52=0,"",IF('b.PCL values'!I51="","",'c.Dif to PCL'!I50/('b.PCL values'!I51*$B50)))</f>
        <v/>
      </c>
      <c r="J50" s="168">
        <f>IF(a.Performance!J52=0,"",IF('b.PCL values'!J51="","",'c.Dif to PCL'!J50/('b.PCL values'!J51*$B50)))</f>
        <v>-0.65023611111111101</v>
      </c>
      <c r="K50" s="168">
        <f>IF(a.Performance!K52=0,"",IF('b.PCL values'!K51="","",'c.Dif to PCL'!K50/('b.PCL values'!K51*$B50)))</f>
        <v>0.2766527777777778</v>
      </c>
      <c r="L50" s="168">
        <f>IF(a.Performance!L52=0,"",IF('b.PCL values'!L51="","",'c.Dif to PCL'!L50/('b.PCL values'!L51*$B50)))</f>
        <v>-0.78775128205128164</v>
      </c>
      <c r="M50" s="168">
        <f>IF(a.Performance!M52=0,"",IF('b.PCL values'!M51="","",'c.Dif to PCL'!M50/('b.PCL values'!M51*$B50)))</f>
        <v>-1.0642527173913041</v>
      </c>
      <c r="N50" s="168">
        <f>IF(a.Performance!N52=0,"",IF('b.PCL values'!N51="","",'c.Dif to PCL'!N50/('b.PCL values'!N51*$B50)))</f>
        <v>-0.5938492753623188</v>
      </c>
      <c r="O50" s="168">
        <f>IF(a.Performance!O52=0,"",IF('b.PCL values'!O51="","",'c.Dif to PCL'!O50/('b.PCL values'!O51*$B50)))</f>
        <v>-0.23970588235294102</v>
      </c>
      <c r="P50" s="168">
        <f>IF(a.Performance!P52=0,"",IF('b.PCL values'!P51="","",'c.Dif to PCL'!P50/('b.PCL values'!P51*$B50)))</f>
        <v>8.5440719231862375E-2</v>
      </c>
    </row>
    <row r="51" spans="1:17" ht="14.25" customHeight="1">
      <c r="A51" s="164" t="s">
        <v>165</v>
      </c>
      <c r="B51" s="163">
        <f t="shared" si="0"/>
        <v>1440</v>
      </c>
      <c r="C51" s="146" t="s">
        <v>95</v>
      </c>
      <c r="D51" s="146" t="s">
        <v>160</v>
      </c>
      <c r="E51" s="146" t="s">
        <v>72</v>
      </c>
      <c r="F51" s="165"/>
      <c r="G51" s="165"/>
      <c r="H51" s="168" t="str">
        <f>IF(a.Performance!H53=0,"",IF('b.PCL values'!H52="","",'c.Dif to PCL'!H51/('b.PCL values'!H52*$B51)))</f>
        <v/>
      </c>
      <c r="I51" s="168" t="str">
        <f>IF(a.Performance!I53=0,"",IF('b.PCL values'!I52="","",'c.Dif to PCL'!I51/('b.PCL values'!I52*$B51)))</f>
        <v/>
      </c>
      <c r="J51" s="168">
        <f>IF(a.Performance!J53=0,"",IF('b.PCL values'!J52="","",'c.Dif to PCL'!J51/('b.PCL values'!J52*$B51)))</f>
        <v>0.42755955710937732</v>
      </c>
      <c r="K51" s="168">
        <f>IF(a.Performance!K53=0,"",IF('b.PCL values'!K52="","",'c.Dif to PCL'!K51/('b.PCL values'!K52*$B51)))</f>
        <v>0.23564873136541742</v>
      </c>
      <c r="L51" s="168">
        <f>IF(a.Performance!L53=0,"",IF('b.PCL values'!L52="","",'c.Dif to PCL'!L51/('b.PCL values'!L52*$B51)))</f>
        <v>0.13231282051282051</v>
      </c>
      <c r="M51" s="168">
        <f>IF(a.Performance!M53=0,"",IF('b.PCL values'!M52="","",'c.Dif to PCL'!M51/('b.PCL values'!M52*$B51)))</f>
        <v>-1.2282608695652171</v>
      </c>
      <c r="N51" s="168">
        <f>IF(a.Performance!N53=0,"",IF('b.PCL values'!N52="","",'c.Dif to PCL'!N51/('b.PCL values'!N52*$B51)))</f>
        <v>-0.51304347826086927</v>
      </c>
      <c r="O51" s="168">
        <f>IF(a.Performance!O53=0,"",IF('b.PCL values'!O52="","",'c.Dif to PCL'!O51/('b.PCL values'!O52*$B51)))</f>
        <v>-0.72186996904024736</v>
      </c>
      <c r="P51" s="168">
        <f>IF(a.Performance!P53=0,"",IF('b.PCL values'!P52="","",'c.Dif to PCL'!P51/('b.PCL values'!P52*$B51)))</f>
        <v>-1.9473995413130047</v>
      </c>
    </row>
    <row r="52" spans="1:17" ht="14.25" customHeight="1">
      <c r="A52" s="164" t="s">
        <v>165</v>
      </c>
      <c r="B52" s="163">
        <f t="shared" si="0"/>
        <v>1440</v>
      </c>
      <c r="C52" s="146" t="s">
        <v>96</v>
      </c>
      <c r="D52" s="146" t="s">
        <v>160</v>
      </c>
      <c r="E52" s="146" t="s">
        <v>72</v>
      </c>
      <c r="F52" s="165"/>
      <c r="G52" s="165"/>
      <c r="H52" s="168">
        <f>IF(a.Performance!H54=0,"",IF('b.PCL values'!H53="","",'c.Dif to PCL'!H52/('b.PCL values'!H53*$B52)))</f>
        <v>0.3000000000000001</v>
      </c>
      <c r="I52" s="168">
        <f>IF(a.Performance!I54=0,"",IF('b.PCL values'!I53="","",'c.Dif to PCL'!I52/('b.PCL values'!I53*$B52)))</f>
        <v>-0.64074074074074061</v>
      </c>
      <c r="J52" s="168">
        <f>IF(a.Performance!J54=0,"",IF('b.PCL values'!J53="","",'c.Dif to PCL'!J52/('b.PCL values'!J53*$B52)))</f>
        <v>0.17962962962962972</v>
      </c>
      <c r="K52" s="168">
        <f>IF(a.Performance!K54=0,"",IF('b.PCL values'!K53="","",'c.Dif to PCL'!K52/('b.PCL values'!K53*$B52)))</f>
        <v>-0.18703703703703695</v>
      </c>
      <c r="L52" s="168">
        <f>IF(a.Performance!L54=0,"",IF('b.PCL values'!L53="","",'c.Dif to PCL'!L52/('b.PCL values'!L53*$B52)))</f>
        <v>-0.95654615384615349</v>
      </c>
      <c r="M52" s="168">
        <f>IF(a.Performance!M54=0,"",IF('b.PCL values'!M53="","",'c.Dif to PCL'!M52/('b.PCL values'!M53*$B52)))</f>
        <v>-0.52700543478260864</v>
      </c>
      <c r="N52" s="168">
        <f>IF(a.Performance!N54=0,"",IF('b.PCL values'!N53="","",'c.Dif to PCL'!N52/('b.PCL values'!N53*$B52)))</f>
        <v>-14.303556521739127</v>
      </c>
      <c r="O52" s="168">
        <f>IF(a.Performance!O54=0,"",IF('b.PCL values'!O53="","",'c.Dif to PCL'!O52/('b.PCL values'!O53*$B52)))</f>
        <v>-14.148086687306503</v>
      </c>
      <c r="P52" s="168">
        <f>IF(a.Performance!P54=0,"",IF('b.PCL values'!P53="","",'c.Dif to PCL'!P52/('b.PCL values'!P53*$B52)))</f>
        <v>-27.366211797666445</v>
      </c>
    </row>
    <row r="53" spans="1:17" ht="14.25" customHeight="1">
      <c r="A53" s="164" t="s">
        <v>165</v>
      </c>
      <c r="B53" s="163">
        <f t="shared" si="0"/>
        <v>1440</v>
      </c>
      <c r="C53" s="146" t="s">
        <v>97</v>
      </c>
      <c r="D53" s="146" t="s">
        <v>160</v>
      </c>
      <c r="E53" s="146" t="s">
        <v>72</v>
      </c>
      <c r="F53" s="165"/>
      <c r="G53" s="165"/>
      <c r="H53" s="168" t="str">
        <f>IF(a.Performance!H55=0,"",IF('b.PCL values'!H54="","",'c.Dif to PCL'!H53/('b.PCL values'!H54*$B53)))</f>
        <v/>
      </c>
      <c r="I53" s="168" t="str">
        <f>IF(a.Performance!I55=0,"",IF('b.PCL values'!I54="","",'c.Dif to PCL'!I53/('b.PCL values'!I54*$B53)))</f>
        <v/>
      </c>
      <c r="J53" s="168" t="str">
        <f>IF(a.Performance!J55=0,"",IF('b.PCL values'!J54="","",'c.Dif to PCL'!J53/('b.PCL values'!J54*$B53)))</f>
        <v/>
      </c>
      <c r="K53" s="168" t="str">
        <f>IF(a.Performance!K55=0,"",IF('b.PCL values'!K54="","",'c.Dif to PCL'!K53/('b.PCL values'!K54*$B53)))</f>
        <v/>
      </c>
      <c r="L53" s="168">
        <f>IF(a.Performance!L55=0,"",IF('b.PCL values'!L54="","",'c.Dif to PCL'!L53/('b.PCL values'!L54*$B53)))</f>
        <v>-1.1005384615384615</v>
      </c>
      <c r="M53" s="168">
        <f>IF(a.Performance!M55=0,"",IF('b.PCL values'!M54="","",'c.Dif to PCL'!M53/('b.PCL values'!M54*$B53)))</f>
        <v>-0.80151902173913026</v>
      </c>
      <c r="N53" s="168">
        <f>IF(a.Performance!N55=0,"",IF('b.PCL values'!N54="","",'c.Dif to PCL'!N53/('b.PCL values'!N54*$B53)))</f>
        <v>-2.4612086956521728</v>
      </c>
      <c r="O53" s="168">
        <f>IF(a.Performance!O55=0,"",IF('b.PCL values'!O54="","",'c.Dif to PCL'!O53/('b.PCL values'!O54*$B53)))</f>
        <v>-2.1446006191950464</v>
      </c>
      <c r="P53" s="168">
        <f>IF(a.Performance!P55=0,"",IF('b.PCL values'!P54="","",'c.Dif to PCL'!P53/('b.PCL values'!P54*$B53)))</f>
        <v>-0.91528444403074583</v>
      </c>
    </row>
    <row r="54" spans="1:17" ht="14.25" customHeight="1">
      <c r="A54" s="164" t="s">
        <v>165</v>
      </c>
      <c r="B54" s="163">
        <f t="shared" si="0"/>
        <v>1440</v>
      </c>
      <c r="C54" s="146" t="s">
        <v>161</v>
      </c>
      <c r="D54" s="146" t="s">
        <v>160</v>
      </c>
      <c r="E54" s="146" t="s">
        <v>72</v>
      </c>
      <c r="F54" s="165"/>
      <c r="G54" s="165"/>
      <c r="H54" s="168" t="str">
        <f>IF(a.Performance!H56=0,"",IF('b.PCL values'!H55="","",'c.Dif to PCL'!H54/('b.PCL values'!H55*$B54)))</f>
        <v/>
      </c>
      <c r="I54" s="168" t="str">
        <f>IF(a.Performance!I56=0,"",IF('b.PCL values'!I55="","",'c.Dif to PCL'!I54/('b.PCL values'!I55*$B54)))</f>
        <v/>
      </c>
      <c r="J54" s="168" t="str">
        <f>IF(a.Performance!J56=0,"",IF('b.PCL values'!J55="","",'c.Dif to PCL'!J54/('b.PCL values'!J55*$B54)))</f>
        <v/>
      </c>
      <c r="K54" s="168" t="str">
        <f>IF(a.Performance!K56=0,"",IF('b.PCL values'!K55="","",'c.Dif to PCL'!K54/('b.PCL values'!K55*$B54)))</f>
        <v/>
      </c>
      <c r="L54" s="168">
        <f>IF(a.Performance!L56=0,"",IF('b.PCL values'!L55="","",'c.Dif to PCL'!L54/('b.PCL values'!L55*$B54)))</f>
        <v>0.2678692307692308</v>
      </c>
      <c r="M54" s="168">
        <f>IF(a.Performance!M56=0,"",IF('b.PCL values'!M55="","",'c.Dif to PCL'!M54/('b.PCL values'!M55*$B54)))</f>
        <v>-0.30727717391304327</v>
      </c>
      <c r="N54" s="168">
        <f>IF(a.Performance!N56=0,"",IF('b.PCL values'!N55="","",'c.Dif to PCL'!N54/('b.PCL values'!N55*$B54)))</f>
        <v>-5.738834782608695</v>
      </c>
      <c r="O54" s="168">
        <f>IF(a.Performance!O56=0,"",IF('b.PCL values'!O55="","",'c.Dif to PCL'!O54/('b.PCL values'!O55*$B54)))</f>
        <v>-0.79379566563467463</v>
      </c>
      <c r="P54" s="168">
        <f>IF(a.Performance!P56=0,"",IF('b.PCL values'!P55="","",'c.Dif to PCL'!P54/('b.PCL values'!P55*$B54)))</f>
        <v>-1.8561034564744716</v>
      </c>
    </row>
    <row r="55" spans="1:17" ht="14.25" customHeight="1">
      <c r="A55" s="164" t="s">
        <v>165</v>
      </c>
      <c r="B55" s="163">
        <f t="shared" si="0"/>
        <v>1440</v>
      </c>
      <c r="C55" s="146" t="s">
        <v>99</v>
      </c>
      <c r="D55" s="146" t="s">
        <v>160</v>
      </c>
      <c r="E55" s="146" t="s">
        <v>72</v>
      </c>
      <c r="F55" s="165"/>
      <c r="G55" s="165"/>
      <c r="H55" s="168">
        <f>IF(a.Performance!H57=0,"",IF('b.PCL values'!H56="","",'c.Dif to PCL'!H55/('b.PCL values'!H56*$B55)))</f>
        <v>0.16770833333333338</v>
      </c>
      <c r="I55" s="168">
        <f>IF(a.Performance!I57=0,"",IF('b.PCL values'!I56="","",'c.Dif to PCL'!I55/('b.PCL values'!I56*$B55)))</f>
        <v>-4.7222222222222249E-2</v>
      </c>
      <c r="J55" s="168">
        <f>IF(a.Performance!J57=0,"",IF('b.PCL values'!J56="","",'c.Dif to PCL'!J55/('b.PCL values'!J56*$B55)))</f>
        <v>0.49305555555555552</v>
      </c>
      <c r="K55" s="168">
        <f>IF(a.Performance!K57=0,"",IF('b.PCL values'!K56="","",'c.Dif to PCL'!K55/('b.PCL values'!K56*$B55)))</f>
        <v>0.34444444444444433</v>
      </c>
      <c r="L55" s="168">
        <f>IF(a.Performance!L57=0,"",IF('b.PCL values'!L56="","",'c.Dif to PCL'!L55/('b.PCL values'!L56*$B55)))</f>
        <v>0.29723589743589757</v>
      </c>
      <c r="M55" s="168">
        <f>IF(a.Performance!M57=0,"",IF('b.PCL values'!M56="","",'c.Dif to PCL'!M55/('b.PCL values'!M56*$B55)))</f>
        <v>0.31525543478260876</v>
      </c>
      <c r="N55" s="168">
        <f>IF(a.Performance!N57=0,"",IF('b.PCL values'!N56="","",'c.Dif to PCL'!N55/('b.PCL values'!N56*$B55)))</f>
        <v>0.27677101449275365</v>
      </c>
      <c r="O55" s="168">
        <f>IF(a.Performance!O57=0,"",IF('b.PCL values'!O56="","",'c.Dif to PCL'!O55/('b.PCL values'!O56*$B55)))</f>
        <v>-3.6885448916408554E-2</v>
      </c>
      <c r="P55" s="168">
        <f>IF(a.Performance!P57=0,"",IF('b.PCL values'!P56="","",'c.Dif to PCL'!P55/('b.PCL values'!P56*$B55)))</f>
        <v>-1.0003719270530844</v>
      </c>
    </row>
    <row r="56" spans="1:17" ht="14.25" customHeight="1">
      <c r="A56" s="164" t="s">
        <v>165</v>
      </c>
      <c r="B56" s="163">
        <f t="shared" si="0"/>
        <v>1440</v>
      </c>
      <c r="C56" s="146" t="s">
        <v>100</v>
      </c>
      <c r="D56" s="146" t="s">
        <v>160</v>
      </c>
      <c r="E56" s="146" t="s">
        <v>72</v>
      </c>
      <c r="F56" s="165"/>
      <c r="G56" s="165"/>
      <c r="H56" s="168">
        <f>IF(a.Performance!H58=0,"",IF('b.PCL values'!H57="","",'c.Dif to PCL'!H56/('b.PCL values'!H57*$B56)))</f>
        <v>0.35727296383034085</v>
      </c>
      <c r="I56" s="168">
        <f>IF(a.Performance!I58=0,"",IF('b.PCL values'!I57="","",'c.Dif to PCL'!I56/('b.PCL values'!I57*$B56)))</f>
        <v>0.48333333333333334</v>
      </c>
      <c r="J56" s="168">
        <f>IF(a.Performance!J58=0,"",IF('b.PCL values'!J57="","",'c.Dif to PCL'!J56/('b.PCL values'!J57*$B56)))</f>
        <v>0.23194444444444443</v>
      </c>
      <c r="K56" s="168">
        <f>IF(a.Performance!K58=0,"",IF('b.PCL values'!K57="","",'c.Dif to PCL'!K56/('b.PCL values'!K57*$B56)))</f>
        <v>0.44166666666666671</v>
      </c>
      <c r="L56" s="168">
        <f>IF(a.Performance!L58=0,"",IF('b.PCL values'!L57="","",'c.Dif to PCL'!L56/('b.PCL values'!L57*$B56)))</f>
        <v>-0.11414615384615376</v>
      </c>
      <c r="M56" s="168">
        <f>IF(a.Performance!M58=0,"",IF('b.PCL values'!M57="","",'c.Dif to PCL'!M56/('b.PCL values'!M57*$B56)))</f>
        <v>-0.73381249999999987</v>
      </c>
      <c r="N56" s="168">
        <f>IF(a.Performance!N58=0,"",IF('b.PCL values'!N57="","",'c.Dif to PCL'!N56/('b.PCL values'!N57*$B56)))</f>
        <v>-0.644510144927536</v>
      </c>
      <c r="O56" s="168">
        <f>IF(a.Performance!O58=0,"",IF('b.PCL values'!O57="","",'c.Dif to PCL'!O56/('b.PCL values'!O57*$B56)))</f>
        <v>-0.96711764705882353</v>
      </c>
      <c r="P56" s="168">
        <f>IF(a.Performance!P58=0,"",IF('b.PCL values'!P57="","",'c.Dif to PCL'!P56/('b.PCL values'!P57*$B56)))</f>
        <v>-0.69016934626644333</v>
      </c>
    </row>
    <row r="57" spans="1:17" ht="14.25" customHeight="1">
      <c r="A57" s="164" t="s">
        <v>165</v>
      </c>
      <c r="B57" s="163">
        <f t="shared" si="0"/>
        <v>1440</v>
      </c>
      <c r="C57" s="146" t="s">
        <v>101</v>
      </c>
      <c r="D57" s="146" t="s">
        <v>160</v>
      </c>
      <c r="E57" s="146" t="s">
        <v>72</v>
      </c>
      <c r="F57" s="165"/>
      <c r="G57" s="165"/>
      <c r="H57" s="168" t="str">
        <f>IF(a.Performance!H59=0,"",IF('b.PCL values'!H58="","",'c.Dif to PCL'!H57/('b.PCL values'!H58*$B57)))</f>
        <v/>
      </c>
      <c r="I57" s="168" t="str">
        <f>IF(a.Performance!I59=0,"",IF('b.PCL values'!I58="","",'c.Dif to PCL'!I57/('b.PCL values'!I58*$B57)))</f>
        <v/>
      </c>
      <c r="J57" s="168" t="str">
        <f>IF(a.Performance!J59=0,"",IF('b.PCL values'!J58="","",'c.Dif to PCL'!J57/('b.PCL values'!J58*$B57)))</f>
        <v/>
      </c>
      <c r="K57" s="168" t="str">
        <f>IF(a.Performance!K59=0,"",IF('b.PCL values'!K58="","",'c.Dif to PCL'!K57/('b.PCL values'!K58*$B57)))</f>
        <v/>
      </c>
      <c r="L57" s="168">
        <f>IF(a.Performance!L59=0,"",IF('b.PCL values'!L58="","",'c.Dif to PCL'!L57/('b.PCL values'!L58*$B57)))</f>
        <v>0.10462564102564102</v>
      </c>
      <c r="M57" s="168">
        <f>IF(a.Performance!M59=0,"",IF('b.PCL values'!M58="","",'c.Dif to PCL'!M57/('b.PCL values'!M58*$B57)))</f>
        <v>0.39524184782608701</v>
      </c>
      <c r="N57" s="168">
        <f>IF(a.Performance!N59=0,"",IF('b.PCL values'!N58="","",'c.Dif to PCL'!N57/('b.PCL values'!N58*$B57)))</f>
        <v>-1.2391797101449273</v>
      </c>
      <c r="O57" s="168">
        <f>IF(a.Performance!O59=0,"",IF('b.PCL values'!O58="","",'c.Dif to PCL'!O57/('b.PCL values'!O58*$B57)))</f>
        <v>0.48459752321981431</v>
      </c>
      <c r="P57" s="168">
        <f>IF(a.Performance!P59=0,"",IF('b.PCL values'!P58="","",'c.Dif to PCL'!P57/('b.PCL values'!P58*$B57)))</f>
        <v>0.3294867925239644</v>
      </c>
    </row>
    <row r="58" spans="1:17" ht="14.25" customHeight="1">
      <c r="A58" s="164" t="s">
        <v>165</v>
      </c>
      <c r="B58" s="163">
        <f t="shared" si="0"/>
        <v>1440</v>
      </c>
      <c r="C58" s="146" t="s">
        <v>102</v>
      </c>
      <c r="D58" s="146" t="s">
        <v>160</v>
      </c>
      <c r="E58" s="146" t="s">
        <v>72</v>
      </c>
      <c r="F58" s="165"/>
      <c r="G58" s="165"/>
      <c r="H58" s="168" t="str">
        <f>IF(a.Performance!H60=0,"",IF('b.PCL values'!H59="","",'c.Dif to PCL'!H58/('b.PCL values'!H59*$B58)))</f>
        <v/>
      </c>
      <c r="I58" s="168" t="str">
        <f>IF(a.Performance!I60=0,"",IF('b.PCL values'!I59="","",'c.Dif to PCL'!I58/('b.PCL values'!I59*$B58)))</f>
        <v/>
      </c>
      <c r="J58" s="168" t="str">
        <f>IF(a.Performance!J60=0,"",IF('b.PCL values'!J59="","",'c.Dif to PCL'!J58/('b.PCL values'!J59*$B58)))</f>
        <v/>
      </c>
      <c r="K58" s="168" t="str">
        <f>IF(a.Performance!K60=0,"",IF('b.PCL values'!K59="","",'c.Dif to PCL'!K58/('b.PCL values'!K59*$B58)))</f>
        <v/>
      </c>
      <c r="L58" s="168">
        <f>IF(a.Performance!L60=0,"",IF('b.PCL values'!L59="","",'c.Dif to PCL'!L58/('b.PCL values'!L59*$B58)))</f>
        <v>-3.6593256410256405</v>
      </c>
      <c r="M58" s="168">
        <f>IF(a.Performance!M60=0,"",IF('b.PCL values'!M59="","",'c.Dif to PCL'!M58/('b.PCL values'!M59*$B58)))</f>
        <v>0.58932336956521747</v>
      </c>
      <c r="N58" s="168">
        <f>IF(a.Performance!N60=0,"",IF('b.PCL values'!N59="","",'c.Dif to PCL'!N58/('b.PCL values'!N59*$B58)))</f>
        <v>-0.40116231884057968</v>
      </c>
      <c r="O58" s="168">
        <f>IF(a.Performance!O60=0,"",IF('b.PCL values'!O59="","",'c.Dif to PCL'!O58/('b.PCL values'!O59*$B58)))</f>
        <v>-0.74613003095975228</v>
      </c>
      <c r="P58" s="168">
        <f>IF(a.Performance!P60=0,"",IF('b.PCL values'!P59="","",'c.Dif to PCL'!P58/('b.PCL values'!P59*$B58)))</f>
        <v>-0.36333333333333451</v>
      </c>
    </row>
    <row r="59" spans="1:17" ht="14.25" customHeight="1">
      <c r="A59" s="164" t="s">
        <v>165</v>
      </c>
      <c r="B59" s="163">
        <f t="shared" si="0"/>
        <v>1440</v>
      </c>
      <c r="C59" s="146" t="s">
        <v>103</v>
      </c>
      <c r="D59" s="146" t="s">
        <v>160</v>
      </c>
      <c r="E59" s="146" t="s">
        <v>72</v>
      </c>
      <c r="F59" s="165"/>
      <c r="G59" s="165"/>
      <c r="H59" s="168">
        <f>IF(a.Performance!H61=0,"",IF('b.PCL values'!H60="","",'c.Dif to PCL'!H59/('b.PCL values'!H60*$B59)))</f>
        <v>0.48166666666666658</v>
      </c>
      <c r="I59" s="168">
        <f>IF(a.Performance!I61=0,"",IF('b.PCL values'!I60="","",'c.Dif to PCL'!I59/('b.PCL values'!I60*$B59)))</f>
        <v>0.14666666666666667</v>
      </c>
      <c r="J59" s="168">
        <f>IF(a.Performance!J61=0,"",IF('b.PCL values'!J60="","",'c.Dif to PCL'!J59/('b.PCL values'!J60*$B59)))</f>
        <v>0.28499999999999998</v>
      </c>
      <c r="K59" s="168">
        <f>IF(a.Performance!K61=0,"",IF('b.PCL values'!K60="","",'c.Dif to PCL'!K59/('b.PCL values'!K60*$B59)))</f>
        <v>0.66500000000000004</v>
      </c>
      <c r="L59" s="168">
        <f>IF(a.Performance!L61=0,"",IF('b.PCL values'!L60="","",'c.Dif to PCL'!L59/('b.PCL values'!L60*$B59)))</f>
        <v>0.29946410256410261</v>
      </c>
      <c r="M59" s="168">
        <f>IF(a.Performance!M61=0,"",IF('b.PCL values'!M60="","",'c.Dif to PCL'!M59/('b.PCL values'!M60*$B59)))</f>
        <v>0.47128532608695661</v>
      </c>
      <c r="N59" s="168">
        <f>IF(a.Performance!N61=0,"",IF('b.PCL values'!N60="","",'c.Dif to PCL'!N59/('b.PCL values'!N60*$B59)))</f>
        <v>0.22057391304347843</v>
      </c>
      <c r="O59" s="168">
        <f>IF(a.Performance!O61=0,"",IF('b.PCL values'!O60="","",'c.Dif to PCL'!O59/('b.PCL values'!O60*$B59)))</f>
        <v>0.24465634674922601</v>
      </c>
      <c r="P59" s="168">
        <f>IF(a.Performance!P61=0,"",IF('b.PCL values'!P60="","",'c.Dif to PCL'!P59/('b.PCL values'!P60*$B59)))</f>
        <v>-2.0138937695700703</v>
      </c>
    </row>
    <row r="60" spans="1:17" ht="14.25" customHeight="1">
      <c r="A60" s="164" t="s">
        <v>165</v>
      </c>
      <c r="B60" s="163">
        <f t="shared" si="0"/>
        <v>1440</v>
      </c>
      <c r="C60" s="146" t="s">
        <v>104</v>
      </c>
      <c r="D60" s="146" t="s">
        <v>160</v>
      </c>
      <c r="E60" s="146" t="s">
        <v>72</v>
      </c>
      <c r="F60" s="165"/>
      <c r="G60" s="165"/>
      <c r="H60" s="168">
        <f>IF(a.Performance!H62=0,"",IF('b.PCL values'!H61="","",'c.Dif to PCL'!H60/('b.PCL values'!H61*$B60)))</f>
        <v>0.1700000000000001</v>
      </c>
      <c r="I60" s="168">
        <f>IF(a.Performance!I62=0,"",IF('b.PCL values'!I61="","",'c.Dif to PCL'!I60/('b.PCL values'!I61*$B60)))</f>
        <v>0.14333333333333334</v>
      </c>
      <c r="J60" s="168">
        <f>IF(a.Performance!J62=0,"",IF('b.PCL values'!J61="","",'c.Dif to PCL'!J60/('b.PCL values'!J61*$B60)))</f>
        <v>0.21999999999999992</v>
      </c>
      <c r="K60" s="168">
        <f>IF(a.Performance!K62=0,"",IF('b.PCL values'!K61="","",'c.Dif to PCL'!K60/('b.PCL values'!K61*$B60)))</f>
        <v>0.32666666666666655</v>
      </c>
      <c r="L60" s="168">
        <f>IF(a.Performance!L62=0,"",IF('b.PCL values'!L61="","",'c.Dif to PCL'!L60/('b.PCL values'!L61*$B60)))</f>
        <v>0.56707692307692315</v>
      </c>
      <c r="M60" s="168">
        <f>IF(a.Performance!M62=0,"",IF('b.PCL values'!M61="","",'c.Dif to PCL'!M60/('b.PCL values'!M61*$B60)))</f>
        <v>0.61698913043478265</v>
      </c>
      <c r="N60" s="168">
        <f>IF(a.Performance!N62=0,"",IF('b.PCL values'!N61="","",'c.Dif to PCL'!N60/('b.PCL values'!N61*$B60)))</f>
        <v>0.58997101449275358</v>
      </c>
      <c r="O60" s="168">
        <f>IF(a.Performance!O62=0,"",IF('b.PCL values'!O61="","",'c.Dif to PCL'!O60/('b.PCL values'!O61*$B60)))</f>
        <v>0.71921052631578952</v>
      </c>
      <c r="P60" s="168">
        <f>IF(a.Performance!P62=0,"",IF('b.PCL values'!P61="","",'c.Dif to PCL'!P60/('b.PCL values'!P61*$B60)))</f>
        <v>0.59695247410957786</v>
      </c>
    </row>
    <row r="61" spans="1:17" ht="14.25" customHeight="1">
      <c r="A61" s="164" t="s">
        <v>165</v>
      </c>
      <c r="B61" s="163">
        <f t="shared" si="0"/>
        <v>1440</v>
      </c>
      <c r="C61" s="146" t="s">
        <v>105</v>
      </c>
      <c r="D61" s="146" t="s">
        <v>160</v>
      </c>
      <c r="E61" s="146" t="s">
        <v>72</v>
      </c>
      <c r="F61" s="165"/>
      <c r="G61" s="165"/>
      <c r="H61" s="168" t="str">
        <f>IF(a.Performance!H63=0,"",IF('b.PCL values'!H62="","",'c.Dif to PCL'!H61/('b.PCL values'!H62*$B61)))</f>
        <v/>
      </c>
      <c r="I61" s="168" t="str">
        <f>IF(a.Performance!I63=0,"",IF('b.PCL values'!I62="","",'c.Dif to PCL'!I61/('b.PCL values'!I62*$B61)))</f>
        <v/>
      </c>
      <c r="J61" s="168" t="str">
        <f>IF(a.Performance!J63=0,"",IF('b.PCL values'!J62="","",'c.Dif to PCL'!J61/('b.PCL values'!J62*$B61)))</f>
        <v/>
      </c>
      <c r="K61" s="168" t="str">
        <f>IF(a.Performance!K63=0,"",IF('b.PCL values'!K62="","",'c.Dif to PCL'!K61/('b.PCL values'!K62*$B61)))</f>
        <v/>
      </c>
      <c r="L61" s="168">
        <f>IF(a.Performance!L63=0,"",IF('b.PCL values'!L62="","",'c.Dif to PCL'!L61/('b.PCL values'!L62*$B61)))</f>
        <v>-3.8391179487179485</v>
      </c>
      <c r="M61" s="168">
        <f>IF(a.Performance!M63=0,"",IF('b.PCL values'!M62="","",'c.Dif to PCL'!M61/('b.PCL values'!M62*$B61)))</f>
        <v>-10.829418478260866</v>
      </c>
      <c r="N61" s="168">
        <f>IF(a.Performance!N63=0,"",IF('b.PCL values'!N62="","",'c.Dif to PCL'!N61/('b.PCL values'!N62*$B61)))</f>
        <v>-28.015391304347819</v>
      </c>
      <c r="O61" s="168">
        <f>IF(a.Performance!O63=0,"",IF('b.PCL values'!O62="","",'c.Dif to PCL'!O61/('b.PCL values'!O62*$B61)))</f>
        <v>-6.5643188854489152</v>
      </c>
      <c r="P61" s="168">
        <f>IF(a.Performance!P63=0,"",IF('b.PCL values'!P62="","",'c.Dif to PCL'!P61/('b.PCL values'!P62*$B61)))</f>
        <v>-7.8192923183647709</v>
      </c>
    </row>
    <row r="62" spans="1:17" ht="14.25" customHeight="1">
      <c r="A62" s="164" t="s">
        <v>165</v>
      </c>
      <c r="B62" s="163">
        <f t="shared" si="0"/>
        <v>1440</v>
      </c>
      <c r="C62" s="146" t="s">
        <v>106</v>
      </c>
      <c r="D62" s="146" t="s">
        <v>160</v>
      </c>
      <c r="E62" s="146" t="s">
        <v>72</v>
      </c>
      <c r="F62" s="165"/>
      <c r="G62" s="165"/>
      <c r="H62" s="168">
        <f>IF(a.Performance!H64=0,"",IF('b.PCL values'!H63="","",'c.Dif to PCL'!H62/('b.PCL values'!H63*$B62)))</f>
        <v>0.32367149758454106</v>
      </c>
      <c r="I62" s="168">
        <f>IF(a.Performance!I64=0,"",IF('b.PCL values'!I63="","",'c.Dif to PCL'!I62/('b.PCL values'!I63*$B62)))</f>
        <v>0.65833333333333344</v>
      </c>
      <c r="J62" s="168">
        <f>IF(a.Performance!J64=0,"",IF('b.PCL values'!J63="","",'c.Dif to PCL'!J62/('b.PCL values'!J63*$B62)))</f>
        <v>-0.41509319404679995</v>
      </c>
      <c r="K62" s="168">
        <f>IF(a.Performance!K64=0,"",IF('b.PCL values'!K63="","",'c.Dif to PCL'!K62/('b.PCL values'!K63*$B62)))</f>
        <v>0.8849999999999999</v>
      </c>
      <c r="L62" s="168">
        <f>IF(a.Performance!L64=0,"",IF('b.PCL values'!L63="","",'c.Dif to PCL'!L62/('b.PCL values'!L63*$B62)))</f>
        <v>-6.7197435897435695E-2</v>
      </c>
      <c r="M62" s="168">
        <f>IF(a.Performance!M64=0,"",IF('b.PCL values'!M63="","",'c.Dif to PCL'!M62/('b.PCL values'!M63*$B62)))</f>
        <v>0.51739945652173913</v>
      </c>
      <c r="N62" s="168">
        <f>IF(a.Performance!N64=0,"",IF('b.PCL values'!N63="","",'c.Dif to PCL'!N62/('b.PCL values'!N63*$B62)))</f>
        <v>0.349704347826087</v>
      </c>
      <c r="O62" s="168">
        <f>IF(a.Performance!O64=0,"",IF('b.PCL values'!O63="","",'c.Dif to PCL'!O62/('b.PCL values'!O63*$B62)))</f>
        <v>0.3351764705882353</v>
      </c>
      <c r="P62" s="168">
        <f>IF(a.Performance!P64=0,"",IF('b.PCL values'!P63="","",'c.Dif to PCL'!P62/('b.PCL values'!P63*$B62)))</f>
        <v>-4.3321778905452701</v>
      </c>
    </row>
    <row r="63" spans="1:17" ht="14.25" customHeight="1">
      <c r="Q63" s="154"/>
    </row>
    <row r="64" spans="1:17" ht="14.25" customHeight="1">
      <c r="Q64" s="154"/>
    </row>
    <row r="65" spans="1:17" ht="14.25" customHeight="1">
      <c r="C65" s="145" t="s">
        <v>136</v>
      </c>
    </row>
    <row r="66" spans="1:17" ht="14.25" customHeight="1">
      <c r="C66" s="160"/>
      <c r="D66" s="160"/>
      <c r="E66" s="160"/>
      <c r="F66" s="145"/>
      <c r="G66" s="225" t="s">
        <v>166</v>
      </c>
      <c r="H66" s="225"/>
      <c r="I66" s="225"/>
      <c r="J66" s="225"/>
      <c r="K66" s="225"/>
      <c r="L66" s="225" t="s">
        <v>167</v>
      </c>
      <c r="M66" s="225"/>
      <c r="N66" s="225"/>
      <c r="O66" s="225"/>
      <c r="P66" s="225"/>
    </row>
    <row r="67" spans="1:17" ht="14.25" customHeight="1">
      <c r="A67" s="84"/>
      <c r="C67" s="158" t="s">
        <v>147</v>
      </c>
      <c r="D67" s="158" t="s">
        <v>168</v>
      </c>
      <c r="E67" s="158" t="s">
        <v>55</v>
      </c>
      <c r="F67" s="158" t="s">
        <v>149</v>
      </c>
      <c r="G67" s="158" t="s">
        <v>150</v>
      </c>
      <c r="H67" s="158" t="s">
        <v>151</v>
      </c>
      <c r="I67" s="158" t="s">
        <v>152</v>
      </c>
      <c r="J67" s="158" t="s">
        <v>153</v>
      </c>
      <c r="K67" s="158" t="s">
        <v>154</v>
      </c>
      <c r="L67" s="158" t="s">
        <v>155</v>
      </c>
      <c r="M67" s="158" t="s">
        <v>156</v>
      </c>
      <c r="N67" s="158" t="s">
        <v>157</v>
      </c>
      <c r="O67" s="158" t="s">
        <v>158</v>
      </c>
      <c r="P67" s="158" t="s">
        <v>159</v>
      </c>
    </row>
    <row r="68" spans="1:17" ht="14.25" customHeight="1">
      <c r="A68" s="150"/>
      <c r="C68" s="151" t="s">
        <v>58</v>
      </c>
      <c r="D68" s="152" t="s">
        <v>169</v>
      </c>
      <c r="E68" s="152" t="s">
        <v>72</v>
      </c>
      <c r="F68" s="168">
        <f>IF('c.Dif to PCL'!F68="","",'c.Dif to PCL'!F68/'b.PCL values'!F69)</f>
        <v>2.5795816826925316E-2</v>
      </c>
      <c r="G68" s="168">
        <f>IF('c.Dif to PCL'!G68="","",'c.Dif to PCL'!G68/'b.PCL values'!G69)</f>
        <v>0.57603006232562981</v>
      </c>
      <c r="H68" s="168">
        <f>IF('c.Dif to PCL'!H68="","",'c.Dif to PCL'!H68/'b.PCL values'!H69)</f>
        <v>0.32188073204480716</v>
      </c>
      <c r="I68" s="168">
        <f>IF('c.Dif to PCL'!I68="","",'c.Dif to PCL'!I68/'b.PCL values'!I69)</f>
        <v>0.23486250201342287</v>
      </c>
      <c r="J68" s="168">
        <f>IF('c.Dif to PCL'!J68="","",'c.Dif to PCL'!J68/'b.PCL values'!J69)</f>
        <v>0.35790364398801039</v>
      </c>
      <c r="K68" s="168">
        <f>IF('c.Dif to PCL'!K68="","",'c.Dif to PCL'!K68/'b.PCL values'!K69)</f>
        <v>0.10247530201342288</v>
      </c>
      <c r="L68" s="168">
        <f>IF('c.Dif to PCL'!L68="","",'c.Dif to PCL'!L68/'b.PCL values'!L69)</f>
        <v>-0.12810157426574678</v>
      </c>
      <c r="M68" s="168">
        <f>IF('c.Dif to PCL'!M68="","",'c.Dif to PCL'!M68/'b.PCL values'!M69)</f>
        <v>-0.421789680736466</v>
      </c>
      <c r="N68" s="168">
        <f>IF('c.Dif to PCL'!N68="","",'c.Dif to PCL'!N68/'b.PCL values'!N69)</f>
        <v>-0.45046986691512381</v>
      </c>
      <c r="O68" s="168">
        <f>IF('c.Dif to PCL'!O68="","",'c.Dif to PCL'!O68/'b.PCL values'!O69)</f>
        <v>-0.79302656342571587</v>
      </c>
      <c r="P68" s="168">
        <f>IF('c.Dif to PCL'!P68="","",'c.Dif to PCL'!P68/'b.PCL values'!P69)</f>
        <v>-1.9317948717948719</v>
      </c>
    </row>
    <row r="69" spans="1:17" ht="14.25" customHeight="1">
      <c r="A69" s="150"/>
      <c r="C69" s="151" t="s">
        <v>91</v>
      </c>
      <c r="D69" s="152" t="s">
        <v>169</v>
      </c>
      <c r="E69" s="152" t="s">
        <v>72</v>
      </c>
      <c r="F69" s="168">
        <f>IF('c.Dif to PCL'!F69="","",'c.Dif to PCL'!F69/'b.PCL values'!F70)</f>
        <v>0.47256553125</v>
      </c>
      <c r="G69" s="168">
        <f>IF('c.Dif to PCL'!G69="","",'c.Dif to PCL'!G69/'b.PCL values'!G70)</f>
        <v>0.30810485714285724</v>
      </c>
      <c r="H69" s="168">
        <f>IF('c.Dif to PCL'!H69="","",'c.Dif to PCL'!H69/'b.PCL values'!H70)</f>
        <v>0.30765057142857144</v>
      </c>
      <c r="I69" s="168">
        <f>IF('c.Dif to PCL'!I69="","",'c.Dif to PCL'!I69/'b.PCL values'!I70)</f>
        <v>0.21362854961832067</v>
      </c>
      <c r="J69" s="168">
        <f>IF('c.Dif to PCL'!J69="","",'c.Dif to PCL'!J69/'b.PCL values'!J70)</f>
        <v>0.21693468702290078</v>
      </c>
      <c r="K69" s="168">
        <f>IF('c.Dif to PCL'!K69="","",'c.Dif to PCL'!K69/'b.PCL values'!K70)</f>
        <v>0.27494969465648861</v>
      </c>
      <c r="L69" s="168">
        <f>IF('c.Dif to PCL'!L69="","",'c.Dif to PCL'!L69/'b.PCL values'!L70)</f>
        <v>0.13333474926175601</v>
      </c>
      <c r="M69" s="168">
        <f>IF('c.Dif to PCL'!M69="","",'c.Dif to PCL'!M69/'b.PCL values'!M70)</f>
        <v>3.5501964171198795E-2</v>
      </c>
      <c r="N69" s="168">
        <f>IF('c.Dif to PCL'!N69="","",'c.Dif to PCL'!N69/'b.PCL values'!N70)</f>
        <v>-6.7495715024222441E-2</v>
      </c>
      <c r="O69" s="168">
        <f>IF('c.Dif to PCL'!O69="","",'c.Dif to PCL'!O69/'b.PCL values'!O70)</f>
        <v>-0.31777034243309182</v>
      </c>
      <c r="P69" s="168">
        <f>IF('c.Dif to PCL'!P69="","",'c.Dif to PCL'!P69/'b.PCL values'!P70)</f>
        <v>-0.86717948717948701</v>
      </c>
    </row>
    <row r="70" spans="1:17" ht="14.25" customHeight="1">
      <c r="A70" s="150"/>
      <c r="C70" s="151" t="s">
        <v>92</v>
      </c>
      <c r="D70" s="152" t="s">
        <v>169</v>
      </c>
      <c r="E70" s="152" t="s">
        <v>72</v>
      </c>
      <c r="F70" s="168" t="str">
        <f>IF('c.Dif to PCL'!F70="","",'c.Dif to PCL'!F70/'b.PCL values'!F71)</f>
        <v/>
      </c>
      <c r="G70" s="168" t="str">
        <f>IF('c.Dif to PCL'!G70="","",'c.Dif to PCL'!G70/'b.PCL values'!G71)</f>
        <v/>
      </c>
      <c r="H70" s="168" t="str">
        <f>IF('c.Dif to PCL'!H70="","",'c.Dif to PCL'!H70/'b.PCL values'!H71)</f>
        <v/>
      </c>
      <c r="I70" s="168" t="str">
        <f>IF('c.Dif to PCL'!I70="","",'c.Dif to PCL'!I70/'b.PCL values'!I71)</f>
        <v/>
      </c>
      <c r="J70" s="168" t="str">
        <f>IF('c.Dif to PCL'!J70="","",'c.Dif to PCL'!J70/'b.PCL values'!J71)</f>
        <v/>
      </c>
      <c r="K70" s="168" t="str">
        <f>IF('c.Dif to PCL'!K70="","",'c.Dif to PCL'!K70/'b.PCL values'!K71)</f>
        <v/>
      </c>
      <c r="L70" s="168">
        <f>IF('c.Dif to PCL'!L70="","",'c.Dif to PCL'!L70/'b.PCL values'!L71)</f>
        <v>0.27824932155436222</v>
      </c>
      <c r="M70" s="168">
        <f>IF('c.Dif to PCL'!M70="","",'c.Dif to PCL'!M70/'b.PCL values'!M71)</f>
        <v>0.70919242737080868</v>
      </c>
      <c r="N70" s="168">
        <f>IF('c.Dif to PCL'!N70="","",'c.Dif to PCL'!N70/'b.PCL values'!N71)</f>
        <v>0.65948173119487852</v>
      </c>
      <c r="O70" s="168">
        <f>IF('c.Dif to PCL'!O70="","",'c.Dif to PCL'!O70/'b.PCL values'!O71)</f>
        <v>0.82974086559743931</v>
      </c>
      <c r="P70" s="168">
        <f>IF('c.Dif to PCL'!P70="","",'c.Dif to PCL'!P70/'b.PCL values'!P71)</f>
        <v>0.58927835051546384</v>
      </c>
    </row>
    <row r="71" spans="1:17" ht="14.25" customHeight="1">
      <c r="A71" s="150"/>
      <c r="C71" s="151" t="s">
        <v>93</v>
      </c>
      <c r="D71" s="152" t="s">
        <v>169</v>
      </c>
      <c r="E71" s="152" t="s">
        <v>72</v>
      </c>
      <c r="F71" s="168">
        <f>IF('c.Dif to PCL'!F71="","",'c.Dif to PCL'!F71/'b.PCL values'!F72)</f>
        <v>0.24617540869565221</v>
      </c>
      <c r="G71" s="168">
        <f>IF('c.Dif to PCL'!G71="","",'c.Dif to PCL'!G71/'b.PCL values'!G72)</f>
        <v>-0.35363630434782622</v>
      </c>
      <c r="H71" s="168">
        <f>IF('c.Dif to PCL'!H71="","",'c.Dif to PCL'!H71/'b.PCL values'!H72)</f>
        <v>3.6111730434782725E-2</v>
      </c>
      <c r="I71" s="168">
        <f>IF('c.Dif to PCL'!I71="","",'c.Dif to PCL'!I71/'b.PCL values'!I72)</f>
        <v>0.56527573913043483</v>
      </c>
      <c r="J71" s="168">
        <f>IF('c.Dif to PCL'!J71="","",'c.Dif to PCL'!J71/'b.PCL values'!J72)</f>
        <v>0.67785878260869559</v>
      </c>
      <c r="K71" s="168">
        <f>IF('c.Dif to PCL'!K71="","",'c.Dif to PCL'!K71/'b.PCL values'!K72)</f>
        <v>0.59893572173913046</v>
      </c>
      <c r="L71" s="168">
        <f>IF('c.Dif to PCL'!L71="","",'c.Dif to PCL'!L71/'b.PCL values'!L72)</f>
        <v>0.41222662660403353</v>
      </c>
      <c r="M71" s="168">
        <f>IF('c.Dif to PCL'!M71="","",'c.Dif to PCL'!M71/'b.PCL values'!M72)</f>
        <v>3.200994409170009E-2</v>
      </c>
      <c r="N71" s="168">
        <f>IF('c.Dif to PCL'!N71="","",'c.Dif to PCL'!N71/'b.PCL values'!N72)</f>
        <v>0.13118775322256954</v>
      </c>
      <c r="O71" s="168">
        <f>IF('c.Dif to PCL'!O71="","",'c.Dif to PCL'!O71/'b.PCL values'!O72)</f>
        <v>-0.47193860558944178</v>
      </c>
      <c r="P71" s="168">
        <f>IF('c.Dif to PCL'!P71="","",'c.Dif to PCL'!P71/'b.PCL values'!P72)</f>
        <v>-0.9984615384615384</v>
      </c>
    </row>
    <row r="72" spans="1:17" ht="14.25" customHeight="1">
      <c r="A72" s="150"/>
      <c r="C72" s="151" t="s">
        <v>94</v>
      </c>
      <c r="D72" s="152" t="s">
        <v>169</v>
      </c>
      <c r="E72" s="152" t="s">
        <v>72</v>
      </c>
      <c r="F72" s="168">
        <f>IF('c.Dif to PCL'!F72="","",'c.Dif to PCL'!F72/'b.PCL values'!F73)</f>
        <v>0.25248422671255083</v>
      </c>
      <c r="G72" s="168">
        <f>IF('c.Dif to PCL'!G72="","",'c.Dif to PCL'!G72/'b.PCL values'!G73)</f>
        <v>0.40664334632110544</v>
      </c>
      <c r="H72" s="168">
        <f>IF('c.Dif to PCL'!H72="","",'c.Dif to PCL'!H72/'b.PCL values'!H73)</f>
        <v>0.32691105087270333</v>
      </c>
      <c r="I72" s="168">
        <f>IF('c.Dif to PCL'!I72="","",'c.Dif to PCL'!I72/'b.PCL values'!I73)</f>
        <v>0.25922155318362694</v>
      </c>
      <c r="J72" s="168">
        <f>IF('c.Dif to PCL'!J72="","",'c.Dif to PCL'!J72/'b.PCL values'!J73)</f>
        <v>0.2266683616087414</v>
      </c>
      <c r="K72" s="168">
        <f>IF('c.Dif to PCL'!K72="","",'c.Dif to PCL'!K72/'b.PCL values'!K73)</f>
        <v>0.22956078171517816</v>
      </c>
      <c r="L72" s="168">
        <f>IF('c.Dif to PCL'!L72="","",'c.Dif to PCL'!L72/'b.PCL values'!L73)</f>
        <v>0.17113734461415422</v>
      </c>
      <c r="M72" s="168">
        <f>IF('c.Dif to PCL'!M72="","",'c.Dif to PCL'!M72/'b.PCL values'!M73)</f>
        <v>8.1198414526793383E-2</v>
      </c>
      <c r="N72" s="168">
        <f>IF('c.Dif to PCL'!N72="","",'c.Dif to PCL'!N72/'b.PCL values'!N73)</f>
        <v>0.10277419429819978</v>
      </c>
      <c r="O72" s="168">
        <f>IF('c.Dif to PCL'!O72="","",'c.Dif to PCL'!O72/'b.PCL values'!O73)</f>
        <v>-0.14083323786611687</v>
      </c>
      <c r="P72" s="168">
        <f>IF('c.Dif to PCL'!P72="","",'c.Dif to PCL'!P72/'b.PCL values'!P73)</f>
        <v>-0.50256410256410255</v>
      </c>
    </row>
    <row r="73" spans="1:17" ht="14.25" customHeight="1">
      <c r="A73" s="150"/>
      <c r="C73" s="151" t="s">
        <v>95</v>
      </c>
      <c r="D73" s="152" t="s">
        <v>169</v>
      </c>
      <c r="E73" s="152" t="s">
        <v>72</v>
      </c>
      <c r="F73" s="168">
        <f>IF('c.Dif to PCL'!F73="","",'c.Dif to PCL'!F73/'b.PCL values'!F74)</f>
        <v>0.18403926411290317</v>
      </c>
      <c r="G73" s="168">
        <f>IF('c.Dif to PCL'!G73="","",'c.Dif to PCL'!G73/'b.PCL values'!G74)</f>
        <v>0.13859575630252111</v>
      </c>
      <c r="H73" s="168">
        <f>IF('c.Dif to PCL'!H73="","",'c.Dif to PCL'!H73/'b.PCL values'!H74)</f>
        <v>-1.8593957894736737E-2</v>
      </c>
      <c r="I73" s="168">
        <f>IF('c.Dif to PCL'!I73="","",'c.Dif to PCL'!I73/'b.PCL values'!I74)</f>
        <v>-9.5379816513762386E-3</v>
      </c>
      <c r="J73" s="168">
        <f>IF('c.Dif to PCL'!J73="","",'c.Dif to PCL'!J73/'b.PCL values'!J74)</f>
        <v>-5.4053511874999974E-2</v>
      </c>
      <c r="K73" s="168">
        <f>IF('c.Dif to PCL'!K73="","",'c.Dif to PCL'!K73/'b.PCL values'!K74)</f>
        <v>-0.18759055636363622</v>
      </c>
      <c r="L73" s="168">
        <f>IF('c.Dif to PCL'!L73="","",'c.Dif to PCL'!L73/'b.PCL values'!L74)</f>
        <v>-4.2637193581350425</v>
      </c>
      <c r="M73" s="168">
        <f>IF('c.Dif to PCL'!M73="","",'c.Dif to PCL'!M73/'b.PCL values'!M74)</f>
        <v>-2.6471174729292106</v>
      </c>
      <c r="N73" s="168">
        <f>IF('c.Dif to PCL'!N73="","",'c.Dif to PCL'!N73/'b.PCL values'!N74)</f>
        <v>-1.692461108895094</v>
      </c>
      <c r="O73" s="168">
        <f>IF('c.Dif to PCL'!O73="","",'c.Dif to PCL'!O73/'b.PCL values'!O74)</f>
        <v>-3.9660058977719528</v>
      </c>
      <c r="P73" s="168">
        <f>IF('c.Dif to PCL'!P73="","",'c.Dif to PCL'!P73/'b.PCL values'!P74)</f>
        <v>-4.5574358974358979</v>
      </c>
    </row>
    <row r="74" spans="1:17" ht="14.25" customHeight="1">
      <c r="A74" s="150"/>
      <c r="C74" s="151" t="s">
        <v>96</v>
      </c>
      <c r="D74" s="152" t="s">
        <v>169</v>
      </c>
      <c r="E74" s="152" t="s">
        <v>72</v>
      </c>
      <c r="F74" s="168">
        <f>IF('c.Dif to PCL'!F74="","",'c.Dif to PCL'!F74/'b.PCL values'!F75)</f>
        <v>0.18399057746478886</v>
      </c>
      <c r="G74" s="168">
        <f>IF('c.Dif to PCL'!G74="","",'c.Dif to PCL'!G74/'b.PCL values'!G75)</f>
        <v>0.44816512453924912</v>
      </c>
      <c r="H74" s="168">
        <f>IF('c.Dif to PCL'!H74="","",'c.Dif to PCL'!H74/'b.PCL values'!H75)</f>
        <v>0.39638102202643166</v>
      </c>
      <c r="I74" s="168">
        <f>IF('c.Dif to PCL'!I74="","",'c.Dif to PCL'!I74/'b.PCL values'!I75)</f>
        <v>0.24432755555555552</v>
      </c>
      <c r="J74" s="168">
        <f>IF('c.Dif to PCL'!J74="","",'c.Dif to PCL'!J74/'b.PCL values'!J75)</f>
        <v>5.8753618750000035E-2</v>
      </c>
      <c r="K74" s="168">
        <f>IF('c.Dif to PCL'!K74="","",'c.Dif to PCL'!K74/'b.PCL values'!K75)</f>
        <v>-1.7185595000000002</v>
      </c>
      <c r="L74" s="168">
        <f>IF('c.Dif to PCL'!L74="","",'c.Dif to PCL'!L74/'b.PCL values'!L75)</f>
        <v>-3.1417850475378013</v>
      </c>
      <c r="M74" s="168">
        <f>IF('c.Dif to PCL'!M74="","",'c.Dif to PCL'!M74/'b.PCL values'!M75)</f>
        <v>-2.9441606097824984</v>
      </c>
      <c r="N74" s="168">
        <f>IF('c.Dif to PCL'!N74="","",'c.Dif to PCL'!N74/'b.PCL values'!N75)</f>
        <v>-2.9178477664437437</v>
      </c>
      <c r="O74" s="168">
        <f>IF('c.Dif to PCL'!O74="","",'c.Dif to PCL'!O74/'b.PCL values'!O75)</f>
        <v>-1.6294214733390149</v>
      </c>
      <c r="P74" s="168">
        <f>IF('c.Dif to PCL'!P74="","",'c.Dif to PCL'!P74/'b.PCL values'!P75)</f>
        <v>-2.4723076923076919</v>
      </c>
    </row>
    <row r="75" spans="1:17" ht="14.25" customHeight="1">
      <c r="A75" s="150"/>
      <c r="C75" s="151" t="s">
        <v>97</v>
      </c>
      <c r="D75" s="152" t="s">
        <v>169</v>
      </c>
      <c r="E75" s="152" t="s">
        <v>72</v>
      </c>
      <c r="F75" s="168">
        <f>IF('c.Dif to PCL'!F75="","",'c.Dif to PCL'!F75/'b.PCL values'!F76)</f>
        <v>-0.53279366029411768</v>
      </c>
      <c r="G75" s="168">
        <f>IF('c.Dif to PCL'!G75="","",'c.Dif to PCL'!G75/'b.PCL values'!G76)</f>
        <v>0.22144183717647062</v>
      </c>
      <c r="H75" s="168">
        <f>IF('c.Dif to PCL'!H75="","",'c.Dif to PCL'!H75/'b.PCL values'!H76)</f>
        <v>-4.929952399999997E-2</v>
      </c>
      <c r="I75" s="168">
        <f>IF('c.Dif to PCL'!I75="","",'c.Dif to PCL'!I75/'b.PCL values'!I76)</f>
        <v>0.10892815352941174</v>
      </c>
      <c r="J75" s="168">
        <f>IF('c.Dif to PCL'!J75="","",'c.Dif to PCL'!J75/'b.PCL values'!J76)</f>
        <v>0.12588676250000005</v>
      </c>
      <c r="K75" s="168">
        <f>IF('c.Dif to PCL'!K75="","",'c.Dif to PCL'!K75/'b.PCL values'!K76)</f>
        <v>4.2772386823529428E-2</v>
      </c>
      <c r="L75" s="168">
        <f>IF('c.Dif to PCL'!L75="","",'c.Dif to PCL'!L75/'b.PCL values'!L76)</f>
        <v>-9.0650690904988715E-2</v>
      </c>
      <c r="M75" s="168">
        <f>IF('c.Dif to PCL'!M75="","",'c.Dif to PCL'!M75/'b.PCL values'!M76)</f>
        <v>-4.74704323447738E-2</v>
      </c>
      <c r="N75" s="168">
        <f>IF('c.Dif to PCL'!N75="","",'c.Dif to PCL'!N75/'b.PCL values'!N76)</f>
        <v>-0.32054545309470428</v>
      </c>
      <c r="O75" s="168">
        <f>IF('c.Dif to PCL'!O75="","",'c.Dif to PCL'!O75/'b.PCL values'!O76)</f>
        <v>-0.43374931180033044</v>
      </c>
      <c r="P75" s="168">
        <f>IF('c.Dif to PCL'!P75="","",'c.Dif to PCL'!P75/'b.PCL values'!P76)</f>
        <v>-1.2117948717948719</v>
      </c>
    </row>
    <row r="76" spans="1:17" ht="14.25" customHeight="1">
      <c r="A76" s="150"/>
      <c r="C76" s="151" t="s">
        <v>161</v>
      </c>
      <c r="D76" s="152" t="s">
        <v>169</v>
      </c>
      <c r="E76" s="152" t="s">
        <v>72</v>
      </c>
      <c r="F76" s="168">
        <f>IF('c.Dif to PCL'!F76="","",'c.Dif to PCL'!F76/'b.PCL values'!F77)</f>
        <v>-2.5330263410875672E-2</v>
      </c>
      <c r="G76" s="168">
        <f>IF('c.Dif to PCL'!G76="","",'c.Dif to PCL'!G76/'b.PCL values'!G77)</f>
        <v>0.13641051650309224</v>
      </c>
      <c r="H76" s="168">
        <f>IF('c.Dif to PCL'!H76="","",'c.Dif to PCL'!H76/'b.PCL values'!H77)</f>
        <v>0.16105295609756104</v>
      </c>
      <c r="I76" s="168">
        <f>IF('c.Dif to PCL'!I76="","",'c.Dif to PCL'!I76/'b.PCL values'!I77)</f>
        <v>0.14927099999999999</v>
      </c>
      <c r="J76" s="168">
        <f>IF('c.Dif to PCL'!J76="","",'c.Dif to PCL'!J76/'b.PCL values'!J77)</f>
        <v>5.1777373737373698E-2</v>
      </c>
      <c r="K76" s="168">
        <f>IF('c.Dif to PCL'!K76="","",'c.Dif to PCL'!K76/'b.PCL values'!K77)</f>
        <v>-0.10240541884816758</v>
      </c>
      <c r="L76" s="168">
        <f>IF('c.Dif to PCL'!L76="","",'c.Dif to PCL'!L76/'b.PCL values'!L77)</f>
        <v>0.24530512498512383</v>
      </c>
      <c r="M76" s="168">
        <f>IF('c.Dif to PCL'!M76="","",'c.Dif to PCL'!M76/'b.PCL values'!M77)</f>
        <v>0.25256459001285525</v>
      </c>
      <c r="N76" s="168">
        <f>IF('c.Dif to PCL'!N76="","",'c.Dif to PCL'!N76/'b.PCL values'!N77)</f>
        <v>0.29165610241078666</v>
      </c>
      <c r="O76" s="168">
        <f>IF('c.Dif to PCL'!O76="","",'c.Dif to PCL'!O76/'b.PCL values'!O77)</f>
        <v>-0.24682981973611551</v>
      </c>
      <c r="P76" s="168">
        <f>IF('c.Dif to PCL'!P76="","",'c.Dif to PCL'!P76/'b.PCL values'!P77)</f>
        <v>-1.3010256410256409</v>
      </c>
    </row>
    <row r="77" spans="1:17" ht="14.25" customHeight="1">
      <c r="A77" s="150"/>
      <c r="C77" s="151" t="s">
        <v>99</v>
      </c>
      <c r="D77" s="152" t="s">
        <v>169</v>
      </c>
      <c r="E77" s="152" t="s">
        <v>72</v>
      </c>
      <c r="F77" s="168" t="str">
        <f>IF('c.Dif to PCL'!F77="","",'c.Dif to PCL'!F77/'b.PCL values'!F78)</f>
        <v/>
      </c>
      <c r="G77" s="168" t="str">
        <f>IF('c.Dif to PCL'!G77="","",'c.Dif to PCL'!G77/'b.PCL values'!G78)</f>
        <v/>
      </c>
      <c r="H77" s="168" t="str">
        <f>IF('c.Dif to PCL'!H77="","",'c.Dif to PCL'!H77/'b.PCL values'!H78)</f>
        <v/>
      </c>
      <c r="I77" s="168" t="str">
        <f>IF('c.Dif to PCL'!I77="","",'c.Dif to PCL'!I77/'b.PCL values'!I78)</f>
        <v/>
      </c>
      <c r="J77" s="168" t="str">
        <f>IF('c.Dif to PCL'!J77="","",'c.Dif to PCL'!J77/'b.PCL values'!J78)</f>
        <v/>
      </c>
      <c r="K77" s="168" t="str">
        <f>IF('c.Dif to PCL'!K77="","",'c.Dif to PCL'!K77/'b.PCL values'!K78)</f>
        <v/>
      </c>
      <c r="L77" s="168">
        <f>IF('c.Dif to PCL'!L77="","",'c.Dif to PCL'!L77/'b.PCL values'!L78)</f>
        <v>-6.2332506338003975E-2</v>
      </c>
      <c r="M77" s="168">
        <f>IF('c.Dif to PCL'!M77="","",'c.Dif to PCL'!M77/'b.PCL values'!M78)</f>
        <v>0.13208106131442263</v>
      </c>
      <c r="N77" s="168">
        <f>IF('c.Dif to PCL'!N77="","",'c.Dif to PCL'!N77/'b.PCL values'!N78)</f>
        <v>-0.36864946647555347</v>
      </c>
      <c r="O77" s="168">
        <f>IF('c.Dif to PCL'!O77="","",'c.Dif to PCL'!O77/'b.PCL values'!O78)</f>
        <v>-0.60971840659340659</v>
      </c>
      <c r="P77" s="168">
        <f>IF('c.Dif to PCL'!P77="","",'c.Dif to PCL'!P77/'b.PCL values'!P78)</f>
        <v>-2.1846153846153848</v>
      </c>
    </row>
    <row r="78" spans="1:17" ht="14.25" customHeight="1">
      <c r="A78" s="150"/>
      <c r="C78" s="151" t="s">
        <v>100</v>
      </c>
      <c r="D78" s="152" t="s">
        <v>169</v>
      </c>
      <c r="E78" s="152" t="s">
        <v>72</v>
      </c>
      <c r="F78" s="168">
        <f>IF('c.Dif to PCL'!F78="","",'c.Dif to PCL'!F78/'b.PCL values'!F79)</f>
        <v>0.30956504052417882</v>
      </c>
      <c r="G78" s="168">
        <f>IF('c.Dif to PCL'!G78="","",'c.Dif to PCL'!G78/'b.PCL values'!G79)</f>
        <v>0.10761547910387848</v>
      </c>
      <c r="H78" s="168">
        <f>IF('c.Dif to PCL'!H78="","",'c.Dif to PCL'!H78/'b.PCL values'!H79)</f>
        <v>-4.2769410891136603E-2</v>
      </c>
      <c r="I78" s="168">
        <f>IF('c.Dif to PCL'!I78="","",'c.Dif to PCL'!I78/'b.PCL values'!I79)</f>
        <v>-4.6495441860465128E-2</v>
      </c>
      <c r="J78" s="168">
        <f>IF('c.Dif to PCL'!J78="","",'c.Dif to PCL'!J78/'b.PCL values'!J79)</f>
        <v>-7.5799495492894511E-2</v>
      </c>
      <c r="K78" s="168">
        <f>IF('c.Dif to PCL'!K78="","",'c.Dif to PCL'!K78/'b.PCL values'!K79)</f>
        <v>0.14138936018957343</v>
      </c>
      <c r="L78" s="168">
        <f>IF('c.Dif to PCL'!L78="","",'c.Dif to PCL'!L78/'b.PCL values'!L79)</f>
        <v>2.4174042759428884E-2</v>
      </c>
      <c r="M78" s="168">
        <f>IF('c.Dif to PCL'!M78="","",'c.Dif to PCL'!M78/'b.PCL values'!M79)</f>
        <v>-0.15255321729105153</v>
      </c>
      <c r="N78" s="168">
        <f>IF('c.Dif to PCL'!N78="","",'c.Dif to PCL'!N78/'b.PCL values'!N79)</f>
        <v>2.6661974678236881E-2</v>
      </c>
      <c r="O78" s="168">
        <f>IF('c.Dif to PCL'!O78="","",'c.Dif to PCL'!O78/'b.PCL values'!O79)</f>
        <v>-0.1702488239426419</v>
      </c>
      <c r="P78" s="168">
        <f>IF('c.Dif to PCL'!P78="","",'c.Dif to PCL'!P78/'b.PCL values'!P79)</f>
        <v>-0.48153846153846158</v>
      </c>
    </row>
    <row r="79" spans="1:17" ht="14.25" customHeight="1">
      <c r="Q79" s="154"/>
    </row>
    <row r="80" spans="1:17" ht="14.25" customHeight="1">
      <c r="Q80" s="154"/>
    </row>
    <row r="81" spans="1:16" ht="14.25" customHeight="1">
      <c r="C81" s="145" t="s">
        <v>170</v>
      </c>
      <c r="F81" s="221" t="s">
        <v>171</v>
      </c>
      <c r="G81" s="221"/>
      <c r="H81" s="221"/>
      <c r="I81" s="221"/>
      <c r="J81" s="221"/>
      <c r="K81" s="221"/>
      <c r="L81" s="221"/>
      <c r="M81" s="221"/>
      <c r="N81" s="221"/>
      <c r="O81" s="221"/>
      <c r="P81" s="221"/>
    </row>
    <row r="82" spans="1:16" ht="14.25" customHeight="1">
      <c r="C82" s="160"/>
      <c r="D82" s="160"/>
      <c r="E82" s="160"/>
      <c r="F82" s="145"/>
      <c r="G82" s="220" t="s">
        <v>145</v>
      </c>
      <c r="H82" s="220"/>
      <c r="I82" s="220"/>
      <c r="J82" s="220"/>
      <c r="K82" s="220"/>
      <c r="L82" s="224" t="s">
        <v>146</v>
      </c>
      <c r="M82" s="224"/>
      <c r="N82" s="224"/>
      <c r="O82" s="224"/>
      <c r="P82" s="224"/>
    </row>
    <row r="83" spans="1:16" ht="14.25" customHeight="1">
      <c r="A83" s="84"/>
      <c r="C83" s="158" t="s">
        <v>147</v>
      </c>
      <c r="D83" s="158" t="s">
        <v>148</v>
      </c>
      <c r="E83" s="158" t="s">
        <v>55</v>
      </c>
      <c r="F83" s="158" t="s">
        <v>149</v>
      </c>
      <c r="G83" s="158" t="s">
        <v>150</v>
      </c>
      <c r="H83" s="158" t="s">
        <v>151</v>
      </c>
      <c r="I83" s="158" t="s">
        <v>152</v>
      </c>
      <c r="J83" s="158" t="s">
        <v>153</v>
      </c>
      <c r="K83" s="158" t="s">
        <v>154</v>
      </c>
      <c r="L83" s="158" t="s">
        <v>155</v>
      </c>
      <c r="M83" s="158" t="s">
        <v>156</v>
      </c>
      <c r="N83" s="158" t="s">
        <v>157</v>
      </c>
      <c r="O83" s="158" t="s">
        <v>158</v>
      </c>
      <c r="P83" s="158" t="s">
        <v>159</v>
      </c>
    </row>
    <row r="84" spans="1:16" ht="14.25" customHeight="1">
      <c r="A84" s="150"/>
      <c r="C84" s="151" t="s">
        <v>58</v>
      </c>
      <c r="D84" s="152"/>
      <c r="E84" s="152"/>
      <c r="F84" s="152"/>
      <c r="G84" s="152"/>
      <c r="H84" s="152"/>
      <c r="I84" s="153"/>
      <c r="J84" s="152"/>
      <c r="K84" s="152"/>
      <c r="L84" s="152"/>
      <c r="M84" s="152"/>
      <c r="N84" s="152"/>
      <c r="O84" s="152"/>
      <c r="P84" s="152"/>
    </row>
    <row r="85" spans="1:16" ht="14.25" customHeight="1">
      <c r="A85" s="150"/>
      <c r="C85" s="151" t="s">
        <v>91</v>
      </c>
      <c r="D85" s="152"/>
      <c r="E85" s="152"/>
      <c r="F85" s="152"/>
      <c r="G85" s="152"/>
      <c r="H85" s="152"/>
      <c r="I85" s="153"/>
      <c r="J85" s="152"/>
      <c r="K85" s="152"/>
      <c r="L85" s="152"/>
      <c r="M85" s="152"/>
      <c r="N85" s="152"/>
      <c r="O85" s="152"/>
      <c r="P85" s="152"/>
    </row>
    <row r="86" spans="1:16" ht="14.25" customHeight="1">
      <c r="A86" s="150"/>
      <c r="C86" s="151" t="s">
        <v>92</v>
      </c>
      <c r="D86" s="152"/>
      <c r="E86" s="152"/>
      <c r="F86" s="152"/>
      <c r="G86" s="152"/>
      <c r="H86" s="152"/>
      <c r="I86" s="153"/>
      <c r="J86" s="152"/>
      <c r="K86" s="152"/>
      <c r="L86" s="152"/>
      <c r="M86" s="152"/>
      <c r="N86" s="152"/>
      <c r="O86" s="152"/>
      <c r="P86" s="152"/>
    </row>
    <row r="87" spans="1:16" ht="14.25" customHeight="1">
      <c r="A87" s="150"/>
      <c r="C87" s="151" t="s">
        <v>93</v>
      </c>
      <c r="D87" s="152"/>
      <c r="E87" s="152"/>
      <c r="F87" s="152"/>
      <c r="G87" s="152"/>
      <c r="H87" s="152"/>
      <c r="I87" s="153"/>
      <c r="J87" s="152"/>
      <c r="K87" s="152"/>
      <c r="L87" s="152"/>
      <c r="M87" s="152"/>
      <c r="N87" s="152"/>
      <c r="O87" s="152"/>
      <c r="P87" s="152"/>
    </row>
    <row r="88" spans="1:16" ht="14.25" customHeight="1">
      <c r="A88" s="150"/>
      <c r="C88" s="151" t="s">
        <v>94</v>
      </c>
      <c r="D88" s="152"/>
      <c r="E88" s="152"/>
      <c r="F88" s="152"/>
      <c r="G88" s="152"/>
      <c r="H88" s="152"/>
      <c r="I88" s="153"/>
      <c r="J88" s="152"/>
      <c r="K88" s="152"/>
      <c r="L88" s="152"/>
      <c r="M88" s="152"/>
      <c r="N88" s="152"/>
      <c r="O88" s="152"/>
      <c r="P88" s="152"/>
    </row>
    <row r="89" spans="1:16" ht="14.25" customHeight="1">
      <c r="A89" s="150"/>
      <c r="C89" s="151" t="s">
        <v>95</v>
      </c>
      <c r="D89" s="152"/>
      <c r="E89" s="152"/>
      <c r="F89" s="152"/>
      <c r="G89" s="152"/>
      <c r="H89" s="152"/>
      <c r="I89" s="153"/>
      <c r="J89" s="152"/>
      <c r="K89" s="152"/>
      <c r="L89" s="152"/>
      <c r="M89" s="152"/>
      <c r="N89" s="152"/>
      <c r="O89" s="152"/>
      <c r="P89" s="152"/>
    </row>
    <row r="90" spans="1:16" ht="14.25" customHeight="1">
      <c r="A90" s="150"/>
      <c r="C90" s="151" t="s">
        <v>96</v>
      </c>
      <c r="D90" s="152"/>
      <c r="E90" s="152"/>
      <c r="F90" s="152"/>
      <c r="G90" s="152"/>
      <c r="H90" s="152"/>
      <c r="I90" s="153"/>
      <c r="J90" s="152"/>
      <c r="K90" s="152"/>
      <c r="L90" s="152"/>
      <c r="M90" s="152"/>
      <c r="N90" s="152"/>
      <c r="O90" s="152"/>
      <c r="P90" s="152"/>
    </row>
    <row r="91" spans="1:16" ht="14.25" customHeight="1">
      <c r="A91" s="150"/>
      <c r="C91" s="151" t="s">
        <v>97</v>
      </c>
      <c r="D91" s="152"/>
      <c r="E91" s="152"/>
      <c r="F91" s="152"/>
      <c r="G91" s="152"/>
      <c r="H91" s="152"/>
      <c r="I91" s="153"/>
      <c r="J91" s="152"/>
      <c r="K91" s="152"/>
      <c r="L91" s="152"/>
      <c r="M91" s="152"/>
      <c r="N91" s="152"/>
      <c r="O91" s="152"/>
      <c r="P91" s="152"/>
    </row>
    <row r="92" spans="1:16" ht="14.25" customHeight="1">
      <c r="A92" s="150"/>
      <c r="C92" s="151" t="s">
        <v>161</v>
      </c>
      <c r="D92" s="152"/>
      <c r="E92" s="152"/>
      <c r="F92" s="152"/>
      <c r="G92" s="152"/>
      <c r="H92" s="152"/>
      <c r="I92" s="153"/>
      <c r="J92" s="152"/>
      <c r="K92" s="152"/>
      <c r="L92" s="152"/>
      <c r="M92" s="152"/>
      <c r="N92" s="152"/>
      <c r="O92" s="152"/>
      <c r="P92" s="152"/>
    </row>
    <row r="93" spans="1:16" ht="14.25" customHeight="1">
      <c r="A93" s="150"/>
      <c r="C93" s="151" t="s">
        <v>99</v>
      </c>
      <c r="D93" s="152"/>
      <c r="E93" s="152"/>
      <c r="F93" s="152"/>
      <c r="G93" s="152"/>
      <c r="H93" s="152"/>
      <c r="I93" s="153"/>
      <c r="J93" s="152"/>
      <c r="K93" s="152"/>
      <c r="L93" s="152"/>
      <c r="M93" s="152"/>
      <c r="N93" s="152"/>
      <c r="O93" s="152"/>
      <c r="P93" s="152"/>
    </row>
    <row r="94" spans="1:16" ht="14.25" customHeight="1">
      <c r="A94" s="150"/>
      <c r="C94" s="151" t="s">
        <v>100</v>
      </c>
      <c r="D94" s="152"/>
      <c r="E94" s="152"/>
      <c r="F94" s="152"/>
      <c r="G94" s="152"/>
      <c r="H94" s="152"/>
      <c r="I94" s="153"/>
      <c r="J94" s="152"/>
      <c r="K94" s="152"/>
      <c r="L94" s="152"/>
      <c r="M94" s="152"/>
      <c r="N94" s="152"/>
      <c r="O94" s="152"/>
      <c r="P94" s="152"/>
    </row>
    <row r="95" spans="1:16" ht="14.25" customHeight="1"/>
    <row r="96" spans="1:16" ht="14.25" customHeight="1"/>
    <row r="97" spans="1:16" ht="14.25" customHeight="1">
      <c r="C97" s="145" t="s">
        <v>139</v>
      </c>
    </row>
    <row r="98" spans="1:16" ht="14.25" customHeight="1">
      <c r="C98" s="158"/>
      <c r="D98" s="158"/>
      <c r="E98" s="158"/>
      <c r="F98" s="145"/>
      <c r="G98" s="220" t="s">
        <v>145</v>
      </c>
      <c r="H98" s="220"/>
      <c r="I98" s="220"/>
      <c r="J98" s="220"/>
      <c r="K98" s="220"/>
      <c r="L98" s="220" t="s">
        <v>146</v>
      </c>
      <c r="M98" s="220"/>
      <c r="N98" s="220"/>
      <c r="O98" s="220"/>
      <c r="P98" s="220"/>
    </row>
    <row r="99" spans="1:16" ht="14.25" customHeight="1">
      <c r="A99" s="84"/>
      <c r="C99" s="158" t="s">
        <v>147</v>
      </c>
      <c r="D99" s="158" t="s">
        <v>148</v>
      </c>
      <c r="E99" s="158" t="s">
        <v>55</v>
      </c>
      <c r="F99" s="158" t="s">
        <v>149</v>
      </c>
      <c r="G99" s="158" t="s">
        <v>150</v>
      </c>
      <c r="H99" s="158" t="s">
        <v>151</v>
      </c>
      <c r="I99" s="158" t="s">
        <v>152</v>
      </c>
      <c r="J99" s="158" t="s">
        <v>153</v>
      </c>
      <c r="K99" s="158" t="s">
        <v>154</v>
      </c>
      <c r="L99" s="158" t="s">
        <v>155</v>
      </c>
      <c r="M99" s="158" t="s">
        <v>156</v>
      </c>
      <c r="N99" s="158" t="s">
        <v>157</v>
      </c>
      <c r="O99" s="158" t="s">
        <v>158</v>
      </c>
      <c r="P99" s="158" t="s">
        <v>159</v>
      </c>
    </row>
    <row r="100" spans="1:16" ht="14.25" customHeight="1">
      <c r="A100" s="150"/>
      <c r="C100" s="149" t="s">
        <v>58</v>
      </c>
      <c r="D100" s="149" t="s">
        <v>172</v>
      </c>
      <c r="E100" s="149" t="s">
        <v>72</v>
      </c>
      <c r="F100" s="165"/>
      <c r="G100" s="168" t="str">
        <f>IF('c.Dif to PCL'!G106="","",'c.Dif to PCL'!G106/'b.PCL values'!G107)</f>
        <v/>
      </c>
      <c r="H100" s="168" t="str">
        <f>IF('c.Dif to PCL'!H106="","",'c.Dif to PCL'!H106/'b.PCL values'!H107)</f>
        <v/>
      </c>
      <c r="I100" s="168" t="str">
        <f>IF('c.Dif to PCL'!I106="","",'c.Dif to PCL'!I106/'b.PCL values'!I107)</f>
        <v/>
      </c>
      <c r="J100" s="168" t="str">
        <f>IF('c.Dif to PCL'!J106="","",'c.Dif to PCL'!J106/'b.PCL values'!J107)</f>
        <v/>
      </c>
      <c r="K100" s="168" t="str">
        <f>IF('c.Dif to PCL'!K106="","",'c.Dif to PCL'!K106/'b.PCL values'!K107)</f>
        <v/>
      </c>
      <c r="L100" s="168">
        <f>IF('c.Dif to PCL'!L106="","",'c.Dif to PCL'!L106/'b.PCL values'!L107)</f>
        <v>6.8094536600092598E-2</v>
      </c>
      <c r="M100" s="168">
        <f>IF('c.Dif to PCL'!M106="","",'c.Dif to PCL'!M106/'b.PCL values'!M107)</f>
        <v>0.11514603523427995</v>
      </c>
      <c r="N100" s="168">
        <f>IF('c.Dif to PCL'!N106="","",'c.Dif to PCL'!N106/'b.PCL values'!N107)</f>
        <v>-0.27151510848223825</v>
      </c>
      <c r="O100" s="168">
        <f>IF('c.Dif to PCL'!O106="","",'c.Dif to PCL'!O106/'b.PCL values'!O107)</f>
        <v>8.3803842175641213E-2</v>
      </c>
      <c r="P100" s="157"/>
    </row>
    <row r="101" spans="1:16" ht="14.25" customHeight="1">
      <c r="A101" s="150"/>
      <c r="C101" s="149" t="s">
        <v>91</v>
      </c>
      <c r="D101" s="149" t="s">
        <v>172</v>
      </c>
      <c r="E101" s="149" t="s">
        <v>72</v>
      </c>
      <c r="F101" s="165"/>
      <c r="G101" s="168" t="str">
        <f>IF('c.Dif to PCL'!G107="","",'c.Dif to PCL'!G107/'b.PCL values'!G108)</f>
        <v/>
      </c>
      <c r="H101" s="168" t="str">
        <f>IF('c.Dif to PCL'!H107="","",'c.Dif to PCL'!H107/'b.PCL values'!H108)</f>
        <v/>
      </c>
      <c r="I101" s="168" t="str">
        <f>IF('c.Dif to PCL'!I107="","",'c.Dif to PCL'!I107/'b.PCL values'!I108)</f>
        <v/>
      </c>
      <c r="J101" s="168" t="str">
        <f>IF('c.Dif to PCL'!J107="","",'c.Dif to PCL'!J107/'b.PCL values'!J108)</f>
        <v/>
      </c>
      <c r="K101" s="168" t="str">
        <f>IF('c.Dif to PCL'!K107="","",'c.Dif to PCL'!K107/'b.PCL values'!K108)</f>
        <v/>
      </c>
      <c r="L101" s="168">
        <f>IF('c.Dif to PCL'!L107="","",'c.Dif to PCL'!L107/'b.PCL values'!L108)</f>
        <v>-9.2614197715821453E-3</v>
      </c>
      <c r="M101" s="168">
        <f>IF('c.Dif to PCL'!M107="","",'c.Dif to PCL'!M107/'b.PCL values'!M108)</f>
        <v>3.1572718326392498E-3</v>
      </c>
      <c r="N101" s="168">
        <f>IF('c.Dif to PCL'!N107="","",'c.Dif to PCL'!N107/'b.PCL values'!N108)</f>
        <v>-0.15614824861477369</v>
      </c>
      <c r="O101" s="168">
        <f>IF('c.Dif to PCL'!O107="","",'c.Dif to PCL'!O107/'b.PCL values'!O108)</f>
        <v>-9.8295385801046783E-2</v>
      </c>
      <c r="P101" s="157"/>
    </row>
    <row r="102" spans="1:16" ht="14.25" customHeight="1">
      <c r="A102" s="150"/>
      <c r="C102" s="149" t="s">
        <v>92</v>
      </c>
      <c r="D102" s="149" t="s">
        <v>172</v>
      </c>
      <c r="E102" s="149" t="s">
        <v>72</v>
      </c>
      <c r="F102" s="165"/>
      <c r="G102" s="168" t="str">
        <f>IF('c.Dif to PCL'!G108="","",'c.Dif to PCL'!G108/'b.PCL values'!G109)</f>
        <v/>
      </c>
      <c r="H102" s="168" t="str">
        <f>IF('c.Dif to PCL'!H108="","",'c.Dif to PCL'!H108/'b.PCL values'!H109)</f>
        <v/>
      </c>
      <c r="I102" s="168" t="str">
        <f>IF('c.Dif to PCL'!I108="","",'c.Dif to PCL'!I108/'b.PCL values'!I109)</f>
        <v/>
      </c>
      <c r="J102" s="168">
        <f>IF('c.Dif to PCL'!J108="","",'c.Dif to PCL'!J108/'b.PCL values'!J109)</f>
        <v>-1.4224343327281879</v>
      </c>
      <c r="K102" s="168">
        <f>IF('c.Dif to PCL'!K108="","",'c.Dif to PCL'!K108/'b.PCL values'!K109)</f>
        <v>-0.74859433943575404</v>
      </c>
      <c r="L102" s="168">
        <f>IF('c.Dif to PCL'!L108="","",'c.Dif to PCL'!L108/'b.PCL values'!L109)</f>
        <v>0.1070544272335824</v>
      </c>
      <c r="M102" s="168">
        <f>IF('c.Dif to PCL'!M108="","",'c.Dif to PCL'!M108/'b.PCL values'!M109)</f>
        <v>6.763658006543144E-2</v>
      </c>
      <c r="N102" s="168">
        <f>IF('c.Dif to PCL'!N108="","",'c.Dif to PCL'!N108/'b.PCL values'!N109)</f>
        <v>-0.13565189972012023</v>
      </c>
      <c r="O102" s="168">
        <f>IF('c.Dif to PCL'!O108="","",'c.Dif to PCL'!O108/'b.PCL values'!O109)</f>
        <v>8.5345424271472542E-2</v>
      </c>
      <c r="P102" s="157"/>
    </row>
    <row r="103" spans="1:16" ht="14.25" customHeight="1">
      <c r="A103" s="150"/>
      <c r="C103" s="149" t="s">
        <v>93</v>
      </c>
      <c r="D103" s="149" t="s">
        <v>172</v>
      </c>
      <c r="E103" s="149" t="s">
        <v>72</v>
      </c>
      <c r="F103" s="165"/>
      <c r="G103" s="168">
        <f>IF('c.Dif to PCL'!G109="","",'c.Dif to PCL'!G109/'b.PCL values'!G110)</f>
        <v>0.16865050152638464</v>
      </c>
      <c r="H103" s="168">
        <f>IF('c.Dif to PCL'!H109="","",'c.Dif to PCL'!H109/'b.PCL values'!H110)</f>
        <v>6.8465242040994412E-2</v>
      </c>
      <c r="I103" s="168">
        <f>IF('c.Dif to PCL'!I109="","",'c.Dif to PCL'!I109/'b.PCL values'!I110)</f>
        <v>8.1270998691670357E-2</v>
      </c>
      <c r="J103" s="168">
        <f>IF('c.Dif to PCL'!J109="","",'c.Dif to PCL'!J109/'b.PCL values'!J110)</f>
        <v>0.15988216310510245</v>
      </c>
      <c r="K103" s="168">
        <f>IF('c.Dif to PCL'!K109="","",'c.Dif to PCL'!K109/'b.PCL values'!K110)</f>
        <v>0.38584354557348449</v>
      </c>
      <c r="L103" s="168">
        <f>IF('c.Dif to PCL'!L109="","",'c.Dif to PCL'!L109/'b.PCL values'!L110)</f>
        <v>0.10476343377764115</v>
      </c>
      <c r="M103" s="168">
        <f>IF('c.Dif to PCL'!M109="","",'c.Dif to PCL'!M109/'b.PCL values'!M110)</f>
        <v>0.19137509555910281</v>
      </c>
      <c r="N103" s="168">
        <f>IF('c.Dif to PCL'!N109="","",'c.Dif to PCL'!N109/'b.PCL values'!N110)</f>
        <v>-0.16988305601117967</v>
      </c>
      <c r="O103" s="168">
        <f>IF('c.Dif to PCL'!O109="","",'c.Dif to PCL'!O109/'b.PCL values'!O110)</f>
        <v>0.14497598614085627</v>
      </c>
      <c r="P103" s="157"/>
    </row>
    <row r="104" spans="1:16" ht="14.25" customHeight="1">
      <c r="A104" s="150"/>
      <c r="C104" s="149" t="s">
        <v>94</v>
      </c>
      <c r="D104" s="149" t="s">
        <v>172</v>
      </c>
      <c r="E104" s="149" t="s">
        <v>72</v>
      </c>
      <c r="F104" s="165"/>
      <c r="G104" s="168" t="str">
        <f>IF('c.Dif to PCL'!G110="","",'c.Dif to PCL'!G110/'b.PCL values'!G111)</f>
        <v/>
      </c>
      <c r="H104" s="168" t="str">
        <f>IF('c.Dif to PCL'!H110="","",'c.Dif to PCL'!H110/'b.PCL values'!H111)</f>
        <v/>
      </c>
      <c r="I104" s="168" t="str">
        <f>IF('c.Dif to PCL'!I110="","",'c.Dif to PCL'!I110/'b.PCL values'!I111)</f>
        <v/>
      </c>
      <c r="J104" s="168">
        <f>IF('c.Dif to PCL'!J110="","",'c.Dif to PCL'!J110/'b.PCL values'!J111)</f>
        <v>-0.97571366759081279</v>
      </c>
      <c r="K104" s="168">
        <f>IF('c.Dif to PCL'!K110="","",'c.Dif to PCL'!K110/'b.PCL values'!K111)</f>
        <v>0.22958793040649114</v>
      </c>
      <c r="L104" s="168">
        <f>IF('c.Dif to PCL'!L110="","",'c.Dif to PCL'!L110/'b.PCL values'!L111)</f>
        <v>1.2177895526826243E-2</v>
      </c>
      <c r="M104" s="168">
        <f>IF('c.Dif to PCL'!M110="","",'c.Dif to PCL'!M110/'b.PCL values'!M111)</f>
        <v>0.17888024560953514</v>
      </c>
      <c r="N104" s="168">
        <f>IF('c.Dif to PCL'!N110="","",'c.Dif to PCL'!N110/'b.PCL values'!N111)</f>
        <v>-7.3640775561085045E-2</v>
      </c>
      <c r="O104" s="168">
        <f>IF('c.Dif to PCL'!O110="","",'c.Dif to PCL'!O110/'b.PCL values'!O111)</f>
        <v>0.17284613366546578</v>
      </c>
      <c r="P104" s="157"/>
    </row>
    <row r="105" spans="1:16" ht="14.25" customHeight="1">
      <c r="A105" s="150"/>
      <c r="C105" s="149" t="s">
        <v>95</v>
      </c>
      <c r="D105" s="149" t="s">
        <v>172</v>
      </c>
      <c r="E105" s="149" t="s">
        <v>72</v>
      </c>
      <c r="F105" s="165"/>
      <c r="G105" s="168" t="str">
        <f>IF('c.Dif to PCL'!G111="","",'c.Dif to PCL'!G111/'b.PCL values'!G112)</f>
        <v/>
      </c>
      <c r="H105" s="168" t="str">
        <f>IF('c.Dif to PCL'!H111="","",'c.Dif to PCL'!H111/'b.PCL values'!H112)</f>
        <v/>
      </c>
      <c r="I105" s="168" t="str">
        <f>IF('c.Dif to PCL'!I111="","",'c.Dif to PCL'!I111/'b.PCL values'!I112)</f>
        <v/>
      </c>
      <c r="J105" s="168" t="str">
        <f>IF('c.Dif to PCL'!J111="","",'c.Dif to PCL'!J111/'b.PCL values'!J112)</f>
        <v/>
      </c>
      <c r="K105" s="168" t="str">
        <f>IF('c.Dif to PCL'!K111="","",'c.Dif to PCL'!K111/'b.PCL values'!K112)</f>
        <v/>
      </c>
      <c r="L105" s="168">
        <f>IF('c.Dif to PCL'!L111="","",'c.Dif to PCL'!L111/'b.PCL values'!L112)</f>
        <v>3.3128662074941003E-3</v>
      </c>
      <c r="M105" s="168">
        <f>IF('c.Dif to PCL'!M111="","",'c.Dif to PCL'!M111/'b.PCL values'!M112)</f>
        <v>0.24210223621414317</v>
      </c>
      <c r="N105" s="168">
        <f>IF('c.Dif to PCL'!N111="","",'c.Dif to PCL'!N111/'b.PCL values'!N112)</f>
        <v>5.2508079466256257E-3</v>
      </c>
      <c r="O105" s="168">
        <f>IF('c.Dif to PCL'!O111="","",'c.Dif to PCL'!O111/'b.PCL values'!O112)</f>
        <v>1.4375634697576764E-2</v>
      </c>
      <c r="P105" s="157"/>
    </row>
    <row r="106" spans="1:16" ht="14.25" customHeight="1">
      <c r="A106" s="150"/>
      <c r="C106" s="149" t="s">
        <v>96</v>
      </c>
      <c r="D106" s="149" t="s">
        <v>172</v>
      </c>
      <c r="E106" s="149" t="s">
        <v>72</v>
      </c>
      <c r="F106" s="165"/>
      <c r="G106" s="168" t="str">
        <f>IF('c.Dif to PCL'!G112="","",'c.Dif to PCL'!G112/'b.PCL values'!G113)</f>
        <v/>
      </c>
      <c r="H106" s="168" t="str">
        <f>IF('c.Dif to PCL'!H112="","",'c.Dif to PCL'!H112/'b.PCL values'!H113)</f>
        <v/>
      </c>
      <c r="I106" s="168" t="str">
        <f>IF('c.Dif to PCL'!I112="","",'c.Dif to PCL'!I112/'b.PCL values'!I113)</f>
        <v/>
      </c>
      <c r="J106" s="168" t="str">
        <f>IF('c.Dif to PCL'!J112="","",'c.Dif to PCL'!J112/'b.PCL values'!J113)</f>
        <v/>
      </c>
      <c r="K106" s="168" t="str">
        <f>IF('c.Dif to PCL'!K112="","",'c.Dif to PCL'!K112/'b.PCL values'!K113)</f>
        <v/>
      </c>
      <c r="L106" s="168">
        <f>IF('c.Dif to PCL'!L112="","",'c.Dif to PCL'!L112/'b.PCL values'!L113)</f>
        <v>-0.16195930398305078</v>
      </c>
      <c r="M106" s="168">
        <f>IF('c.Dif to PCL'!M112="","",'c.Dif to PCL'!M112/'b.PCL values'!M113)</f>
        <v>0.14162953909959841</v>
      </c>
      <c r="N106" s="168">
        <f>IF('c.Dif to PCL'!N112="","",'c.Dif to PCL'!N112/'b.PCL values'!N113)</f>
        <v>-0.41887374245060111</v>
      </c>
      <c r="O106" s="168">
        <f>IF('c.Dif to PCL'!O112="","",'c.Dif to PCL'!O112/'b.PCL values'!O113)</f>
        <v>-0.24326633871671577</v>
      </c>
      <c r="P106" s="157"/>
    </row>
    <row r="107" spans="1:16" ht="14.25" customHeight="1">
      <c r="A107" s="150"/>
      <c r="C107" s="149" t="s">
        <v>97</v>
      </c>
      <c r="D107" s="149" t="s">
        <v>172</v>
      </c>
      <c r="E107" s="149" t="s">
        <v>72</v>
      </c>
      <c r="F107" s="165"/>
      <c r="G107" s="168" t="str">
        <f>IF('c.Dif to PCL'!G113="","",'c.Dif to PCL'!G113/'b.PCL values'!G114)</f>
        <v/>
      </c>
      <c r="H107" s="168" t="str">
        <f>IF('c.Dif to PCL'!H113="","",'c.Dif to PCL'!H113/'b.PCL values'!H114)</f>
        <v/>
      </c>
      <c r="I107" s="168" t="str">
        <f>IF('c.Dif to PCL'!I113="","",'c.Dif to PCL'!I113/'b.PCL values'!I114)</f>
        <v/>
      </c>
      <c r="J107" s="168" t="str">
        <f>IF('c.Dif to PCL'!J113="","",'c.Dif to PCL'!J113/'b.PCL values'!J114)</f>
        <v/>
      </c>
      <c r="K107" s="168" t="str">
        <f>IF('c.Dif to PCL'!K113="","",'c.Dif to PCL'!K113/'b.PCL values'!K114)</f>
        <v/>
      </c>
      <c r="L107" s="168">
        <f>IF('c.Dif to PCL'!L113="","",'c.Dif to PCL'!L113/'b.PCL values'!L114)</f>
        <v>-1.3820245015443043E-2</v>
      </c>
      <c r="M107" s="168">
        <f>IF('c.Dif to PCL'!M113="","",'c.Dif to PCL'!M113/'b.PCL values'!M114)</f>
        <v>0.14821836325321466</v>
      </c>
      <c r="N107" s="168">
        <f>IF('c.Dif to PCL'!N113="","",'c.Dif to PCL'!N113/'b.PCL values'!N114)</f>
        <v>-0.2254860458015171</v>
      </c>
      <c r="O107" s="168">
        <f>IF('c.Dif to PCL'!O113="","",'c.Dif to PCL'!O113/'b.PCL values'!O114)</f>
        <v>0.27282076398404415</v>
      </c>
      <c r="P107" s="157"/>
    </row>
    <row r="108" spans="1:16" ht="14.25" customHeight="1">
      <c r="A108" s="150"/>
      <c r="C108" s="149" t="s">
        <v>161</v>
      </c>
      <c r="D108" s="149" t="s">
        <v>172</v>
      </c>
      <c r="E108" s="149" t="s">
        <v>72</v>
      </c>
      <c r="F108" s="165"/>
      <c r="G108" s="168" t="str">
        <f>IF('c.Dif to PCL'!G114="","",'c.Dif to PCL'!G114/'b.PCL values'!G115)</f>
        <v/>
      </c>
      <c r="H108" s="168" t="str">
        <f>IF('c.Dif to PCL'!H114="","",'c.Dif to PCL'!H114/'b.PCL values'!H115)</f>
        <v/>
      </c>
      <c r="I108" s="168" t="str">
        <f>IF('c.Dif to PCL'!I114="","",'c.Dif to PCL'!I114/'b.PCL values'!I115)</f>
        <v/>
      </c>
      <c r="J108" s="168" t="str">
        <f>IF('c.Dif to PCL'!J114="","",'c.Dif to PCL'!J114/'b.PCL values'!J115)</f>
        <v/>
      </c>
      <c r="K108" s="168" t="str">
        <f>IF('c.Dif to PCL'!K114="","",'c.Dif to PCL'!K114/'b.PCL values'!K115)</f>
        <v/>
      </c>
      <c r="L108" s="168">
        <f>IF('c.Dif to PCL'!L114="","",'c.Dif to PCL'!L114/'b.PCL values'!L115)</f>
        <v>0.11064790384445918</v>
      </c>
      <c r="M108" s="168">
        <f>IF('c.Dif to PCL'!M114="","",'c.Dif to PCL'!M114/'b.PCL values'!M115)</f>
        <v>0.18816028640232263</v>
      </c>
      <c r="N108" s="168">
        <f>IF('c.Dif to PCL'!N114="","",'c.Dif to PCL'!N114/'b.PCL values'!N115)</f>
        <v>4.2698945769033624E-2</v>
      </c>
      <c r="O108" s="168">
        <f>IF('c.Dif to PCL'!O114="","",'c.Dif to PCL'!O114/'b.PCL values'!O115)</f>
        <v>7.9769106666565864E-2</v>
      </c>
      <c r="P108" s="157"/>
    </row>
    <row r="109" spans="1:16" ht="14.25" customHeight="1">
      <c r="A109" s="150"/>
      <c r="C109" s="149" t="s">
        <v>99</v>
      </c>
      <c r="D109" s="149" t="s">
        <v>172</v>
      </c>
      <c r="E109" s="149" t="s">
        <v>72</v>
      </c>
      <c r="F109" s="165"/>
      <c r="G109" s="168">
        <f>IF('c.Dif to PCL'!G115="","",'c.Dif to PCL'!G115/'b.PCL values'!G116)</f>
        <v>0.1655058705469141</v>
      </c>
      <c r="H109" s="168">
        <f>IF('c.Dif to PCL'!H115="","",'c.Dif to PCL'!H115/'b.PCL values'!H116)</f>
        <v>6.5381655795283447E-2</v>
      </c>
      <c r="I109" s="168">
        <f>IF('c.Dif to PCL'!I115="","",'c.Dif to PCL'!I115/'b.PCL values'!I116)</f>
        <v>3.6455234320120274E-2</v>
      </c>
      <c r="J109" s="168">
        <f>IF('c.Dif to PCL'!J115="","",'c.Dif to PCL'!J115/'b.PCL values'!J116)</f>
        <v>2.7086685850476612E-2</v>
      </c>
      <c r="K109" s="168">
        <f>IF('c.Dif to PCL'!K115="","",'c.Dif to PCL'!K115/'b.PCL values'!K116)</f>
        <v>0.10558109944806843</v>
      </c>
      <c r="L109" s="168">
        <f>IF('c.Dif to PCL'!L115="","",'c.Dif to PCL'!L115/'b.PCL values'!L116)</f>
        <v>-0.10094781738637149</v>
      </c>
      <c r="M109" s="168">
        <f>IF('c.Dif to PCL'!M115="","",'c.Dif to PCL'!M115/'b.PCL values'!M116)</f>
        <v>7.5675420797204213E-2</v>
      </c>
      <c r="N109" s="168">
        <f>IF('c.Dif to PCL'!N115="","",'c.Dif to PCL'!N115/'b.PCL values'!N116)</f>
        <v>-4.2057092872067998E-2</v>
      </c>
      <c r="O109" s="168">
        <f>IF('c.Dif to PCL'!O115="","",'c.Dif to PCL'!O115/'b.PCL values'!O116)</f>
        <v>0.17634779236770309</v>
      </c>
      <c r="P109" s="157"/>
    </row>
    <row r="110" spans="1:16" ht="14.25" customHeight="1">
      <c r="A110" s="150"/>
      <c r="C110" s="149" t="s">
        <v>100</v>
      </c>
      <c r="D110" s="149" t="s">
        <v>172</v>
      </c>
      <c r="E110" s="149" t="s">
        <v>72</v>
      </c>
      <c r="F110" s="165"/>
      <c r="G110" s="168" t="str">
        <f>IF('c.Dif to PCL'!G116="","",'c.Dif to PCL'!G116/'b.PCL values'!G117)</f>
        <v/>
      </c>
      <c r="H110" s="168" t="str">
        <f>IF('c.Dif to PCL'!H116="","",'c.Dif to PCL'!H116/'b.PCL values'!H117)</f>
        <v/>
      </c>
      <c r="I110" s="168" t="str">
        <f>IF('c.Dif to PCL'!I116="","",'c.Dif to PCL'!I116/'b.PCL values'!I117)</f>
        <v/>
      </c>
      <c r="J110" s="168" t="str">
        <f>IF('c.Dif to PCL'!J116="","",'c.Dif to PCL'!J116/'b.PCL values'!J117)</f>
        <v/>
      </c>
      <c r="K110" s="168" t="str">
        <f>IF('c.Dif to PCL'!K116="","",'c.Dif to PCL'!K116/'b.PCL values'!K117)</f>
        <v/>
      </c>
      <c r="L110" s="168">
        <f>IF('c.Dif to PCL'!L116="","",'c.Dif to PCL'!L116/'b.PCL values'!L117)</f>
        <v>-0.15938831236639092</v>
      </c>
      <c r="M110" s="168">
        <f>IF('c.Dif to PCL'!M116="","",'c.Dif to PCL'!M116/'b.PCL values'!M117)</f>
        <v>7.5003819043638134E-2</v>
      </c>
      <c r="N110" s="168">
        <f>IF('c.Dif to PCL'!N116="","",'c.Dif to PCL'!N116/'b.PCL values'!N117)</f>
        <v>-0.21138975529652979</v>
      </c>
      <c r="O110" s="168">
        <f>IF('c.Dif to PCL'!O116="","",'c.Dif to PCL'!O116/'b.PCL values'!O117)</f>
        <v>1.7626461426938494E-2</v>
      </c>
      <c r="P110" s="157"/>
    </row>
    <row r="111" spans="1:16" ht="14.25" customHeight="1">
      <c r="A111" s="150"/>
      <c r="C111" s="149" t="s">
        <v>101</v>
      </c>
      <c r="D111" s="149" t="s">
        <v>172</v>
      </c>
      <c r="E111" s="149" t="s">
        <v>72</v>
      </c>
      <c r="F111" s="165"/>
      <c r="G111" s="168" t="str">
        <f>IF('c.Dif to PCL'!G117="","",'c.Dif to PCL'!G117/'b.PCL values'!G118)</f>
        <v/>
      </c>
      <c r="H111" s="168" t="str">
        <f>IF('c.Dif to PCL'!H117="","",'c.Dif to PCL'!H117/'b.PCL values'!H118)</f>
        <v/>
      </c>
      <c r="I111" s="168" t="str">
        <f>IF('c.Dif to PCL'!I117="","",'c.Dif to PCL'!I117/'b.PCL values'!I118)</f>
        <v/>
      </c>
      <c r="J111" s="168" t="str">
        <f>IF('c.Dif to PCL'!J117="","",'c.Dif to PCL'!J117/'b.PCL values'!J118)</f>
        <v/>
      </c>
      <c r="K111" s="168" t="str">
        <f>IF('c.Dif to PCL'!K117="","",'c.Dif to PCL'!K117/'b.PCL values'!K118)</f>
        <v/>
      </c>
      <c r="L111" s="168">
        <f>IF('c.Dif to PCL'!L117="","",'c.Dif to PCL'!L117/'b.PCL values'!L118)</f>
        <v>-5.4261632337602443E-2</v>
      </c>
      <c r="M111" s="168">
        <f>IF('c.Dif to PCL'!M117="","",'c.Dif to PCL'!M117/'b.PCL values'!M118)</f>
        <v>0.32593690354378929</v>
      </c>
      <c r="N111" s="168">
        <f>IF('c.Dif to PCL'!N117="","",'c.Dif to PCL'!N117/'b.PCL values'!N118)</f>
        <v>-0.15768870627603246</v>
      </c>
      <c r="O111" s="168">
        <f>IF('c.Dif to PCL'!O117="","",'c.Dif to PCL'!O117/'b.PCL values'!O118)</f>
        <v>0.31926146327547417</v>
      </c>
      <c r="P111" s="157"/>
    </row>
    <row r="112" spans="1:16" ht="14.25" customHeight="1">
      <c r="A112" s="150"/>
      <c r="C112" s="149" t="s">
        <v>102</v>
      </c>
      <c r="D112" s="149" t="s">
        <v>172</v>
      </c>
      <c r="E112" s="149" t="s">
        <v>72</v>
      </c>
      <c r="F112" s="165"/>
      <c r="G112" s="168" t="str">
        <f>IF('c.Dif to PCL'!G118="","",'c.Dif to PCL'!G118/'b.PCL values'!G119)</f>
        <v/>
      </c>
      <c r="H112" s="168" t="str">
        <f>IF('c.Dif to PCL'!H118="","",'c.Dif to PCL'!H118/'b.PCL values'!H119)</f>
        <v/>
      </c>
      <c r="I112" s="168" t="str">
        <f>IF('c.Dif to PCL'!I118="","",'c.Dif to PCL'!I118/'b.PCL values'!I119)</f>
        <v/>
      </c>
      <c r="J112" s="168" t="str">
        <f>IF('c.Dif to PCL'!J118="","",'c.Dif to PCL'!J118/'b.PCL values'!J119)</f>
        <v/>
      </c>
      <c r="K112" s="168" t="str">
        <f>IF('c.Dif to PCL'!K118="","",'c.Dif to PCL'!K118/'b.PCL values'!K119)</f>
        <v/>
      </c>
      <c r="L112" s="168">
        <f>IF('c.Dif to PCL'!L118="","",'c.Dif to PCL'!L118/'b.PCL values'!L119)</f>
        <v>-0.11358565286387028</v>
      </c>
      <c r="M112" s="168">
        <f>IF('c.Dif to PCL'!M118="","",'c.Dif to PCL'!M118/'b.PCL values'!M119)</f>
        <v>0.22075000010573267</v>
      </c>
      <c r="N112" s="168">
        <f>IF('c.Dif to PCL'!N118="","",'c.Dif to PCL'!N118/'b.PCL values'!N119)</f>
        <v>-0.26887269227250338</v>
      </c>
      <c r="O112" s="168">
        <f>IF('c.Dif to PCL'!O118="","",'c.Dif to PCL'!O118/'b.PCL values'!O119)</f>
        <v>5.9808743052472822E-2</v>
      </c>
      <c r="P112" s="157"/>
    </row>
    <row r="113" spans="1:17" ht="14.25" customHeight="1">
      <c r="A113" s="150"/>
      <c r="C113" s="149" t="s">
        <v>103</v>
      </c>
      <c r="D113" s="149" t="s">
        <v>172</v>
      </c>
      <c r="E113" s="149" t="s">
        <v>72</v>
      </c>
      <c r="F113" s="165"/>
      <c r="G113" s="168" t="str">
        <f>IF('c.Dif to PCL'!G119="","",'c.Dif to PCL'!G119/'b.PCL values'!G120)</f>
        <v/>
      </c>
      <c r="H113" s="168" t="str">
        <f>IF('c.Dif to PCL'!H119="","",'c.Dif to PCL'!H119/'b.PCL values'!H120)</f>
        <v/>
      </c>
      <c r="I113" s="168" t="str">
        <f>IF('c.Dif to PCL'!I119="","",'c.Dif to PCL'!I119/'b.PCL values'!I120)</f>
        <v/>
      </c>
      <c r="J113" s="168" t="str">
        <f>IF('c.Dif to PCL'!J119="","",'c.Dif to PCL'!J119/'b.PCL values'!J120)</f>
        <v/>
      </c>
      <c r="K113" s="168" t="str">
        <f>IF('c.Dif to PCL'!K119="","",'c.Dif to PCL'!K119/'b.PCL values'!K120)</f>
        <v/>
      </c>
      <c r="L113" s="168">
        <f>IF('c.Dif to PCL'!L119="","",'c.Dif to PCL'!L119/'b.PCL values'!L120)</f>
        <v>-3.2000739987579786E-3</v>
      </c>
      <c r="M113" s="168">
        <f>IF('c.Dif to PCL'!M119="","",'c.Dif to PCL'!M119/'b.PCL values'!M120)</f>
        <v>0.14225112917091881</v>
      </c>
      <c r="N113" s="168">
        <f>IF('c.Dif to PCL'!N119="","",'c.Dif to PCL'!N119/'b.PCL values'!N120)</f>
        <v>-0.1965531207979567</v>
      </c>
      <c r="O113" s="168">
        <f>IF('c.Dif to PCL'!O119="","",'c.Dif to PCL'!O119/'b.PCL values'!O120)</f>
        <v>5.1455945991840009E-6</v>
      </c>
      <c r="P113" s="157"/>
    </row>
    <row r="114" spans="1:17" ht="14.25" customHeight="1">
      <c r="A114" s="150"/>
      <c r="C114" s="149" t="s">
        <v>104</v>
      </c>
      <c r="D114" s="149" t="s">
        <v>172</v>
      </c>
      <c r="E114" s="149" t="s">
        <v>72</v>
      </c>
      <c r="F114" s="165"/>
      <c r="G114" s="168">
        <f>IF('c.Dif to PCL'!G120="","",'c.Dif to PCL'!G120/'b.PCL values'!G121)</f>
        <v>0.36087871345029238</v>
      </c>
      <c r="H114" s="168">
        <f>IF('c.Dif to PCL'!H120="","",'c.Dif to PCL'!H120/'b.PCL values'!H121)</f>
        <v>0.28660350877192975</v>
      </c>
      <c r="I114" s="168">
        <f>IF('c.Dif to PCL'!I120="","",'c.Dif to PCL'!I120/'b.PCL values'!I121)</f>
        <v>0.34821169590643281</v>
      </c>
      <c r="J114" s="168">
        <f>IF('c.Dif to PCL'!J120="","",'c.Dif to PCL'!J120/'b.PCL values'!J121)</f>
        <v>0.29796894736842106</v>
      </c>
      <c r="K114" s="168">
        <f>IF('c.Dif to PCL'!K120="","",'c.Dif to PCL'!K120/'b.PCL values'!K121)</f>
        <v>0.50897660818713453</v>
      </c>
      <c r="L114" s="168">
        <f>IF('c.Dif to PCL'!L120="","",'c.Dif to PCL'!L120/'b.PCL values'!L121)</f>
        <v>-2.9449990606268857E-2</v>
      </c>
      <c r="M114" s="168">
        <f>IF('c.Dif to PCL'!M120="","",'c.Dif to PCL'!M120/'b.PCL values'!M121)</f>
        <v>0.34593798053119007</v>
      </c>
      <c r="N114" s="168">
        <f>IF('c.Dif to PCL'!N120="","",'c.Dif to PCL'!N120/'b.PCL values'!N121)</f>
        <v>-0.16954795727251457</v>
      </c>
      <c r="O114" s="168">
        <f>IF('c.Dif to PCL'!O120="","",'c.Dif to PCL'!O120/'b.PCL values'!O121)</f>
        <v>0.24569417089217618</v>
      </c>
      <c r="P114" s="157"/>
    </row>
    <row r="115" spans="1:17" ht="14.25" customHeight="1">
      <c r="A115" s="150"/>
      <c r="C115" s="149" t="s">
        <v>105</v>
      </c>
      <c r="D115" s="149" t="s">
        <v>172</v>
      </c>
      <c r="E115" s="149" t="s">
        <v>72</v>
      </c>
      <c r="F115" s="165"/>
      <c r="G115" s="168">
        <f>IF('c.Dif to PCL'!G121="","",'c.Dif to PCL'!G121/'b.PCL values'!G122)</f>
        <v>6.4531614656237107E-2</v>
      </c>
      <c r="H115" s="168">
        <f>IF('c.Dif to PCL'!H121="","",'c.Dif to PCL'!H121/'b.PCL values'!H122)</f>
        <v>-0.23156682997118141</v>
      </c>
      <c r="I115" s="168">
        <f>IF('c.Dif to PCL'!I121="","",'c.Dif to PCL'!I121/'b.PCL values'!I122)</f>
        <v>-0.12078295100864546</v>
      </c>
      <c r="J115" s="168">
        <f>IF('c.Dif to PCL'!J121="","",'c.Dif to PCL'!J121/'b.PCL values'!J122)</f>
        <v>-0.15337129682997105</v>
      </c>
      <c r="K115" s="168">
        <f>IF('c.Dif to PCL'!K121="","",'c.Dif to PCL'!K121/'b.PCL values'!K122)</f>
        <v>5.798486161380173E-2</v>
      </c>
      <c r="L115" s="168">
        <f>IF('c.Dif to PCL'!L121="","",'c.Dif to PCL'!L121/'b.PCL values'!L122)</f>
        <v>-8.441198146526524E-2</v>
      </c>
      <c r="M115" s="168">
        <f>IF('c.Dif to PCL'!M121="","",'c.Dif to PCL'!M121/'b.PCL values'!M122)</f>
        <v>0.24657958261914956</v>
      </c>
      <c r="N115" s="168">
        <f>IF('c.Dif to PCL'!N121="","",'c.Dif to PCL'!N121/'b.PCL values'!N122)</f>
        <v>-3.4611943220289425E-3</v>
      </c>
      <c r="O115" s="168">
        <f>IF('c.Dif to PCL'!O121="","",'c.Dif to PCL'!O121/'b.PCL values'!O122)</f>
        <v>0.21292787903819907</v>
      </c>
      <c r="P115" s="157"/>
    </row>
    <row r="116" spans="1:17" ht="14.25" customHeight="1">
      <c r="A116" s="150"/>
      <c r="C116" s="149" t="s">
        <v>106</v>
      </c>
      <c r="D116" s="149" t="s">
        <v>172</v>
      </c>
      <c r="E116" s="149" t="s">
        <v>72</v>
      </c>
      <c r="F116" s="165"/>
      <c r="G116" s="168">
        <f>IF('c.Dif to PCL'!G122="","",'c.Dif to PCL'!G122/'b.PCL values'!G123)</f>
        <v>0.26949848275862065</v>
      </c>
      <c r="H116" s="168">
        <f>IF('c.Dif to PCL'!H122="","",'c.Dif to PCL'!H122/'b.PCL values'!H123)</f>
        <v>0.1936067586206896</v>
      </c>
      <c r="I116" s="168">
        <f>IF('c.Dif to PCL'!I122="","",'c.Dif to PCL'!I122/'b.PCL values'!I123)</f>
        <v>0.26178793103448283</v>
      </c>
      <c r="J116" s="168">
        <f>IF('c.Dif to PCL'!J122="","",'c.Dif to PCL'!J122/'b.PCL values'!J123)</f>
        <v>0.12024280000000001</v>
      </c>
      <c r="K116" s="168">
        <f>IF('c.Dif to PCL'!K122="","",'c.Dif to PCL'!K122/'b.PCL values'!K123)</f>
        <v>0.40654412310374793</v>
      </c>
      <c r="L116" s="168">
        <f>IF('c.Dif to PCL'!L122="","",'c.Dif to PCL'!L122/'b.PCL values'!L123)</f>
        <v>2.7134831005212873E-2</v>
      </c>
      <c r="M116" s="168">
        <f>IF('c.Dif to PCL'!M122="","",'c.Dif to PCL'!M122/'b.PCL values'!M123)</f>
        <v>0.10330387686568832</v>
      </c>
      <c r="N116" s="168">
        <f>IF('c.Dif to PCL'!N122="","",'c.Dif to PCL'!N122/'b.PCL values'!N123)</f>
        <v>-0.61846351130387589</v>
      </c>
      <c r="O116" s="168">
        <f>IF('c.Dif to PCL'!O122="","",'c.Dif to PCL'!O122/'b.PCL values'!O123)</f>
        <v>-4.757323374962482E-2</v>
      </c>
      <c r="P116" s="157"/>
    </row>
    <row r="117" spans="1:17" ht="14.25" customHeight="1">
      <c r="Q117" s="154"/>
    </row>
    <row r="118" spans="1:17" ht="14.25" customHeight="1">
      <c r="Q118" s="154"/>
    </row>
    <row r="119" spans="1:17" ht="14.25" customHeight="1">
      <c r="C119" s="145" t="s">
        <v>140</v>
      </c>
      <c r="G119" s="222" t="s">
        <v>173</v>
      </c>
      <c r="H119" s="222"/>
      <c r="I119" s="222"/>
      <c r="J119" s="222"/>
      <c r="K119" s="222"/>
      <c r="L119" s="222"/>
      <c r="M119" s="222"/>
      <c r="N119" s="222"/>
    </row>
    <row r="120" spans="1:17" ht="14.25" customHeight="1">
      <c r="C120" s="158"/>
      <c r="D120" s="158"/>
      <c r="E120" s="158"/>
      <c r="F120" s="145"/>
      <c r="G120" s="220" t="s">
        <v>145</v>
      </c>
      <c r="H120" s="220"/>
      <c r="I120" s="220"/>
      <c r="J120" s="220"/>
      <c r="K120" s="220"/>
      <c r="L120" s="220" t="s">
        <v>146</v>
      </c>
      <c r="M120" s="220"/>
      <c r="N120" s="220"/>
      <c r="O120" s="220"/>
      <c r="P120" s="220"/>
    </row>
    <row r="121" spans="1:17" ht="14.25" customHeight="1">
      <c r="A121" s="84"/>
      <c r="C121" s="158" t="s">
        <v>147</v>
      </c>
      <c r="D121" s="158" t="s">
        <v>148</v>
      </c>
      <c r="E121" s="158" t="s">
        <v>55</v>
      </c>
      <c r="F121" s="158" t="s">
        <v>149</v>
      </c>
      <c r="G121" s="158" t="s">
        <v>150</v>
      </c>
      <c r="H121" s="158" t="s">
        <v>151</v>
      </c>
      <c r="I121" s="158" t="s">
        <v>152</v>
      </c>
      <c r="J121" s="158" t="s">
        <v>153</v>
      </c>
      <c r="K121" s="158" t="s">
        <v>154</v>
      </c>
      <c r="L121" s="158" t="s">
        <v>155</v>
      </c>
      <c r="M121" s="158" t="s">
        <v>156</v>
      </c>
      <c r="N121" s="158" t="s">
        <v>157</v>
      </c>
      <c r="O121" s="158" t="s">
        <v>158</v>
      </c>
      <c r="P121" s="158" t="s">
        <v>159</v>
      </c>
    </row>
    <row r="122" spans="1:17" ht="14.25" customHeight="1">
      <c r="A122" s="150"/>
      <c r="C122" s="149" t="s">
        <v>58</v>
      </c>
      <c r="D122" s="149" t="s">
        <v>172</v>
      </c>
      <c r="E122" s="149" t="s">
        <v>72</v>
      </c>
      <c r="F122" s="169"/>
      <c r="G122" s="140"/>
      <c r="H122" s="140"/>
      <c r="I122" s="169"/>
      <c r="J122" s="140"/>
      <c r="K122" s="140"/>
      <c r="L122" s="168">
        <f>IF('c.Dif to PCL'!L128="","",'c.Dif to PCL'!L128/'b.PCL values'!L129)</f>
        <v>0.51324814442358968</v>
      </c>
      <c r="M122" s="168">
        <f>IF('c.Dif to PCL'!M128="","",'c.Dif to PCL'!M128/'b.PCL values'!M129)</f>
        <v>0.26453876645824781</v>
      </c>
      <c r="N122" s="168">
        <f>IF('c.Dif to PCL'!N128="","",'c.Dif to PCL'!N128/'b.PCL values'!N129)</f>
        <v>0.18495429958333331</v>
      </c>
      <c r="O122" s="168">
        <f>IF('c.Dif to PCL'!O128="","",'c.Dif to PCL'!O128/'b.PCL values'!O129)</f>
        <v>0.12223174758921808</v>
      </c>
      <c r="P122" s="157"/>
    </row>
    <row r="123" spans="1:17" ht="14.25" customHeight="1">
      <c r="A123" s="150"/>
      <c r="C123" s="149" t="s">
        <v>91</v>
      </c>
      <c r="D123" s="149" t="s">
        <v>172</v>
      </c>
      <c r="E123" s="149" t="s">
        <v>72</v>
      </c>
      <c r="F123" s="169"/>
      <c r="G123" s="140"/>
      <c r="H123" s="140"/>
      <c r="I123" s="169"/>
      <c r="J123" s="140"/>
      <c r="K123" s="140"/>
      <c r="L123" s="168">
        <f>IF('c.Dif to PCL'!L129="","",'c.Dif to PCL'!L129/'b.PCL values'!L130)</f>
        <v>0.689497941605694</v>
      </c>
      <c r="M123" s="168">
        <f>IF('c.Dif to PCL'!M129="","",'c.Dif to PCL'!M129/'b.PCL values'!M130)</f>
        <v>0.76565882385335393</v>
      </c>
      <c r="N123" s="168">
        <f>IF('c.Dif to PCL'!N129="","",'c.Dif to PCL'!N129/'b.PCL values'!N130)</f>
        <v>0.5428345804157606</v>
      </c>
      <c r="O123" s="168">
        <f>IF('c.Dif to PCL'!O129="","",'c.Dif to PCL'!O129/'b.PCL values'!O130)</f>
        <v>0.84924360338655525</v>
      </c>
      <c r="P123" s="157"/>
    </row>
    <row r="124" spans="1:17" ht="14.25" customHeight="1">
      <c r="A124" s="150"/>
      <c r="C124" s="149" t="s">
        <v>92</v>
      </c>
      <c r="D124" s="149" t="s">
        <v>172</v>
      </c>
      <c r="E124" s="149" t="s">
        <v>72</v>
      </c>
      <c r="F124" s="169"/>
      <c r="G124" s="140"/>
      <c r="H124" s="140"/>
      <c r="I124" s="169"/>
      <c r="J124" s="140"/>
      <c r="K124" s="140"/>
      <c r="L124" s="168">
        <f>IF('c.Dif to PCL'!L130="","",'c.Dif to PCL'!L130/'b.PCL values'!L131)</f>
        <v>0.55967146856517946</v>
      </c>
      <c r="M124" s="168">
        <f>IF('c.Dif to PCL'!M130="","",'c.Dif to PCL'!M130/'b.PCL values'!M131)</f>
        <v>0.99710074336940002</v>
      </c>
      <c r="N124" s="168">
        <f>IF('c.Dif to PCL'!N130="","",'c.Dif to PCL'!N130/'b.PCL values'!N131)</f>
        <v>0.64342079752767134</v>
      </c>
      <c r="O124" s="168">
        <f>IF('c.Dif to PCL'!O130="","",'c.Dif to PCL'!O130/'b.PCL values'!O131)</f>
        <v>0.86854273332807497</v>
      </c>
      <c r="P124" s="157"/>
    </row>
    <row r="125" spans="1:17" ht="14.25" customHeight="1">
      <c r="A125" s="150"/>
      <c r="C125" s="149" t="s">
        <v>93</v>
      </c>
      <c r="D125" s="149" t="s">
        <v>172</v>
      </c>
      <c r="E125" s="149" t="s">
        <v>72</v>
      </c>
      <c r="F125" s="169"/>
      <c r="G125" s="140"/>
      <c r="H125" s="140"/>
      <c r="I125" s="169"/>
      <c r="J125" s="140"/>
      <c r="K125" s="140"/>
      <c r="L125" s="168">
        <f>IF('c.Dif to PCL'!L131="","",'c.Dif to PCL'!L131/'b.PCL values'!L132)</f>
        <v>0.10708254218722611</v>
      </c>
      <c r="M125" s="168">
        <f>IF('c.Dif to PCL'!M131="","",'c.Dif to PCL'!M131/'b.PCL values'!M132)</f>
        <v>0.14713257375009325</v>
      </c>
      <c r="N125" s="168">
        <f>IF('c.Dif to PCL'!N131="","",'c.Dif to PCL'!N131/'b.PCL values'!N132)</f>
        <v>0.19470528855796793</v>
      </c>
      <c r="O125" s="168">
        <f>IF('c.Dif to PCL'!O131="","",'c.Dif to PCL'!O131/'b.PCL values'!O132)</f>
        <v>0.13733758814474956</v>
      </c>
      <c r="P125" s="157"/>
    </row>
    <row r="126" spans="1:17" ht="14.25" customHeight="1">
      <c r="A126" s="150"/>
      <c r="C126" s="149" t="s">
        <v>94</v>
      </c>
      <c r="D126" s="149" t="s">
        <v>172</v>
      </c>
      <c r="E126" s="149" t="s">
        <v>72</v>
      </c>
      <c r="F126" s="169"/>
      <c r="G126" s="140"/>
      <c r="H126" s="140"/>
      <c r="I126" s="169"/>
      <c r="J126" s="140"/>
      <c r="K126" s="140"/>
      <c r="L126" s="168">
        <f>IF('c.Dif to PCL'!L132="","",'c.Dif to PCL'!L132/'b.PCL values'!L133)</f>
        <v>0.5513404384852606</v>
      </c>
      <c r="M126" s="168">
        <f>IF('c.Dif to PCL'!M132="","",'c.Dif to PCL'!M132/'b.PCL values'!M133)</f>
        <v>0.45691409271587174</v>
      </c>
      <c r="N126" s="168">
        <f>IF('c.Dif to PCL'!N132="","",'c.Dif to PCL'!N132/'b.PCL values'!N133)</f>
        <v>0.50885911955696572</v>
      </c>
      <c r="O126" s="168">
        <f>IF('c.Dif to PCL'!O132="","",'c.Dif to PCL'!O132/'b.PCL values'!O133)</f>
        <v>0.17096515555192143</v>
      </c>
      <c r="P126" s="157"/>
    </row>
    <row r="127" spans="1:17" ht="14.25" customHeight="1">
      <c r="A127" s="150"/>
      <c r="C127" s="149" t="s">
        <v>95</v>
      </c>
      <c r="D127" s="149" t="s">
        <v>172</v>
      </c>
      <c r="E127" s="149" t="s">
        <v>72</v>
      </c>
      <c r="F127" s="169"/>
      <c r="G127" s="140"/>
      <c r="H127" s="140"/>
      <c r="I127" s="169"/>
      <c r="J127" s="140"/>
      <c r="K127" s="140"/>
      <c r="L127" s="168">
        <f>IF('c.Dif to PCL'!L133="","",'c.Dif to PCL'!L133/'b.PCL values'!L134)</f>
        <v>0.56831888103812389</v>
      </c>
      <c r="M127" s="168">
        <f>IF('c.Dif to PCL'!M133="","",'c.Dif to PCL'!M133/'b.PCL values'!M134)</f>
        <v>0.58913951378547946</v>
      </c>
      <c r="N127" s="168">
        <f>IF('c.Dif to PCL'!N133="","",'c.Dif to PCL'!N133/'b.PCL values'!N134)</f>
        <v>0.70179647142338464</v>
      </c>
      <c r="O127" s="168">
        <f>IF('c.Dif to PCL'!O133="","",'c.Dif to PCL'!O133/'b.PCL values'!O134)</f>
        <v>0.50935110111140058</v>
      </c>
      <c r="P127" s="157"/>
    </row>
    <row r="128" spans="1:17" ht="14.25" customHeight="1">
      <c r="A128" s="150"/>
      <c r="C128" s="149" t="s">
        <v>96</v>
      </c>
      <c r="D128" s="149" t="s">
        <v>172</v>
      </c>
      <c r="E128" s="149" t="s">
        <v>72</v>
      </c>
      <c r="F128" s="169"/>
      <c r="G128" s="140"/>
      <c r="H128" s="140"/>
      <c r="I128" s="169"/>
      <c r="J128" s="140"/>
      <c r="K128" s="140"/>
      <c r="L128" s="168">
        <f>IF('c.Dif to PCL'!L134="","",'c.Dif to PCL'!L134/'b.PCL values'!L135)</f>
        <v>2.4428296317282831E-2</v>
      </c>
      <c r="M128" s="168">
        <f>IF('c.Dif to PCL'!M134="","",'c.Dif to PCL'!M134/'b.PCL values'!M135)</f>
        <v>0.21099314868213934</v>
      </c>
      <c r="N128" s="168">
        <f>IF('c.Dif to PCL'!N134="","",'c.Dif to PCL'!N134/'b.PCL values'!N135)</f>
        <v>0.12122933051275582</v>
      </c>
      <c r="O128" s="168">
        <f>IF('c.Dif to PCL'!O134="","",'c.Dif to PCL'!O134/'b.PCL values'!O135)</f>
        <v>0.11980253986820082</v>
      </c>
      <c r="P128" s="157"/>
    </row>
    <row r="129" spans="1:17" ht="14.25" customHeight="1">
      <c r="A129" s="150"/>
      <c r="C129" s="149" t="s">
        <v>97</v>
      </c>
      <c r="D129" s="149" t="s">
        <v>172</v>
      </c>
      <c r="E129" s="149" t="s">
        <v>72</v>
      </c>
      <c r="F129" s="169"/>
      <c r="G129" s="140"/>
      <c r="H129" s="140"/>
      <c r="I129" s="169"/>
      <c r="J129" s="140"/>
      <c r="K129" s="140"/>
      <c r="L129" s="168">
        <f>IF('c.Dif to PCL'!L135="","",'c.Dif to PCL'!L135/'b.PCL values'!L136)</f>
        <v>0.70596231645979168</v>
      </c>
      <c r="M129" s="168">
        <f>IF('c.Dif to PCL'!M135="","",'c.Dif to PCL'!M135/'b.PCL values'!M136)</f>
        <v>0.55941436739308048</v>
      </c>
      <c r="N129" s="168">
        <f>IF('c.Dif to PCL'!N135="","",'c.Dif to PCL'!N135/'b.PCL values'!N136)</f>
        <v>0.36450839328537171</v>
      </c>
      <c r="O129" s="168">
        <f>IF('c.Dif to PCL'!O135="","",'c.Dif to PCL'!O135/'b.PCL values'!O136)</f>
        <v>0.38311892661526287</v>
      </c>
      <c r="P129" s="157"/>
    </row>
    <row r="130" spans="1:17" ht="14.25" customHeight="1">
      <c r="A130" s="150"/>
      <c r="C130" s="149" t="s">
        <v>161</v>
      </c>
      <c r="D130" s="149" t="s">
        <v>172</v>
      </c>
      <c r="E130" s="149" t="s">
        <v>72</v>
      </c>
      <c r="F130" s="169"/>
      <c r="G130" s="140"/>
      <c r="H130" s="140"/>
      <c r="I130" s="169"/>
      <c r="J130" s="140"/>
      <c r="K130" s="140"/>
      <c r="L130" s="168">
        <f>IF('c.Dif to PCL'!L136="","",'c.Dif to PCL'!L136/'b.PCL values'!L137)</f>
        <v>0.47062579732547472</v>
      </c>
      <c r="M130" s="168">
        <f>IF('c.Dif to PCL'!M136="","",'c.Dif to PCL'!M136/'b.PCL values'!M137)</f>
        <v>0.36393617033080056</v>
      </c>
      <c r="N130" s="168">
        <f>IF('c.Dif to PCL'!N136="","",'c.Dif to PCL'!N136/'b.PCL values'!N137)</f>
        <v>0.41520087595692884</v>
      </c>
      <c r="O130" s="168">
        <f>IF('c.Dif to PCL'!O136="","",'c.Dif to PCL'!O136/'b.PCL values'!O137)</f>
        <v>0.22795682962084229</v>
      </c>
      <c r="P130" s="157"/>
    </row>
    <row r="131" spans="1:17" ht="14.25" customHeight="1">
      <c r="A131" s="150"/>
      <c r="C131" s="149" t="s">
        <v>99</v>
      </c>
      <c r="D131" s="149" t="s">
        <v>172</v>
      </c>
      <c r="E131" s="149" t="s">
        <v>72</v>
      </c>
      <c r="F131" s="169"/>
      <c r="G131" s="140"/>
      <c r="H131" s="140"/>
      <c r="I131" s="169"/>
      <c r="J131" s="140"/>
      <c r="K131" s="140"/>
      <c r="L131" s="168">
        <f>IF('c.Dif to PCL'!L137="","",'c.Dif to PCL'!L137/'b.PCL values'!L138)</f>
        <v>0.75607347568030425</v>
      </c>
      <c r="M131" s="168">
        <f>IF('c.Dif to PCL'!M137="","",'c.Dif to PCL'!M137/'b.PCL values'!M138)</f>
        <v>0.32165688670728632</v>
      </c>
      <c r="N131" s="168">
        <f>IF('c.Dif to PCL'!N137="","",'c.Dif to PCL'!N137/'b.PCL values'!N138)</f>
        <v>0.67346177170312993</v>
      </c>
      <c r="O131" s="168">
        <f>IF('c.Dif to PCL'!O137="","",'c.Dif to PCL'!O137/'b.PCL values'!O138)</f>
        <v>0.34533045040669857</v>
      </c>
      <c r="P131" s="157"/>
    </row>
    <row r="132" spans="1:17" ht="14.25" customHeight="1">
      <c r="A132" s="150"/>
      <c r="C132" s="149" t="s">
        <v>100</v>
      </c>
      <c r="D132" s="149" t="s">
        <v>172</v>
      </c>
      <c r="E132" s="149" t="s">
        <v>72</v>
      </c>
      <c r="F132" s="169"/>
      <c r="G132" s="140"/>
      <c r="H132" s="140"/>
      <c r="I132" s="169"/>
      <c r="J132" s="140"/>
      <c r="K132" s="140"/>
      <c r="L132" s="168">
        <f>IF('c.Dif to PCL'!L138="","",'c.Dif to PCL'!L138/'b.PCL values'!L139)</f>
        <v>0.24475528457753712</v>
      </c>
      <c r="M132" s="168">
        <f>IF('c.Dif to PCL'!M138="","",'c.Dif to PCL'!M138/'b.PCL values'!M139)</f>
        <v>0.13549246128431675</v>
      </c>
      <c r="N132" s="168">
        <f>IF('c.Dif to PCL'!N138="","",'c.Dif to PCL'!N138/'b.PCL values'!N139)</f>
        <v>0.12526376617783647</v>
      </c>
      <c r="O132" s="168">
        <f>IF('c.Dif to PCL'!O138="","",'c.Dif to PCL'!O138/'b.PCL values'!O139)</f>
        <v>2.594910653856073E-2</v>
      </c>
      <c r="P132" s="157"/>
    </row>
    <row r="133" spans="1:17" ht="14.25" customHeight="1">
      <c r="A133" s="150"/>
      <c r="C133" s="149" t="s">
        <v>101</v>
      </c>
      <c r="D133" s="149" t="s">
        <v>172</v>
      </c>
      <c r="E133" s="149" t="s">
        <v>72</v>
      </c>
      <c r="F133" s="169"/>
      <c r="G133" s="140"/>
      <c r="H133" s="140"/>
      <c r="I133" s="169"/>
      <c r="J133" s="140"/>
      <c r="K133" s="140"/>
      <c r="L133" s="168">
        <f>IF('c.Dif to PCL'!L139="","",'c.Dif to PCL'!L139/'b.PCL values'!L140)</f>
        <v>0.29443727148411108</v>
      </c>
      <c r="M133" s="168">
        <f>IF('c.Dif to PCL'!M139="","",'c.Dif to PCL'!M139/'b.PCL values'!M140)</f>
        <v>0.49064755304092306</v>
      </c>
      <c r="N133" s="168">
        <f>IF('c.Dif to PCL'!N139="","",'c.Dif to PCL'!N139/'b.PCL values'!N140)</f>
        <v>0.10646259671508974</v>
      </c>
      <c r="O133" s="168">
        <f>IF('c.Dif to PCL'!O139="","",'c.Dif to PCL'!O139/'b.PCL values'!O140)</f>
        <v>0.39178902023061335</v>
      </c>
      <c r="P133" s="157"/>
    </row>
    <row r="134" spans="1:17" ht="14.25" customHeight="1">
      <c r="A134" s="150"/>
      <c r="C134" s="149" t="s">
        <v>102</v>
      </c>
      <c r="D134" s="149" t="s">
        <v>172</v>
      </c>
      <c r="E134" s="149" t="s">
        <v>72</v>
      </c>
      <c r="F134" s="169"/>
      <c r="G134" s="140"/>
      <c r="H134" s="140"/>
      <c r="I134" s="169"/>
      <c r="J134" s="140"/>
      <c r="K134" s="140"/>
      <c r="L134" s="168">
        <f>IF('c.Dif to PCL'!L140="","",'c.Dif to PCL'!L140/'b.PCL values'!L141)</f>
        <v>0.91445070221715252</v>
      </c>
      <c r="M134" s="168">
        <f>IF('c.Dif to PCL'!M140="","",'c.Dif to PCL'!M140/'b.PCL values'!M141)</f>
        <v>0.2554042600381794</v>
      </c>
      <c r="N134" s="168">
        <f>IF('c.Dif to PCL'!N140="","",'c.Dif to PCL'!N140/'b.PCL values'!N141)</f>
        <v>-1.6534509590224704</v>
      </c>
      <c r="O134" s="168">
        <f>IF('c.Dif to PCL'!O140="","",'c.Dif to PCL'!O140/'b.PCL values'!O141)</f>
        <v>0.12160446813912153</v>
      </c>
      <c r="P134" s="157"/>
    </row>
    <row r="135" spans="1:17" ht="14.25" customHeight="1">
      <c r="A135" s="150"/>
      <c r="C135" s="149" t="s">
        <v>103</v>
      </c>
      <c r="D135" s="149" t="s">
        <v>172</v>
      </c>
      <c r="E135" s="149" t="s">
        <v>72</v>
      </c>
      <c r="F135" s="169"/>
      <c r="G135" s="140"/>
      <c r="H135" s="140"/>
      <c r="I135" s="169"/>
      <c r="J135" s="140"/>
      <c r="K135" s="140"/>
      <c r="L135" s="168">
        <f>IF('c.Dif to PCL'!L141="","",'c.Dif to PCL'!L141/'b.PCL values'!L142)</f>
        <v>0.75755214252470471</v>
      </c>
      <c r="M135" s="168">
        <f>IF('c.Dif to PCL'!M141="","",'c.Dif to PCL'!M141/'b.PCL values'!M142)</f>
        <v>0.61451638326826574</v>
      </c>
      <c r="N135" s="168">
        <f>IF('c.Dif to PCL'!N141="","",'c.Dif to PCL'!N141/'b.PCL values'!N142)</f>
        <v>0.37108052229938032</v>
      </c>
      <c r="O135" s="168">
        <f>IF('c.Dif to PCL'!O141="","",'c.Dif to PCL'!O141/'b.PCL values'!O142)</f>
        <v>0.31615229426191582</v>
      </c>
      <c r="P135" s="157"/>
    </row>
    <row r="136" spans="1:17" ht="14.25" customHeight="1">
      <c r="A136" s="150"/>
      <c r="C136" s="149" t="s">
        <v>104</v>
      </c>
      <c r="D136" s="149" t="s">
        <v>172</v>
      </c>
      <c r="E136" s="149" t="s">
        <v>72</v>
      </c>
      <c r="F136" s="169"/>
      <c r="G136" s="140"/>
      <c r="H136" s="140"/>
      <c r="I136" s="169"/>
      <c r="J136" s="140"/>
      <c r="K136" s="140"/>
      <c r="L136" s="168">
        <f>IF('c.Dif to PCL'!L142="","",'c.Dif to PCL'!L142/'b.PCL values'!L143)</f>
        <v>0.46495773166079912</v>
      </c>
      <c r="M136" s="168">
        <f>IF('c.Dif to PCL'!M142="","",'c.Dif to PCL'!M142/'b.PCL values'!M143)</f>
        <v>0.6737317465109115</v>
      </c>
      <c r="N136" s="168">
        <f>IF('c.Dif to PCL'!N142="","",'c.Dif to PCL'!N142/'b.PCL values'!N143)</f>
        <v>0.5557626701782008</v>
      </c>
      <c r="O136" s="168">
        <f>IF('c.Dif to PCL'!O142="","",'c.Dif to PCL'!O142/'b.PCL values'!O143)</f>
        <v>0.1586421386138156</v>
      </c>
      <c r="P136" s="157"/>
    </row>
    <row r="137" spans="1:17" ht="14.25" customHeight="1">
      <c r="A137" s="150"/>
      <c r="C137" s="149" t="s">
        <v>105</v>
      </c>
      <c r="D137" s="149" t="s">
        <v>172</v>
      </c>
      <c r="E137" s="149" t="s">
        <v>72</v>
      </c>
      <c r="F137" s="169"/>
      <c r="G137" s="140"/>
      <c r="H137" s="140"/>
      <c r="I137" s="169"/>
      <c r="J137" s="140"/>
      <c r="K137" s="140"/>
      <c r="L137" s="168">
        <f>IF('c.Dif to PCL'!L143="","",'c.Dif to PCL'!L143/'b.PCL values'!L144)</f>
        <v>0.26868380534598119</v>
      </c>
      <c r="M137" s="168">
        <f>IF('c.Dif to PCL'!M143="","",'c.Dif to PCL'!M143/'b.PCL values'!M144)</f>
        <v>8.389412345284035E-2</v>
      </c>
      <c r="N137" s="168">
        <f>IF('c.Dif to PCL'!N143="","",'c.Dif to PCL'!N143/'b.PCL values'!N144)</f>
        <v>0.1752095384870061</v>
      </c>
      <c r="O137" s="168">
        <f>IF('c.Dif to PCL'!O143="","",'c.Dif to PCL'!O143/'b.PCL values'!O144)</f>
        <v>0.17079229721897482</v>
      </c>
      <c r="P137" s="157"/>
    </row>
    <row r="138" spans="1:17" ht="14.25" customHeight="1">
      <c r="A138" s="150"/>
      <c r="C138" s="149" t="s">
        <v>106</v>
      </c>
      <c r="D138" s="149" t="s">
        <v>172</v>
      </c>
      <c r="E138" s="149" t="s">
        <v>72</v>
      </c>
      <c r="F138" s="169"/>
      <c r="G138" s="140"/>
      <c r="H138" s="140"/>
      <c r="I138" s="169"/>
      <c r="J138" s="140"/>
      <c r="K138" s="140"/>
      <c r="L138" s="168">
        <f>IF('c.Dif to PCL'!L144="","",'c.Dif to PCL'!L144/'b.PCL values'!L145)</f>
        <v>0.59283099299669306</v>
      </c>
      <c r="M138" s="168">
        <f>IF('c.Dif to PCL'!M144="","",'c.Dif to PCL'!M144/'b.PCL values'!M145)</f>
        <v>0.41757128998222642</v>
      </c>
      <c r="N138" s="168">
        <f>IF('c.Dif to PCL'!N144="","",'c.Dif to PCL'!N144/'b.PCL values'!N145)</f>
        <v>0.6041422554390854</v>
      </c>
      <c r="O138" s="168">
        <f>IF('c.Dif to PCL'!O144="","",'c.Dif to PCL'!O144/'b.PCL values'!O145)</f>
        <v>0.65340455253999918</v>
      </c>
      <c r="P138" s="157"/>
    </row>
    <row r="139" spans="1:17" ht="14.25" customHeight="1">
      <c r="Q139" s="154"/>
    </row>
    <row r="140" spans="1:17" ht="14.25" customHeight="1"/>
    <row r="141" spans="1:17" ht="14.25" customHeight="1">
      <c r="C141" s="145" t="s">
        <v>141</v>
      </c>
    </row>
    <row r="142" spans="1:17" ht="14.25" customHeight="1">
      <c r="C142" s="158"/>
      <c r="D142" s="158"/>
      <c r="E142" s="158"/>
      <c r="F142" s="145"/>
      <c r="G142" s="220" t="s">
        <v>145</v>
      </c>
      <c r="H142" s="220"/>
      <c r="I142" s="220"/>
      <c r="J142" s="220"/>
      <c r="K142" s="220"/>
      <c r="L142" s="220" t="s">
        <v>146</v>
      </c>
      <c r="M142" s="220"/>
      <c r="N142" s="220"/>
      <c r="O142" s="220"/>
      <c r="P142" s="220"/>
    </row>
    <row r="143" spans="1:17" ht="14.25" customHeight="1">
      <c r="A143" s="84"/>
      <c r="C143" s="158" t="s">
        <v>147</v>
      </c>
      <c r="D143" s="158" t="s">
        <v>148</v>
      </c>
      <c r="E143" s="158" t="s">
        <v>55</v>
      </c>
      <c r="F143" s="158" t="s">
        <v>149</v>
      </c>
      <c r="G143" s="158" t="s">
        <v>150</v>
      </c>
      <c r="H143" s="158" t="s">
        <v>151</v>
      </c>
      <c r="I143" s="158" t="s">
        <v>152</v>
      </c>
      <c r="J143" s="158" t="s">
        <v>153</v>
      </c>
      <c r="K143" s="158" t="s">
        <v>154</v>
      </c>
      <c r="L143" s="158" t="s">
        <v>155</v>
      </c>
      <c r="M143" s="158" t="s">
        <v>156</v>
      </c>
      <c r="N143" s="158" t="s">
        <v>157</v>
      </c>
      <c r="O143" s="158" t="s">
        <v>158</v>
      </c>
      <c r="P143" s="158" t="s">
        <v>159</v>
      </c>
    </row>
    <row r="144" spans="1:17" ht="14.25" customHeight="1">
      <c r="A144" s="150"/>
      <c r="C144" s="149" t="s">
        <v>58</v>
      </c>
      <c r="D144" s="149" t="s">
        <v>172</v>
      </c>
      <c r="E144" s="149" t="s">
        <v>72</v>
      </c>
      <c r="F144" s="140"/>
      <c r="G144" s="129"/>
      <c r="H144" s="129"/>
      <c r="I144" s="140"/>
      <c r="J144" s="140"/>
      <c r="K144" s="140"/>
      <c r="L144" s="168">
        <f>IF('c.Dif to PCL'!L150="","",'c.Dif to PCL'!L150/'b.PCL values'!L151)</f>
        <v>-0.13166662956284278</v>
      </c>
      <c r="M144" s="168">
        <f>IF('c.Dif to PCL'!M150="","",'c.Dif to PCL'!M150/'b.PCL values'!M151)</f>
        <v>5.5798790562603239E-3</v>
      </c>
      <c r="N144" s="168">
        <f>IF('c.Dif to PCL'!N150="","",'c.Dif to PCL'!N150/'b.PCL values'!N151)</f>
        <v>5.6608212449007406E-2</v>
      </c>
      <c r="O144" s="168">
        <f>IF('c.Dif to PCL'!O150="","",'c.Dif to PCL'!O150/'b.PCL values'!O151)</f>
        <v>1.3534678229972645E-2</v>
      </c>
      <c r="P144" s="157"/>
    </row>
    <row r="145" spans="1:17" ht="14.25" customHeight="1">
      <c r="A145" s="150"/>
      <c r="C145" s="149" t="s">
        <v>91</v>
      </c>
      <c r="D145" s="149" t="s">
        <v>172</v>
      </c>
      <c r="E145" s="149" t="s">
        <v>72</v>
      </c>
      <c r="F145" s="140"/>
      <c r="G145" s="129"/>
      <c r="H145" s="129"/>
      <c r="I145" s="140"/>
      <c r="J145" s="140"/>
      <c r="K145" s="140"/>
      <c r="L145" s="168">
        <f>IF('c.Dif to PCL'!L151="","",'c.Dif to PCL'!L151/'b.PCL values'!L152)</f>
        <v>-6.6578626819590647E-2</v>
      </c>
      <c r="M145" s="168">
        <f>IF('c.Dif to PCL'!M151="","",'c.Dif to PCL'!M151/'b.PCL values'!M152)</f>
        <v>6.9823266420619978E-2</v>
      </c>
      <c r="N145" s="168">
        <f>IF('c.Dif to PCL'!N151="","",'c.Dif to PCL'!N151/'b.PCL values'!N152)</f>
        <v>7.3999396606058518E-2</v>
      </c>
      <c r="O145" s="168">
        <f>IF('c.Dif to PCL'!O151="","",'c.Dif to PCL'!O151/'b.PCL values'!O152)</f>
        <v>0.17168853706080925</v>
      </c>
      <c r="P145" s="157"/>
    </row>
    <row r="146" spans="1:17" ht="14.25" customHeight="1">
      <c r="A146" s="150"/>
      <c r="C146" s="149" t="s">
        <v>92</v>
      </c>
      <c r="D146" s="149" t="s">
        <v>172</v>
      </c>
      <c r="E146" s="149" t="s">
        <v>72</v>
      </c>
      <c r="F146" s="140"/>
      <c r="G146" s="129"/>
      <c r="H146" s="129"/>
      <c r="I146" s="140"/>
      <c r="J146" s="140"/>
      <c r="K146" s="140"/>
      <c r="L146" s="168">
        <f>IF('c.Dif to PCL'!L152="","",'c.Dif to PCL'!L152/'b.PCL values'!L153)</f>
        <v>-2.0403222741610607</v>
      </c>
      <c r="M146" s="168">
        <f>IF('c.Dif to PCL'!M152="","",'c.Dif to PCL'!M152/'b.PCL values'!M153)</f>
        <v>-3.1634494557236077</v>
      </c>
      <c r="N146" s="168">
        <f>IF('c.Dif to PCL'!N152="","",'c.Dif to PCL'!N152/'b.PCL values'!N153)</f>
        <v>-1.2572089611195756</v>
      </c>
      <c r="O146" s="168">
        <f>IF('c.Dif to PCL'!O152="","",'c.Dif to PCL'!O152/'b.PCL values'!O153)</f>
        <v>-0.50177209106745957</v>
      </c>
      <c r="P146" s="157"/>
    </row>
    <row r="147" spans="1:17" ht="14.25" customHeight="1">
      <c r="A147" s="150"/>
      <c r="C147" s="149" t="s">
        <v>93</v>
      </c>
      <c r="D147" s="149" t="s">
        <v>172</v>
      </c>
      <c r="E147" s="149" t="s">
        <v>72</v>
      </c>
      <c r="F147" s="140"/>
      <c r="G147" s="129"/>
      <c r="H147" s="129"/>
      <c r="I147" s="140"/>
      <c r="J147" s="140"/>
      <c r="K147" s="140"/>
      <c r="L147" s="168">
        <f>IF('c.Dif to PCL'!L153="","",'c.Dif to PCL'!L153/'b.PCL values'!L154)</f>
        <v>8.1610966061491708E-2</v>
      </c>
      <c r="M147" s="168">
        <f>IF('c.Dif to PCL'!M153="","",'c.Dif to PCL'!M153/'b.PCL values'!M154)</f>
        <v>0.13375940513315068</v>
      </c>
      <c r="N147" s="168">
        <f>IF('c.Dif to PCL'!N153="","",'c.Dif to PCL'!N153/'b.PCL values'!N154)</f>
        <v>1.4501591544858417E-2</v>
      </c>
      <c r="O147" s="168">
        <f>IF('c.Dif to PCL'!O153="","",'c.Dif to PCL'!O153/'b.PCL values'!O154)</f>
        <v>4.5091924752190968E-2</v>
      </c>
      <c r="P147" s="157"/>
    </row>
    <row r="148" spans="1:17" ht="14.25" customHeight="1">
      <c r="A148" s="150"/>
      <c r="C148" s="149" t="s">
        <v>94</v>
      </c>
      <c r="D148" s="149" t="s">
        <v>172</v>
      </c>
      <c r="E148" s="149" t="s">
        <v>72</v>
      </c>
      <c r="F148" s="140"/>
      <c r="G148" s="129"/>
      <c r="H148" s="129"/>
      <c r="I148" s="140"/>
      <c r="J148" s="140"/>
      <c r="K148" s="140"/>
      <c r="L148" s="168">
        <f>IF('c.Dif to PCL'!L154="","",'c.Dif to PCL'!L154/'b.PCL values'!L155)</f>
        <v>3.2769498825795718E-2</v>
      </c>
      <c r="M148" s="168">
        <f>IF('c.Dif to PCL'!M154="","",'c.Dif to PCL'!M154/'b.PCL values'!M155)</f>
        <v>7.2381302668729219E-2</v>
      </c>
      <c r="N148" s="168">
        <f>IF('c.Dif to PCL'!N154="","",'c.Dif to PCL'!N154/'b.PCL values'!N155)</f>
        <v>0.10208909436571034</v>
      </c>
      <c r="O148" s="168">
        <f>IF('c.Dif to PCL'!O154="","",'c.Dif to PCL'!O154/'b.PCL values'!O155)</f>
        <v>5.9806034482758674E-2</v>
      </c>
      <c r="P148" s="157"/>
    </row>
    <row r="149" spans="1:17" ht="14.25" customHeight="1">
      <c r="A149" s="150"/>
      <c r="C149" s="149" t="s">
        <v>95</v>
      </c>
      <c r="D149" s="149" t="s">
        <v>172</v>
      </c>
      <c r="E149" s="149" t="s">
        <v>72</v>
      </c>
      <c r="F149" s="140"/>
      <c r="G149" s="129"/>
      <c r="H149" s="129"/>
      <c r="I149" s="140"/>
      <c r="J149" s="140"/>
      <c r="K149" s="140"/>
      <c r="L149" s="168">
        <f>IF('c.Dif to PCL'!L155="","",'c.Dif to PCL'!L155/'b.PCL values'!L156)</f>
        <v>0.42764993617681352</v>
      </c>
      <c r="M149" s="168">
        <f>IF('c.Dif to PCL'!M155="","",'c.Dif to PCL'!M155/'b.PCL values'!M156)</f>
        <v>0.58534056092235942</v>
      </c>
      <c r="N149" s="168">
        <f>IF('c.Dif to PCL'!N155="","",'c.Dif to PCL'!N155/'b.PCL values'!N156)</f>
        <v>0.46626444802578204</v>
      </c>
      <c r="O149" s="168">
        <f>IF('c.Dif to PCL'!O155="","",'c.Dif to PCL'!O155/'b.PCL values'!O156)</f>
        <v>0.29760216870538309</v>
      </c>
      <c r="P149" s="157"/>
    </row>
    <row r="150" spans="1:17" ht="14.25" customHeight="1">
      <c r="A150" s="150"/>
      <c r="C150" s="149" t="s">
        <v>96</v>
      </c>
      <c r="D150" s="149" t="s">
        <v>172</v>
      </c>
      <c r="E150" s="149" t="s">
        <v>72</v>
      </c>
      <c r="F150" s="140"/>
      <c r="G150" s="129"/>
      <c r="H150" s="129"/>
      <c r="I150" s="140"/>
      <c r="J150" s="140"/>
      <c r="K150" s="140"/>
      <c r="L150" s="168">
        <f>IF('c.Dif to PCL'!L156="","",'c.Dif to PCL'!L156/'b.PCL values'!L157)</f>
        <v>-0.38246474346246906</v>
      </c>
      <c r="M150" s="168">
        <f>IF('c.Dif to PCL'!M156="","",'c.Dif to PCL'!M156/'b.PCL values'!M157)</f>
        <v>-0.3953323023871736</v>
      </c>
      <c r="N150" s="168">
        <f>IF('c.Dif to PCL'!N156="","",'c.Dif to PCL'!N156/'b.PCL values'!N157)</f>
        <v>-0.10539730597222907</v>
      </c>
      <c r="O150" s="168">
        <f>IF('c.Dif to PCL'!O156="","",'c.Dif to PCL'!O156/'b.PCL values'!O157)</f>
        <v>-5.7046973044353529E-2</v>
      </c>
      <c r="P150" s="157"/>
    </row>
    <row r="151" spans="1:17" ht="14.25" customHeight="1">
      <c r="A151" s="150"/>
      <c r="C151" s="149" t="s">
        <v>97</v>
      </c>
      <c r="D151" s="149" t="s">
        <v>172</v>
      </c>
      <c r="E151" s="149" t="s">
        <v>72</v>
      </c>
      <c r="F151" s="140"/>
      <c r="G151" s="129"/>
      <c r="H151" s="129"/>
      <c r="I151" s="140"/>
      <c r="J151" s="140"/>
      <c r="K151" s="140"/>
      <c r="L151" s="168">
        <f>IF('c.Dif to PCL'!L157="","",'c.Dif to PCL'!L157/'b.PCL values'!L158)</f>
        <v>8.9991119899662797E-3</v>
      </c>
      <c r="M151" s="168">
        <f>IF('c.Dif to PCL'!M157="","",'c.Dif to PCL'!M157/'b.PCL values'!M158)</f>
        <v>5.5283094828532775E-2</v>
      </c>
      <c r="N151" s="168">
        <f>IF('c.Dif to PCL'!N157="","",'c.Dif to PCL'!N157/'b.PCL values'!N158)</f>
        <v>0.11298065932056145</v>
      </c>
      <c r="O151" s="168">
        <f>IF('c.Dif to PCL'!O157="","",'c.Dif to PCL'!O157/'b.PCL values'!O158)</f>
        <v>0.33954933954933952</v>
      </c>
      <c r="P151" s="157"/>
    </row>
    <row r="152" spans="1:17" ht="14.25" customHeight="1">
      <c r="A152" s="150"/>
      <c r="C152" s="149" t="s">
        <v>161</v>
      </c>
      <c r="D152" s="149" t="s">
        <v>172</v>
      </c>
      <c r="E152" s="149" t="s">
        <v>72</v>
      </c>
      <c r="F152" s="140"/>
      <c r="G152" s="129"/>
      <c r="H152" s="129"/>
      <c r="I152" s="140"/>
      <c r="J152" s="140"/>
      <c r="K152" s="140"/>
      <c r="L152" s="168">
        <f>IF('c.Dif to PCL'!L158="","",'c.Dif to PCL'!L158/'b.PCL values'!L159)</f>
        <v>5.8064129324470498E-2</v>
      </c>
      <c r="M152" s="168">
        <f>IF('c.Dif to PCL'!M158="","",'c.Dif to PCL'!M158/'b.PCL values'!M159)</f>
        <v>8.0710471209937351E-2</v>
      </c>
      <c r="N152" s="168">
        <f>IF('c.Dif to PCL'!N158="","",'c.Dif to PCL'!N158/'b.PCL values'!N159)</f>
        <v>1.1038221194732805E-2</v>
      </c>
      <c r="O152" s="168">
        <f>IF('c.Dif to PCL'!O158="","",'c.Dif to PCL'!O158/'b.PCL values'!O159)</f>
        <v>4.8629690541960362E-2</v>
      </c>
      <c r="P152" s="157"/>
    </row>
    <row r="153" spans="1:17" ht="14.25" customHeight="1">
      <c r="A153" s="150"/>
      <c r="C153" s="149" t="s">
        <v>99</v>
      </c>
      <c r="D153" s="149" t="s">
        <v>172</v>
      </c>
      <c r="E153" s="149" t="s">
        <v>72</v>
      </c>
      <c r="F153" s="140"/>
      <c r="G153" s="129"/>
      <c r="H153" s="129"/>
      <c r="I153" s="140"/>
      <c r="J153" s="140"/>
      <c r="K153" s="140"/>
      <c r="L153" s="168">
        <f>IF('c.Dif to PCL'!L159="","",'c.Dif to PCL'!L159/'b.PCL values'!L160)</f>
        <v>3.3131107192346368E-2</v>
      </c>
      <c r="M153" s="168">
        <f>IF('c.Dif to PCL'!M159="","",'c.Dif to PCL'!M159/'b.PCL values'!M160)</f>
        <v>6.6311238869804251E-2</v>
      </c>
      <c r="N153" s="168">
        <f>IF('c.Dif to PCL'!N159="","",'c.Dif to PCL'!N159/'b.PCL values'!N160)</f>
        <v>0.17607983689150769</v>
      </c>
      <c r="O153" s="168">
        <f>IF('c.Dif to PCL'!O159="","",'c.Dif to PCL'!O159/'b.PCL values'!O160)</f>
        <v>0.12328879032543921</v>
      </c>
      <c r="P153" s="157"/>
    </row>
    <row r="154" spans="1:17" ht="14.25" customHeight="1">
      <c r="A154" s="150"/>
      <c r="C154" s="149" t="s">
        <v>100</v>
      </c>
      <c r="D154" s="149" t="s">
        <v>172</v>
      </c>
      <c r="E154" s="149" t="s">
        <v>72</v>
      </c>
      <c r="F154" s="140"/>
      <c r="G154" s="129"/>
      <c r="H154" s="129"/>
      <c r="I154" s="140"/>
      <c r="J154" s="140"/>
      <c r="K154" s="140"/>
      <c r="L154" s="168">
        <f>IF('c.Dif to PCL'!L160="","",'c.Dif to PCL'!L160/'b.PCL values'!L161)</f>
        <v>0.14167449666527479</v>
      </c>
      <c r="M154" s="168">
        <f>IF('c.Dif to PCL'!M160="","",'c.Dif to PCL'!M160/'b.PCL values'!M161)</f>
        <v>0.33272768046089179</v>
      </c>
      <c r="N154" s="168">
        <f>IF('c.Dif to PCL'!N160="","",'c.Dif to PCL'!N160/'b.PCL values'!N161)</f>
        <v>0.34851238401611767</v>
      </c>
      <c r="O154" s="168">
        <f>IF('c.Dif to PCL'!O160="","",'c.Dif to PCL'!O160/'b.PCL values'!O161)</f>
        <v>0.19173923992833639</v>
      </c>
      <c r="P154" s="157"/>
    </row>
    <row r="155" spans="1:17" ht="14.25" customHeight="1">
      <c r="Q155" s="154"/>
    </row>
    <row r="156" spans="1:17" ht="14.25" customHeight="1"/>
    <row r="157" spans="1:17" ht="14.25" customHeight="1">
      <c r="C157" s="145" t="s">
        <v>142</v>
      </c>
    </row>
    <row r="158" spans="1:17" ht="14.25" customHeight="1">
      <c r="C158" s="158"/>
      <c r="D158" s="158"/>
      <c r="E158" s="158"/>
      <c r="F158" s="145"/>
      <c r="G158" s="220" t="s">
        <v>145</v>
      </c>
      <c r="H158" s="220"/>
      <c r="I158" s="220"/>
      <c r="J158" s="220"/>
      <c r="K158" s="220"/>
      <c r="L158" s="220" t="s">
        <v>146</v>
      </c>
      <c r="M158" s="220"/>
      <c r="N158" s="220"/>
      <c r="O158" s="220"/>
      <c r="P158" s="220"/>
    </row>
    <row r="159" spans="1:17" ht="14.25" customHeight="1">
      <c r="C159" s="158" t="s">
        <v>147</v>
      </c>
      <c r="D159" s="158" t="s">
        <v>148</v>
      </c>
      <c r="E159" s="158" t="s">
        <v>55</v>
      </c>
      <c r="F159" s="158" t="s">
        <v>149</v>
      </c>
      <c r="G159" s="158" t="s">
        <v>150</v>
      </c>
      <c r="H159" s="158" t="s">
        <v>151</v>
      </c>
      <c r="I159" s="158" t="s">
        <v>152</v>
      </c>
      <c r="J159" s="158" t="s">
        <v>153</v>
      </c>
      <c r="K159" s="158" t="s">
        <v>154</v>
      </c>
      <c r="L159" s="158" t="s">
        <v>155</v>
      </c>
      <c r="M159" s="158" t="s">
        <v>156</v>
      </c>
      <c r="N159" s="158" t="s">
        <v>157</v>
      </c>
      <c r="O159" s="158" t="s">
        <v>158</v>
      </c>
      <c r="P159" s="158" t="s">
        <v>159</v>
      </c>
    </row>
    <row r="160" spans="1:17" ht="14.25" customHeight="1">
      <c r="C160" s="151" t="s">
        <v>58</v>
      </c>
      <c r="D160" s="152" t="s">
        <v>169</v>
      </c>
      <c r="E160" s="149" t="s">
        <v>72</v>
      </c>
      <c r="F160" s="157"/>
      <c r="G160" s="157"/>
      <c r="H160" s="157"/>
      <c r="I160" s="168" t="str">
        <f ca="1">IF('c.Dif to PCL'!I166="","",'c.Dif to PCL'!I166/'b.PCL values'!I167)</f>
        <v/>
      </c>
      <c r="J160" s="168" t="str">
        <f ca="1">IF('c.Dif to PCL'!J166="","",'c.Dif to PCL'!J166/'b.PCL values'!J167)</f>
        <v/>
      </c>
      <c r="K160" s="168" t="str">
        <f ca="1">IF('c.Dif to PCL'!K166="","",'c.Dif to PCL'!K166/'b.PCL values'!K167)</f>
        <v/>
      </c>
      <c r="L160" s="168">
        <f ca="1">IF('c.Dif to PCL'!L166="","",'c.Dif to PCL'!L166/'b.PCL values'!L167)</f>
        <v>0.13432941099882487</v>
      </c>
      <c r="M160" s="168">
        <f ca="1">IF('c.Dif to PCL'!M166="","",'c.Dif to PCL'!M166/'b.PCL values'!M167)</f>
        <v>-9.6595025356194433E-3</v>
      </c>
      <c r="N160" s="168">
        <f ca="1">IF('c.Dif to PCL'!N166="","",'c.Dif to PCL'!N166/'b.PCL values'!N167)</f>
        <v>-0.13030122589863299</v>
      </c>
      <c r="O160" s="168">
        <f ca="1">IF('c.Dif to PCL'!O166="","",'c.Dif to PCL'!O166/'b.PCL values'!O167)</f>
        <v>-0.5965777777816389</v>
      </c>
      <c r="P160" s="157"/>
    </row>
    <row r="161" spans="3:17" ht="14.25" customHeight="1">
      <c r="C161" s="151" t="s">
        <v>91</v>
      </c>
      <c r="D161" s="152" t="s">
        <v>169</v>
      </c>
      <c r="E161" s="149" t="s">
        <v>72</v>
      </c>
      <c r="F161" s="157"/>
      <c r="G161" s="157"/>
      <c r="H161" s="157"/>
      <c r="I161" s="168" t="str">
        <f ca="1">IF('c.Dif to PCL'!I167="","",'c.Dif to PCL'!I167/'b.PCL values'!I168)</f>
        <v/>
      </c>
      <c r="J161" s="168" t="str">
        <f ca="1">IF('c.Dif to PCL'!J167="","",'c.Dif to PCL'!J167/'b.PCL values'!J168)</f>
        <v/>
      </c>
      <c r="K161" s="168" t="str">
        <f ca="1">IF('c.Dif to PCL'!K167="","",'c.Dif to PCL'!K167/'b.PCL values'!K168)</f>
        <v/>
      </c>
      <c r="L161" s="168">
        <f ca="1">IF('c.Dif to PCL'!L167="","",'c.Dif to PCL'!L167/'b.PCL values'!L168)</f>
        <v>3.2843243291318797E-2</v>
      </c>
      <c r="M161" s="168">
        <f ca="1">IF('c.Dif to PCL'!M167="","",'c.Dif to PCL'!M167/'b.PCL values'!M168)</f>
        <v>-3.8793921675450128E-2</v>
      </c>
      <c r="N161" s="168">
        <f ca="1">IF('c.Dif to PCL'!N167="","",'c.Dif to PCL'!N167/'b.PCL values'!N168)</f>
        <v>-2.2101555586421951E-2</v>
      </c>
      <c r="O161" s="168">
        <f ca="1">IF('c.Dif to PCL'!O167="","",'c.Dif to PCL'!O167/'b.PCL values'!O168)</f>
        <v>-5.4311374919724022E-2</v>
      </c>
      <c r="P161" s="157"/>
    </row>
    <row r="162" spans="3:17" ht="14.25" customHeight="1">
      <c r="C162" s="151" t="s">
        <v>92</v>
      </c>
      <c r="D162" s="152" t="s">
        <v>169</v>
      </c>
      <c r="E162" s="149" t="s">
        <v>72</v>
      </c>
      <c r="F162" s="157"/>
      <c r="G162" s="157"/>
      <c r="H162" s="157"/>
      <c r="I162" s="168" t="str">
        <f ca="1">IF('c.Dif to PCL'!I168="","",'c.Dif to PCL'!I168/'b.PCL values'!I169)</f>
        <v/>
      </c>
      <c r="J162" s="168" t="str">
        <f ca="1">IF('c.Dif to PCL'!J168="","",'c.Dif to PCL'!J168/'b.PCL values'!J169)</f>
        <v/>
      </c>
      <c r="K162" s="168" t="str">
        <f ca="1">IF('c.Dif to PCL'!K168="","",'c.Dif to PCL'!K168/'b.PCL values'!K169)</f>
        <v/>
      </c>
      <c r="L162" s="168" t="str">
        <f ca="1">IF('c.Dif to PCL'!L168="","",'c.Dif to PCL'!L168/'b.PCL values'!L169)</f>
        <v/>
      </c>
      <c r="M162" s="168" t="str">
        <f ca="1">IF('c.Dif to PCL'!M168="","",'c.Dif to PCL'!M168/'b.PCL values'!M169)</f>
        <v/>
      </c>
      <c r="N162" s="168" t="str">
        <f ca="1">IF('c.Dif to PCL'!N168="","",'c.Dif to PCL'!N168/'b.PCL values'!N169)</f>
        <v/>
      </c>
      <c r="O162" s="168" t="str">
        <f ca="1">IF('c.Dif to PCL'!O168="","",'c.Dif to PCL'!O168/'b.PCL values'!O169)</f>
        <v/>
      </c>
      <c r="P162" s="157"/>
    </row>
    <row r="163" spans="3:17" ht="14.25" customHeight="1">
      <c r="C163" s="151" t="s">
        <v>93</v>
      </c>
      <c r="D163" s="152" t="s">
        <v>169</v>
      </c>
      <c r="E163" s="149" t="s">
        <v>72</v>
      </c>
      <c r="F163" s="157"/>
      <c r="G163" s="157"/>
      <c r="H163" s="157"/>
      <c r="I163" s="168">
        <f ca="1">IF('c.Dif to PCL'!I169="","",'c.Dif to PCL'!I169/'b.PCL values'!I170)</f>
        <v>-2.127420235963581</v>
      </c>
      <c r="J163" s="168">
        <f ca="1">IF('c.Dif to PCL'!J169="","",'c.Dif to PCL'!J169/'b.PCL values'!J170)</f>
        <v>-2.3049377238239752</v>
      </c>
      <c r="K163" s="168">
        <f ca="1">IF('c.Dif to PCL'!K169="","",'c.Dif to PCL'!K169/'b.PCL values'!K170)</f>
        <v>-2.5638437905918061</v>
      </c>
      <c r="L163" s="168">
        <f ca="1">IF('c.Dif to PCL'!L169="","",'c.Dif to PCL'!L169/'b.PCL values'!L170)</f>
        <v>-0.1453143534994068</v>
      </c>
      <c r="M163" s="168">
        <f ca="1">IF('c.Dif to PCL'!M169="","",'c.Dif to PCL'!M169/'b.PCL values'!M170)</f>
        <v>-8.2419304293325002E-2</v>
      </c>
      <c r="N163" s="168">
        <f ca="1">IF('c.Dif to PCL'!N169="","",'c.Dif to PCL'!N169/'b.PCL values'!N170)</f>
        <v>4.6434376742241611E-3</v>
      </c>
      <c r="O163" s="168">
        <f ca="1">IF('c.Dif to PCL'!O169="","",'c.Dif to PCL'!O169/'b.PCL values'!O170)</f>
        <v>3.6178462626275637E-2</v>
      </c>
      <c r="P163" s="157"/>
    </row>
    <row r="164" spans="3:17" ht="14.25" customHeight="1">
      <c r="C164" s="151" t="s">
        <v>94</v>
      </c>
      <c r="D164" s="152" t="s">
        <v>169</v>
      </c>
      <c r="E164" s="149" t="s">
        <v>72</v>
      </c>
      <c r="F164" s="157"/>
      <c r="G164" s="157"/>
      <c r="H164" s="157"/>
      <c r="I164" s="168" t="str">
        <f ca="1">IF('c.Dif to PCL'!I170="","",'c.Dif to PCL'!I170/'b.PCL values'!I171)</f>
        <v/>
      </c>
      <c r="J164" s="168">
        <f ca="1">IF('c.Dif to PCL'!J170="","",'c.Dif to PCL'!J170/'b.PCL values'!J171)</f>
        <v>0.36544768474051131</v>
      </c>
      <c r="K164" s="168">
        <f ca="1">IF('c.Dif to PCL'!K170="","",'c.Dif to PCL'!K170/'b.PCL values'!K171)</f>
        <v>-0.46538442684887477</v>
      </c>
      <c r="L164" s="168">
        <f ca="1">IF('c.Dif to PCL'!L170="","",'c.Dif to PCL'!L170/'b.PCL values'!L171)</f>
        <v>7.4318744838975017E-3</v>
      </c>
      <c r="M164" s="168">
        <f ca="1">IF('c.Dif to PCL'!M170="","",'c.Dif to PCL'!M170/'b.PCL values'!M171)</f>
        <v>-0.26636821488528251</v>
      </c>
      <c r="N164" s="168">
        <f ca="1">IF('c.Dif to PCL'!N170="","",'c.Dif to PCL'!N170/'b.PCL values'!N171)</f>
        <v>-0.51823364706057673</v>
      </c>
      <c r="O164" s="168">
        <f ca="1">IF('c.Dif to PCL'!O170="","",'c.Dif to PCL'!O170/'b.PCL values'!O171)</f>
        <v>-0.92035923148134768</v>
      </c>
      <c r="P164" s="157"/>
    </row>
    <row r="165" spans="3:17" ht="14.25" customHeight="1">
      <c r="C165" s="151" t="s">
        <v>95</v>
      </c>
      <c r="D165" s="152" t="s">
        <v>169</v>
      </c>
      <c r="E165" s="149" t="s">
        <v>72</v>
      </c>
      <c r="F165" s="157"/>
      <c r="G165" s="157"/>
      <c r="H165" s="157"/>
      <c r="I165" s="168">
        <f ca="1">IF('c.Dif to PCL'!I171="","",'c.Dif to PCL'!I171/'b.PCL values'!I172)</f>
        <v>0.41121330150602409</v>
      </c>
      <c r="J165" s="168">
        <f ca="1">IF('c.Dif to PCL'!J171="","",'c.Dif to PCL'!J171/'b.PCL values'!J172)</f>
        <v>0.4346903383435583</v>
      </c>
      <c r="K165" s="168">
        <f ca="1">IF('c.Dif to PCL'!K171="","",'c.Dif to PCL'!K171/'b.PCL values'!K172)</f>
        <v>0.39899563187500003</v>
      </c>
      <c r="L165" s="168">
        <f ca="1">IF('c.Dif to PCL'!L171="","",'c.Dif to PCL'!L171/'b.PCL values'!L172)</f>
        <v>9.9364867598417783E-2</v>
      </c>
      <c r="M165" s="168">
        <f ca="1">IF('c.Dif to PCL'!M171="","",'c.Dif to PCL'!M171/'b.PCL values'!M172)</f>
        <v>8.0340014149990008E-2</v>
      </c>
      <c r="N165" s="168">
        <f ca="1">IF('c.Dif to PCL'!N171="","",'c.Dif to PCL'!N171/'b.PCL values'!N172)</f>
        <v>-0.29010041139840748</v>
      </c>
      <c r="O165" s="168">
        <f ca="1">IF('c.Dif to PCL'!O171="","",'c.Dif to PCL'!O171/'b.PCL values'!O172)</f>
        <v>-0.27710189044821149</v>
      </c>
      <c r="P165" s="157"/>
    </row>
    <row r="166" spans="3:17" ht="14.25" customHeight="1">
      <c r="C166" s="151" t="s">
        <v>96</v>
      </c>
      <c r="D166" s="152" t="s">
        <v>169</v>
      </c>
      <c r="E166" s="149" t="s">
        <v>72</v>
      </c>
      <c r="F166" s="157"/>
      <c r="G166" s="157"/>
      <c r="H166" s="157"/>
      <c r="I166" s="168">
        <f ca="1">IF('c.Dif to PCL'!I172="","",'c.Dif to PCL'!I172/'b.PCL values'!I173)</f>
        <v>0.51271103610480706</v>
      </c>
      <c r="J166" s="168">
        <f ca="1">IF('c.Dif to PCL'!J172="","",'c.Dif to PCL'!J172/'b.PCL values'!J173)</f>
        <v>0.40753168929234573</v>
      </c>
      <c r="K166" s="168">
        <f ca="1">IF('c.Dif to PCL'!K172="","",'c.Dif to PCL'!K172/'b.PCL values'!K173)</f>
        <v>0.38427811367856407</v>
      </c>
      <c r="L166" s="168">
        <f ca="1">IF('c.Dif to PCL'!L172="","",'c.Dif to PCL'!L172/'b.PCL values'!L173)</f>
        <v>6.8046098857947926E-4</v>
      </c>
      <c r="M166" s="168">
        <f ca="1">IF('c.Dif to PCL'!M172="","",'c.Dif to PCL'!M172/'b.PCL values'!M173)</f>
        <v>4.7571163704485893E-2</v>
      </c>
      <c r="N166" s="168">
        <f ca="1">IF('c.Dif to PCL'!N172="","",'c.Dif to PCL'!N172/'b.PCL values'!N173)</f>
        <v>4.0859637106779534E-2</v>
      </c>
      <c r="O166" s="168">
        <f ca="1">IF('c.Dif to PCL'!O172="","",'c.Dif to PCL'!O172/'b.PCL values'!O173)</f>
        <v>0.13594201576198026</v>
      </c>
      <c r="P166" s="157"/>
    </row>
    <row r="167" spans="3:17" ht="14.25" customHeight="1">
      <c r="C167" s="151" t="s">
        <v>97</v>
      </c>
      <c r="D167" s="152" t="s">
        <v>169</v>
      </c>
      <c r="E167" s="149" t="s">
        <v>72</v>
      </c>
      <c r="F167" s="157"/>
      <c r="G167" s="157"/>
      <c r="H167" s="157"/>
      <c r="I167" s="168" t="str">
        <f ca="1">IF('c.Dif to PCL'!I173="","",'c.Dif to PCL'!I173/'b.PCL values'!I174)</f>
        <v/>
      </c>
      <c r="J167" s="168" t="str">
        <f ca="1">IF('c.Dif to PCL'!J173="","",'c.Dif to PCL'!J173/'b.PCL values'!J174)</f>
        <v/>
      </c>
      <c r="K167" s="168" t="str">
        <f ca="1">IF('c.Dif to PCL'!K173="","",'c.Dif to PCL'!K173/'b.PCL values'!K174)</f>
        <v/>
      </c>
      <c r="L167" s="168" t="str">
        <f ca="1">IF('c.Dif to PCL'!L173="","",'c.Dif to PCL'!L173/'b.PCL values'!L174)</f>
        <v/>
      </c>
      <c r="M167" s="168" t="str">
        <f ca="1">IF('c.Dif to PCL'!M173="","",'c.Dif to PCL'!M173/'b.PCL values'!M174)</f>
        <v/>
      </c>
      <c r="N167" s="168" t="str">
        <f ca="1">IF('c.Dif to PCL'!N173="","",'c.Dif to PCL'!N173/'b.PCL values'!N174)</f>
        <v/>
      </c>
      <c r="O167" s="168" t="str">
        <f ca="1">IF('c.Dif to PCL'!O173="","",'c.Dif to PCL'!O173/'b.PCL values'!O174)</f>
        <v/>
      </c>
      <c r="P167" s="157"/>
    </row>
    <row r="168" spans="3:17" ht="14.25" customHeight="1">
      <c r="C168" s="151" t="s">
        <v>161</v>
      </c>
      <c r="D168" s="152" t="s">
        <v>169</v>
      </c>
      <c r="E168" s="149" t="s">
        <v>72</v>
      </c>
      <c r="F168" s="157"/>
      <c r="G168" s="157"/>
      <c r="H168" s="157"/>
      <c r="I168" s="168" t="str">
        <f ca="1">IF('c.Dif to PCL'!I174="","",'c.Dif to PCL'!I174/'b.PCL values'!I175)</f>
        <v/>
      </c>
      <c r="J168" s="168" t="str">
        <f ca="1">IF('c.Dif to PCL'!J174="","",'c.Dif to PCL'!J174/'b.PCL values'!J175)</f>
        <v/>
      </c>
      <c r="K168" s="168" t="str">
        <f ca="1">IF('c.Dif to PCL'!K174="","",'c.Dif to PCL'!K174/'b.PCL values'!K175)</f>
        <v/>
      </c>
      <c r="L168" s="168">
        <f ca="1">IF('c.Dif to PCL'!L174="","",'c.Dif to PCL'!L174/'b.PCL values'!L175)</f>
        <v>-5.843681519356348E-4</v>
      </c>
      <c r="M168" s="168">
        <f ca="1">IF('c.Dif to PCL'!M174="","",'c.Dif to PCL'!M174/'b.PCL values'!M175)</f>
        <v>5.6978330050007499E-2</v>
      </c>
      <c r="N168" s="168">
        <f ca="1">IF('c.Dif to PCL'!N174="","",'c.Dif to PCL'!N174/'b.PCL values'!N175)</f>
        <v>7.4159699229320725E-2</v>
      </c>
      <c r="O168" s="168">
        <f ca="1">IF('c.Dif to PCL'!O174="","",'c.Dif to PCL'!O174/'b.PCL values'!O175)</f>
        <v>-0.14497086601674922</v>
      </c>
      <c r="P168" s="157"/>
    </row>
    <row r="169" spans="3:17" ht="14.25" customHeight="1">
      <c r="C169" s="151" t="s">
        <v>99</v>
      </c>
      <c r="D169" s="152" t="s">
        <v>169</v>
      </c>
      <c r="E169" s="149" t="s">
        <v>72</v>
      </c>
      <c r="F169" s="157"/>
      <c r="G169" s="157"/>
      <c r="H169" s="157"/>
      <c r="I169" s="168" t="str">
        <f ca="1">IF('c.Dif to PCL'!I175="","",'c.Dif to PCL'!I175/'b.PCL values'!I176)</f>
        <v/>
      </c>
      <c r="J169" s="168" t="str">
        <f ca="1">IF('c.Dif to PCL'!J175="","",'c.Dif to PCL'!J175/'b.PCL values'!J176)</f>
        <v/>
      </c>
      <c r="K169" s="168" t="str">
        <f ca="1">IF('c.Dif to PCL'!K175="","",'c.Dif to PCL'!K175/'b.PCL values'!K176)</f>
        <v/>
      </c>
      <c r="L169" s="168">
        <f ca="1">IF('c.Dif to PCL'!L175="","",'c.Dif to PCL'!L175/'b.PCL values'!L176)</f>
        <v>-0.13381229564757935</v>
      </c>
      <c r="M169" s="168">
        <f ca="1">IF('c.Dif to PCL'!M175="","",'c.Dif to PCL'!M175/'b.PCL values'!M176)</f>
        <v>-0.15196361188581439</v>
      </c>
      <c r="N169" s="168">
        <f ca="1">IF('c.Dif to PCL'!N175="","",'c.Dif to PCL'!N175/'b.PCL values'!N176)</f>
        <v>-8.8531449500601517E-2</v>
      </c>
      <c r="O169" s="168">
        <f ca="1">IF('c.Dif to PCL'!O175="","",'c.Dif to PCL'!O175/'b.PCL values'!O176)</f>
        <v>-0.15530554030927873</v>
      </c>
      <c r="P169" s="157"/>
    </row>
    <row r="170" spans="3:17" ht="14.25" customHeight="1">
      <c r="C170" s="151" t="s">
        <v>100</v>
      </c>
      <c r="D170" s="152" t="s">
        <v>169</v>
      </c>
      <c r="E170" s="149" t="s">
        <v>72</v>
      </c>
      <c r="F170" s="157"/>
      <c r="G170" s="157"/>
      <c r="H170" s="157"/>
      <c r="I170" s="168">
        <f ca="1">IF('c.Dif to PCL'!I176="","",'c.Dif to PCL'!I176/'b.PCL values'!I177)</f>
        <v>0.27850993534852675</v>
      </c>
      <c r="J170" s="168">
        <f ca="1">IF('c.Dif to PCL'!J176="","",'c.Dif to PCL'!J176/'b.PCL values'!J177)</f>
        <v>0.41287729226661585</v>
      </c>
      <c r="K170" s="168">
        <f ca="1">IF('c.Dif to PCL'!K176="","",'c.Dif to PCL'!K176/'b.PCL values'!K177)</f>
        <v>0.31892064918470492</v>
      </c>
      <c r="L170" s="168">
        <f ca="1">IF('c.Dif to PCL'!L176="","",'c.Dif to PCL'!L176/'b.PCL values'!L177)</f>
        <v>0.29910962715637168</v>
      </c>
      <c r="M170" s="168">
        <f ca="1">IF('c.Dif to PCL'!M176="","",'c.Dif to PCL'!M176/'b.PCL values'!M177)</f>
        <v>0.32765464650659354</v>
      </c>
      <c r="N170" s="168">
        <f ca="1">IF('c.Dif to PCL'!N176="","",'c.Dif to PCL'!N176/'b.PCL values'!N177)</f>
        <v>0.17033149088634961</v>
      </c>
      <c r="O170" s="168">
        <f ca="1">IF('c.Dif to PCL'!O176="","",'c.Dif to PCL'!O176/'b.PCL values'!O177)</f>
        <v>0.27407208982939141</v>
      </c>
      <c r="P170" s="157"/>
    </row>
    <row r="171" spans="3:17" ht="14.25" customHeight="1">
      <c r="Q171" s="154"/>
    </row>
    <row r="172" spans="3:17" ht="14.25" customHeight="1">
      <c r="Q172" s="154"/>
    </row>
    <row r="173" spans="3:17" ht="14.25" customHeight="1">
      <c r="C173" s="145" t="s">
        <v>143</v>
      </c>
    </row>
    <row r="174" spans="3:17" ht="14.25" customHeight="1">
      <c r="C174" s="158"/>
      <c r="D174" s="158"/>
      <c r="E174" s="158"/>
      <c r="F174" s="160"/>
      <c r="G174" s="220" t="s">
        <v>145</v>
      </c>
      <c r="H174" s="220"/>
      <c r="I174" s="220"/>
      <c r="J174" s="220"/>
      <c r="K174" s="220"/>
      <c r="L174" s="220" t="s">
        <v>146</v>
      </c>
      <c r="M174" s="220"/>
      <c r="N174" s="220"/>
      <c r="O174" s="220"/>
      <c r="P174" s="220"/>
    </row>
    <row r="175" spans="3:17" ht="14.25" customHeight="1">
      <c r="C175" s="158" t="s">
        <v>147</v>
      </c>
      <c r="D175" s="158" t="s">
        <v>148</v>
      </c>
      <c r="E175" s="158" t="s">
        <v>55</v>
      </c>
      <c r="F175" s="158" t="s">
        <v>149</v>
      </c>
      <c r="G175" s="158" t="s">
        <v>150</v>
      </c>
      <c r="H175" s="158" t="s">
        <v>151</v>
      </c>
      <c r="I175" s="158" t="s">
        <v>152</v>
      </c>
      <c r="J175" s="158" t="s">
        <v>153</v>
      </c>
      <c r="K175" s="158" t="s">
        <v>154</v>
      </c>
      <c r="L175" s="158" t="s">
        <v>155</v>
      </c>
      <c r="M175" s="158" t="s">
        <v>156</v>
      </c>
      <c r="N175" s="158" t="s">
        <v>157</v>
      </c>
      <c r="O175" s="158" t="s">
        <v>158</v>
      </c>
      <c r="P175" s="158" t="s">
        <v>159</v>
      </c>
    </row>
    <row r="176" spans="3:17" ht="14.25" customHeight="1">
      <c r="C176" s="149" t="s">
        <v>58</v>
      </c>
      <c r="D176" s="152" t="s">
        <v>174</v>
      </c>
      <c r="E176" s="149"/>
      <c r="F176" s="166"/>
      <c r="G176" s="157"/>
      <c r="H176" s="157"/>
      <c r="I176" s="167"/>
      <c r="J176" s="167"/>
      <c r="K176" s="167"/>
      <c r="L176" s="186">
        <f>'c.Dif to PCL'!L182/'b.PCL values'!L183</f>
        <v>-3.2473942885576076E-2</v>
      </c>
      <c r="M176" s="186">
        <f>'c.Dif to PCL'!M182/'b.PCL values'!M183</f>
        <v>-1.8775287086329875E-2</v>
      </c>
      <c r="N176" s="186">
        <f>'c.Dif to PCL'!N182/'b.PCL values'!N183</f>
        <v>-8.9591817825298972E-2</v>
      </c>
      <c r="O176" s="186">
        <f>'c.Dif to PCL'!O182/'b.PCL values'!O183</f>
        <v>-5.6599355635595146E-3</v>
      </c>
      <c r="P176" s="167"/>
    </row>
    <row r="177" spans="3:17" ht="14.25" customHeight="1">
      <c r="C177" s="149" t="s">
        <v>91</v>
      </c>
      <c r="D177" s="152" t="s">
        <v>174</v>
      </c>
      <c r="E177" s="149"/>
      <c r="F177" s="166"/>
      <c r="G177" s="157"/>
      <c r="H177" s="157"/>
      <c r="I177" s="167"/>
      <c r="J177" s="167"/>
      <c r="K177" s="167"/>
      <c r="L177" s="186">
        <f>'c.Dif to PCL'!L183/'b.PCL values'!L184</f>
        <v>-0.20433680747254257</v>
      </c>
      <c r="M177" s="186">
        <f>'c.Dif to PCL'!M183/'b.PCL values'!M184</f>
        <v>-0.18095702736936417</v>
      </c>
      <c r="N177" s="186">
        <f>'c.Dif to PCL'!N183/'b.PCL values'!N184</f>
        <v>-0.22966724339576458</v>
      </c>
      <c r="O177" s="186">
        <f>'c.Dif to PCL'!O183/'b.PCL values'!O184</f>
        <v>-2.3074703746264036</v>
      </c>
      <c r="P177" s="167"/>
    </row>
    <row r="178" spans="3:17" ht="14.25" customHeight="1">
      <c r="C178" s="149" t="s">
        <v>92</v>
      </c>
      <c r="D178" s="152" t="s">
        <v>174</v>
      </c>
      <c r="E178" s="149"/>
      <c r="F178" s="166"/>
      <c r="G178" s="157"/>
      <c r="H178" s="157"/>
      <c r="I178" s="167"/>
      <c r="J178" s="167"/>
      <c r="K178" s="167"/>
      <c r="L178" s="186">
        <f>'c.Dif to PCL'!L184/'b.PCL values'!L185</f>
        <v>0.28009259259259267</v>
      </c>
      <c r="M178" s="186">
        <f>'c.Dif to PCL'!M184/'b.PCL values'!M185</f>
        <v>4.266666666666661E-2</v>
      </c>
      <c r="N178" s="186">
        <f>'c.Dif to PCL'!N184/'b.PCL values'!N185</f>
        <v>0.23028285347275218</v>
      </c>
      <c r="O178" s="186">
        <f>'c.Dif to PCL'!O184/'b.PCL values'!O185</f>
        <v>0.41009585586129799</v>
      </c>
      <c r="P178" s="167"/>
    </row>
    <row r="179" spans="3:17" ht="14.25" customHeight="1">
      <c r="C179" s="149" t="s">
        <v>93</v>
      </c>
      <c r="D179" s="152" t="s">
        <v>174</v>
      </c>
      <c r="E179" s="149"/>
      <c r="F179" s="166"/>
      <c r="G179" s="157"/>
      <c r="H179" s="157"/>
      <c r="I179" s="167"/>
      <c r="J179" s="167"/>
      <c r="K179" s="167"/>
      <c r="L179" s="186">
        <f>'c.Dif to PCL'!L185/'b.PCL values'!L186</f>
        <v>0.20929394064523787</v>
      </c>
      <c r="M179" s="186">
        <f>'c.Dif to PCL'!M185/'b.PCL values'!M186</f>
        <v>0.12681827295422751</v>
      </c>
      <c r="N179" s="186">
        <f>'c.Dif to PCL'!N185/'b.PCL values'!N186</f>
        <v>0.12739099145835556</v>
      </c>
      <c r="O179" s="186">
        <f>'c.Dif to PCL'!O185/'b.PCL values'!O186</f>
        <v>0.1669280793189547</v>
      </c>
      <c r="P179" s="167"/>
    </row>
    <row r="180" spans="3:17" ht="14.25" customHeight="1">
      <c r="C180" s="149" t="s">
        <v>94</v>
      </c>
      <c r="D180" s="152" t="s">
        <v>174</v>
      </c>
      <c r="E180" s="149"/>
      <c r="F180" s="166"/>
      <c r="G180" s="157"/>
      <c r="H180" s="157"/>
      <c r="I180" s="167"/>
      <c r="J180" s="167"/>
      <c r="K180" s="167"/>
      <c r="L180" s="186">
        <f>'c.Dif to PCL'!L186/'b.PCL values'!L187</f>
        <v>-0.42499999999999999</v>
      </c>
      <c r="M180" s="186">
        <f>'c.Dif to PCL'!M186/'b.PCL values'!M187</f>
        <v>-0.17154639175257724</v>
      </c>
      <c r="N180" s="186">
        <f>'c.Dif to PCL'!N186/'b.PCL values'!N187</f>
        <v>-0.13656249999999995</v>
      </c>
      <c r="O180" s="186">
        <f>'c.Dif to PCL'!O186/'b.PCL values'!O187</f>
        <v>-0.11599999999999995</v>
      </c>
      <c r="P180" s="167"/>
    </row>
    <row r="181" spans="3:17" ht="14.25" customHeight="1">
      <c r="C181" s="149" t="s">
        <v>95</v>
      </c>
      <c r="D181" s="152" t="s">
        <v>174</v>
      </c>
      <c r="E181" s="149"/>
      <c r="F181" s="166"/>
      <c r="G181" s="157"/>
      <c r="H181" s="157"/>
      <c r="I181" s="167"/>
      <c r="J181" s="167"/>
      <c r="K181" s="167"/>
      <c r="L181" s="186">
        <f>'c.Dif to PCL'!L187/'b.PCL values'!L188</f>
        <v>1.7649500818844602E-2</v>
      </c>
      <c r="M181" s="186">
        <f>'c.Dif to PCL'!M187/'b.PCL values'!M188</f>
        <v>2.5901398427769194E-2</v>
      </c>
      <c r="N181" s="186">
        <f>'c.Dif to PCL'!N187/'b.PCL values'!N188</f>
        <v>1.1478887008228836E-3</v>
      </c>
      <c r="O181" s="186">
        <f>'c.Dif to PCL'!O187/'b.PCL values'!O188</f>
        <v>-0.17090585179714526</v>
      </c>
      <c r="P181" s="167"/>
    </row>
    <row r="182" spans="3:17" ht="14.25" customHeight="1">
      <c r="C182" s="149" t="s">
        <v>96</v>
      </c>
      <c r="D182" s="152" t="s">
        <v>174</v>
      </c>
      <c r="E182" s="149"/>
      <c r="F182" s="166"/>
      <c r="G182" s="157"/>
      <c r="H182" s="157"/>
      <c r="I182" s="167"/>
      <c r="J182" s="167"/>
      <c r="K182" s="167"/>
      <c r="L182" s="186">
        <f>'c.Dif to PCL'!L188/'b.PCL values'!L189</f>
        <v>-7.5037149656823204E-2</v>
      </c>
      <c r="M182" s="186">
        <f>'c.Dif to PCL'!M188/'b.PCL values'!M189</f>
        <v>-7.2558341576789767E-2</v>
      </c>
      <c r="N182" s="186">
        <f>'c.Dif to PCL'!N188/'b.PCL values'!N189</f>
        <v>-0.63653943699861981</v>
      </c>
      <c r="O182" s="186">
        <f>'c.Dif to PCL'!O188/'b.PCL values'!O189</f>
        <v>-0.61227464190953096</v>
      </c>
      <c r="P182" s="167"/>
    </row>
    <row r="183" spans="3:17" ht="14.25" customHeight="1">
      <c r="C183" s="149" t="s">
        <v>97</v>
      </c>
      <c r="D183" s="152" t="s">
        <v>174</v>
      </c>
      <c r="E183" s="149"/>
      <c r="F183" s="166"/>
      <c r="G183" s="157"/>
      <c r="H183" s="157"/>
      <c r="I183" s="167"/>
      <c r="J183" s="167"/>
      <c r="K183" s="167"/>
      <c r="L183" s="186"/>
      <c r="M183" s="186"/>
      <c r="N183" s="186">
        <f>'c.Dif to PCL'!N189/'b.PCL values'!N190</f>
        <v>0.30286338978854976</v>
      </c>
      <c r="O183" s="186">
        <f>'c.Dif to PCL'!O189/'b.PCL values'!O190</f>
        <v>0.26889881776406399</v>
      </c>
      <c r="P183" s="167"/>
    </row>
    <row r="184" spans="3:17" ht="14.25" customHeight="1">
      <c r="C184" s="149" t="s">
        <v>161</v>
      </c>
      <c r="D184" s="152" t="s">
        <v>174</v>
      </c>
      <c r="E184" s="149"/>
      <c r="F184" s="166"/>
      <c r="G184" s="157"/>
      <c r="H184" s="157"/>
      <c r="I184" s="167"/>
      <c r="J184" s="167"/>
      <c r="K184" s="167"/>
      <c r="L184" s="186">
        <f>'c.Dif to PCL'!L190/'b.PCL values'!L191</f>
        <v>-2.7335555439036534E-2</v>
      </c>
      <c r="M184" s="186">
        <f>'c.Dif to PCL'!M190/'b.PCL values'!M191</f>
        <v>-0.12114162525028907</v>
      </c>
      <c r="N184" s="186">
        <f>'c.Dif to PCL'!N190/'b.PCL values'!N191</f>
        <v>2.3574108111009465E-2</v>
      </c>
      <c r="O184" s="186">
        <f>'c.Dif to PCL'!O190/'b.PCL values'!O191</f>
        <v>2.1223244817302322E-2</v>
      </c>
      <c r="P184" s="167"/>
    </row>
    <row r="185" spans="3:17" ht="14.25" customHeight="1">
      <c r="C185" s="149" t="s">
        <v>99</v>
      </c>
      <c r="D185" s="152" t="s">
        <v>174</v>
      </c>
      <c r="E185" s="149"/>
      <c r="F185" s="166"/>
      <c r="G185" s="157"/>
      <c r="H185" s="157"/>
      <c r="I185" s="167"/>
      <c r="J185" s="167"/>
      <c r="K185" s="167"/>
      <c r="L185" s="186">
        <f>'c.Dif to PCL'!L191/'b.PCL values'!L192</f>
        <v>-9.6960310305182776E-2</v>
      </c>
      <c r="M185" s="186">
        <f>'c.Dif to PCL'!M191/'b.PCL values'!M192</f>
        <v>3.9381252586707917E-2</v>
      </c>
      <c r="N185" s="186">
        <f>'c.Dif to PCL'!N191/'b.PCL values'!N192</f>
        <v>-1.8861974601274065E-2</v>
      </c>
      <c r="O185" s="186">
        <f>'c.Dif to PCL'!O191/'b.PCL values'!O192</f>
        <v>-8.7709544952689223E-3</v>
      </c>
      <c r="P185" s="167"/>
    </row>
    <row r="186" spans="3:17" ht="14.25" customHeight="1">
      <c r="C186" s="149" t="s">
        <v>100</v>
      </c>
      <c r="D186" s="152" t="s">
        <v>174</v>
      </c>
      <c r="E186" s="149"/>
      <c r="F186" s="166"/>
      <c r="G186" s="157"/>
      <c r="H186" s="157"/>
      <c r="I186" s="167"/>
      <c r="J186" s="167"/>
      <c r="K186" s="167"/>
      <c r="L186" s="186">
        <f>'c.Dif to PCL'!L192/'b.PCL values'!L193</f>
        <v>6.8917448660410885E-2</v>
      </c>
      <c r="M186" s="186">
        <f>'c.Dif to PCL'!M192/'b.PCL values'!M193</f>
        <v>-3.2874434596361551E-2</v>
      </c>
      <c r="N186" s="186">
        <f>'c.Dif to PCL'!N192/'b.PCL values'!N193</f>
        <v>-5.5204887027020901E-2</v>
      </c>
      <c r="O186" s="186">
        <f>'c.Dif to PCL'!O192/'b.PCL values'!O193</f>
        <v>-4.0728931505570419E-5</v>
      </c>
      <c r="P186" s="167"/>
    </row>
    <row r="187" spans="3:17" ht="14.25" customHeight="1">
      <c r="C187" s="149" t="s">
        <v>101</v>
      </c>
      <c r="D187" s="152" t="s">
        <v>174</v>
      </c>
      <c r="E187" s="149"/>
      <c r="F187" s="166"/>
      <c r="G187" s="157"/>
      <c r="H187" s="157"/>
      <c r="I187" s="167"/>
      <c r="J187" s="167"/>
      <c r="K187" s="167"/>
      <c r="L187" s="186">
        <f>'c.Dif to PCL'!L193/'b.PCL values'!L194</f>
        <v>-0.24538763273906086</v>
      </c>
      <c r="M187" s="186">
        <f>'c.Dif to PCL'!M193/'b.PCL values'!M194</f>
        <v>-0.12586649657486548</v>
      </c>
      <c r="N187" s="186">
        <f>'c.Dif to PCL'!N193/'b.PCL values'!N194</f>
        <v>0.17137928289887133</v>
      </c>
      <c r="O187" s="186">
        <f>'c.Dif to PCL'!O193/'b.PCL values'!O194</f>
        <v>0.13416190843434081</v>
      </c>
      <c r="P187" s="167"/>
    </row>
    <row r="188" spans="3:17" ht="14.25" customHeight="1">
      <c r="C188" s="149" t="s">
        <v>102</v>
      </c>
      <c r="D188" s="152" t="s">
        <v>174</v>
      </c>
      <c r="E188" s="149"/>
      <c r="F188" s="166"/>
      <c r="G188" s="157"/>
      <c r="H188" s="157"/>
      <c r="I188" s="167"/>
      <c r="J188" s="167"/>
      <c r="K188" s="167"/>
      <c r="L188" s="186">
        <f>'c.Dif to PCL'!L194/'b.PCL values'!L195</f>
        <v>-0.15219713949364716</v>
      </c>
      <c r="M188" s="186">
        <f>'c.Dif to PCL'!M194/'b.PCL values'!M195</f>
        <v>-0.27638093787175583</v>
      </c>
      <c r="N188" s="186">
        <f>'c.Dif to PCL'!N194/'b.PCL values'!N195</f>
        <v>-0.27241638472011892</v>
      </c>
      <c r="O188" s="186">
        <f>'c.Dif to PCL'!O194/'b.PCL values'!O195</f>
        <v>-1.5742891740303754E-2</v>
      </c>
      <c r="P188" s="167"/>
    </row>
    <row r="189" spans="3:17" ht="14.25" customHeight="1">
      <c r="C189" s="146" t="s">
        <v>103</v>
      </c>
      <c r="D189" s="152" t="s">
        <v>174</v>
      </c>
      <c r="E189" s="149"/>
      <c r="F189" s="166"/>
      <c r="G189" s="157"/>
      <c r="H189" s="157"/>
      <c r="I189" s="167"/>
      <c r="J189" s="167"/>
      <c r="K189" s="167"/>
      <c r="L189" s="186">
        <f>'c.Dif to PCL'!L195/'b.PCL values'!L196</f>
        <v>0.13751170257212086</v>
      </c>
      <c r="M189" s="186">
        <f>'c.Dif to PCL'!M195/'b.PCL values'!M196</f>
        <v>0.31429294319742684</v>
      </c>
      <c r="N189" s="186">
        <f>'c.Dif to PCL'!N195/'b.PCL values'!N196</f>
        <v>0.40101867365307331</v>
      </c>
      <c r="O189" s="186">
        <f>'c.Dif to PCL'!O195/'b.PCL values'!O196</f>
        <v>0.36911079729443258</v>
      </c>
      <c r="P189" s="167"/>
    </row>
    <row r="190" spans="3:17" ht="14.25" customHeight="1">
      <c r="C190" s="48" t="s">
        <v>104</v>
      </c>
      <c r="D190" s="152" t="s">
        <v>174</v>
      </c>
      <c r="E190" s="149"/>
      <c r="F190" s="166"/>
      <c r="G190" s="157"/>
      <c r="H190" s="157"/>
      <c r="I190" s="167"/>
      <c r="J190" s="167"/>
      <c r="K190" s="167"/>
      <c r="L190" s="186">
        <f>'c.Dif to PCL'!L196/'b.PCL values'!L197</f>
        <v>2.1157196198871474E-2</v>
      </c>
      <c r="M190" s="186">
        <f>'c.Dif to PCL'!M196/'b.PCL values'!M197</f>
        <v>7.4532189354729717E-2</v>
      </c>
      <c r="N190" s="186">
        <f>'c.Dif to PCL'!N196/'b.PCL values'!N197</f>
        <v>2.3623644968777877E-2</v>
      </c>
      <c r="O190" s="186">
        <f>'c.Dif to PCL'!O196/'b.PCL values'!O197</f>
        <v>8.0000976738364184E-3</v>
      </c>
      <c r="P190" s="167"/>
      <c r="Q190" s="154"/>
    </row>
    <row r="191" spans="3:17" ht="14.25" customHeight="1">
      <c r="C191" s="48" t="s">
        <v>105</v>
      </c>
      <c r="D191" s="152" t="s">
        <v>174</v>
      </c>
      <c r="E191" s="149"/>
      <c r="F191" s="166"/>
      <c r="G191" s="157"/>
      <c r="H191" s="157"/>
      <c r="I191" s="167"/>
      <c r="J191" s="167"/>
      <c r="K191" s="167"/>
      <c r="L191" s="186"/>
      <c r="M191" s="186"/>
      <c r="N191" s="186"/>
      <c r="O191" s="186"/>
      <c r="P191" s="167"/>
      <c r="Q191" s="154"/>
    </row>
    <row r="192" spans="3:17" ht="14.25" customHeight="1">
      <c r="C192" s="48" t="s">
        <v>106</v>
      </c>
      <c r="D192" s="152" t="s">
        <v>174</v>
      </c>
      <c r="E192" s="149"/>
      <c r="F192" s="166"/>
      <c r="G192" s="157"/>
      <c r="H192" s="157"/>
      <c r="I192" s="167"/>
      <c r="J192" s="167"/>
      <c r="K192" s="167"/>
      <c r="L192" s="186">
        <f>'c.Dif to PCL'!L198/'b.PCL values'!L199</f>
        <v>-9.8039215686274592E-2</v>
      </c>
      <c r="M192" s="186">
        <f>'c.Dif to PCL'!M198/'b.PCL values'!M199</f>
        <v>-0.13725490196078421</v>
      </c>
      <c r="N192" s="186">
        <f>'c.Dif to PCL'!N198/'b.PCL values'!N199</f>
        <v>-0.28000000000000003</v>
      </c>
      <c r="O192" s="186">
        <f>'c.Dif to PCL'!O198/'b.PCL values'!O199</f>
        <v>-0.15999999999999992</v>
      </c>
      <c r="P192" s="167"/>
      <c r="Q192" s="154"/>
    </row>
    <row r="193" spans="1:1" ht="14.25" customHeight="1"/>
    <row r="194" spans="1:1" ht="14.25" customHeight="1"/>
    <row r="195" spans="1:1" s="35" customFormat="1" ht="13.15">
      <c r="A195" s="35" t="s">
        <v>51</v>
      </c>
    </row>
    <row r="196" spans="1:1" ht="14.25" hidden="1" customHeight="1"/>
    <row r="197" spans="1:1" ht="14.25" hidden="1" customHeight="1"/>
    <row r="198" spans="1:1" ht="14.25" hidden="1" customHeight="1"/>
    <row r="199" spans="1:1" ht="14.25" hidden="1" customHeight="1"/>
    <row r="200" spans="1:1" ht="14.25" hidden="1" customHeight="1"/>
    <row r="201" spans="1:1" ht="14.25" hidden="1" customHeight="1"/>
    <row r="202" spans="1:1" ht="14.25" hidden="1" customHeight="1"/>
    <row r="203" spans="1:1" ht="14.25" hidden="1" customHeight="1"/>
    <row r="204" spans="1:1" ht="14.25" hidden="1" customHeight="1"/>
    <row r="205" spans="1:1" ht="14.25" hidden="1" customHeight="1"/>
    <row r="206" spans="1:1" ht="14.25" hidden="1" customHeight="1"/>
    <row r="207" spans="1:1" ht="14.25" hidden="1" customHeight="1"/>
    <row r="208" spans="1:1" ht="14.25" hidden="1" customHeight="1"/>
    <row r="212" spans="9:14" ht="14.25" hidden="1" customHeight="1">
      <c r="I212" s="156"/>
      <c r="J212" s="156"/>
      <c r="K212" s="156"/>
      <c r="L212" s="156"/>
      <c r="M212" s="156"/>
      <c r="N212" s="156"/>
    </row>
    <row r="213" spans="9:14" ht="14.25" hidden="1" customHeight="1">
      <c r="I213" s="156"/>
      <c r="J213" s="156"/>
      <c r="K213" s="156"/>
      <c r="L213" s="156"/>
      <c r="M213" s="156"/>
      <c r="N213" s="156"/>
    </row>
    <row r="214" spans="9:14" ht="14.25" hidden="1" customHeight="1">
      <c r="I214" s="156"/>
      <c r="J214" s="156"/>
      <c r="K214" s="156"/>
      <c r="L214" s="156"/>
      <c r="M214" s="156"/>
      <c r="N214" s="156"/>
    </row>
    <row r="215" spans="9:14" ht="14.25" hidden="1" customHeight="1">
      <c r="I215" s="156"/>
      <c r="J215" s="156"/>
      <c r="K215" s="156"/>
      <c r="L215" s="156"/>
      <c r="M215" s="156"/>
      <c r="N215" s="156"/>
    </row>
    <row r="216" spans="9:14" ht="14.25" hidden="1" customHeight="1">
      <c r="I216" s="156"/>
      <c r="J216" s="156"/>
      <c r="K216" s="156"/>
      <c r="L216" s="156"/>
      <c r="M216" s="156"/>
      <c r="N216" s="156"/>
    </row>
    <row r="217" spans="9:14" ht="14.25" hidden="1" customHeight="1">
      <c r="I217" s="156"/>
      <c r="J217" s="156"/>
      <c r="K217" s="156"/>
      <c r="L217" s="156"/>
      <c r="M217" s="156"/>
      <c r="N217" s="156"/>
    </row>
    <row r="218" spans="9:14" ht="14.25" hidden="1" customHeight="1">
      <c r="I218" s="156"/>
      <c r="J218" s="156"/>
      <c r="K218" s="156"/>
      <c r="L218" s="156"/>
      <c r="M218" s="156"/>
      <c r="N218" s="156"/>
    </row>
    <row r="219" spans="9:14" ht="14.25" hidden="1" customHeight="1">
      <c r="I219" s="156"/>
      <c r="J219" s="156"/>
      <c r="K219" s="156"/>
      <c r="L219" s="156"/>
      <c r="M219" s="156"/>
      <c r="N219" s="156"/>
    </row>
    <row r="220" spans="9:14" ht="14.25" hidden="1" customHeight="1">
      <c r="I220" s="156"/>
      <c r="J220" s="156"/>
      <c r="K220" s="156"/>
      <c r="L220" s="156"/>
      <c r="M220" s="156"/>
      <c r="N220" s="156"/>
    </row>
    <row r="221" spans="9:14" ht="14.25" hidden="1" customHeight="1">
      <c r="I221" s="156"/>
      <c r="J221" s="156"/>
      <c r="K221" s="156"/>
      <c r="L221" s="156"/>
      <c r="M221" s="156"/>
      <c r="N221" s="156"/>
    </row>
    <row r="222" spans="9:14" ht="14.25" hidden="1" customHeight="1">
      <c r="I222" s="156"/>
      <c r="J222" s="156"/>
      <c r="K222" s="156"/>
      <c r="L222" s="156"/>
      <c r="M222" s="156"/>
      <c r="N222" s="156"/>
    </row>
    <row r="223" spans="9:14" ht="14.25" hidden="1" customHeight="1">
      <c r="I223" s="156"/>
      <c r="J223" s="156"/>
      <c r="K223" s="156"/>
      <c r="L223" s="156"/>
      <c r="M223" s="156"/>
      <c r="N223" s="156"/>
    </row>
    <row r="224" spans="9:14" ht="14.25" hidden="1" customHeight="1">
      <c r="I224" s="156"/>
      <c r="J224" s="156"/>
      <c r="K224" s="156"/>
      <c r="L224" s="156"/>
      <c r="M224" s="156"/>
      <c r="N224" s="156"/>
    </row>
    <row r="225" spans="9:14" ht="14.25" hidden="1" customHeight="1">
      <c r="I225" s="156"/>
      <c r="J225" s="156"/>
      <c r="K225" s="156"/>
      <c r="L225" s="156"/>
      <c r="M225" s="156"/>
      <c r="N225" s="156"/>
    </row>
    <row r="226" spans="9:14" ht="14.25" hidden="1" customHeight="1">
      <c r="I226" s="156"/>
      <c r="J226" s="156"/>
      <c r="K226" s="156"/>
      <c r="L226" s="156"/>
      <c r="M226" s="156"/>
      <c r="N226" s="156"/>
    </row>
    <row r="227" spans="9:14" ht="14.25" hidden="1" customHeight="1">
      <c r="I227" s="156"/>
      <c r="J227" s="156"/>
      <c r="K227" s="156"/>
      <c r="L227" s="156"/>
      <c r="M227" s="156"/>
      <c r="N227" s="156"/>
    </row>
    <row r="228" spans="9:14" ht="14.25" hidden="1" customHeight="1">
      <c r="I228" s="156"/>
      <c r="J228" s="156"/>
      <c r="K228" s="156"/>
      <c r="L228" s="156"/>
      <c r="M228" s="156"/>
      <c r="N228" s="156"/>
    </row>
    <row r="229" spans="9:14" ht="14.25" hidden="1" customHeight="1">
      <c r="I229" s="156"/>
      <c r="J229" s="156"/>
      <c r="K229" s="156"/>
      <c r="L229" s="156"/>
      <c r="M229" s="156"/>
      <c r="N229" s="156"/>
    </row>
    <row r="230" spans="9:14" ht="14.25" hidden="1" customHeight="1">
      <c r="I230" s="156"/>
      <c r="J230" s="156"/>
      <c r="K230" s="156"/>
      <c r="L230" s="156"/>
      <c r="M230" s="156"/>
      <c r="N230" s="156"/>
    </row>
    <row r="231" spans="9:14" ht="14.25" hidden="1" customHeight="1"/>
    <row r="232" spans="9:14" ht="14.25" hidden="1" customHeight="1"/>
    <row r="233" spans="9:14" ht="14.25" hidden="1" customHeight="1"/>
    <row r="234" spans="9:14" ht="14.25" hidden="1" customHeight="1"/>
    <row r="235" spans="9:14" ht="14.25" hidden="1" customHeight="1"/>
    <row r="236" spans="9:14" ht="14.25" hidden="1" customHeight="1"/>
  </sheetData>
  <mergeCells count="25">
    <mergeCell ref="G6:K6"/>
    <mergeCell ref="L6:P6"/>
    <mergeCell ref="G174:K174"/>
    <mergeCell ref="L174:P174"/>
    <mergeCell ref="F43:P43"/>
    <mergeCell ref="G142:K142"/>
    <mergeCell ref="L142:P142"/>
    <mergeCell ref="G44:K44"/>
    <mergeCell ref="L44:P44"/>
    <mergeCell ref="G66:K66"/>
    <mergeCell ref="L66:P66"/>
    <mergeCell ref="G82:K82"/>
    <mergeCell ref="L82:P82"/>
    <mergeCell ref="G98:K98"/>
    <mergeCell ref="F21:P21"/>
    <mergeCell ref="C22:D22"/>
    <mergeCell ref="G22:K22"/>
    <mergeCell ref="L22:P22"/>
    <mergeCell ref="G158:K158"/>
    <mergeCell ref="L158:P158"/>
    <mergeCell ref="G120:K120"/>
    <mergeCell ref="L120:P120"/>
    <mergeCell ref="F81:P81"/>
    <mergeCell ref="L98:P98"/>
    <mergeCell ref="G119:N119"/>
  </mergeCells>
  <pageMargins left="0.7" right="0.7" top="0.75" bottom="0.75" header="0.3" footer="0.3"/>
  <pageSetup paperSize="9" scale="47" fitToHeight="0" orientation="portrait" r:id="rId1"/>
  <headerFooter>
    <oddHeader>&amp;L&amp;F&amp;C&amp;A&amp;ROFFICIAL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CAB8-7FD7-47E5-895F-8FB5909DFE3D}">
  <sheetPr codeName="Sheet12">
    <tabColor rgb="FFCCCCCE"/>
    <pageSetUpPr fitToPage="1"/>
  </sheetPr>
  <dimension ref="A1:Z205"/>
  <sheetViews>
    <sheetView showGridLines="0" topLeftCell="A35" zoomScale="80" zoomScaleNormal="80" workbookViewId="0">
      <selection activeCell="P46" sqref="P46"/>
    </sheetView>
  </sheetViews>
  <sheetFormatPr defaultColWidth="0" defaultRowHeight="0" customHeight="1" zeroHeight="1"/>
  <cols>
    <col min="1" max="1" width="10.625" style="8" customWidth="1"/>
    <col min="2" max="2" width="7.25" style="17" bestFit="1" customWidth="1"/>
    <col min="3" max="3" width="23.125" style="8" bestFit="1" customWidth="1"/>
    <col min="4" max="4" width="15.125" style="8" bestFit="1" customWidth="1"/>
    <col min="5" max="5" width="39.75" style="8" customWidth="1"/>
    <col min="6" max="18" width="9" style="8" customWidth="1"/>
    <col min="19" max="16384" width="9" style="8" hidden="1"/>
  </cols>
  <sheetData>
    <row r="1" spans="1:26" s="45" customFormat="1" ht="30.75">
      <c r="A1" s="54" t="e">
        <f ca="1" xml:space="preserve"> RIGHT(CELL("filename", A1), LEN(CELL("filename", A1)) - SEARCH("]", CELL("filename", A1)))</f>
        <v>#VALUE!</v>
      </c>
      <c r="O1" s="10"/>
      <c r="P1" s="10"/>
      <c r="S1" s="55"/>
      <c r="T1" s="55"/>
    </row>
    <row r="2" spans="1:26" s="18" customFormat="1" ht="14.25">
      <c r="T2" s="74"/>
      <c r="U2" s="74"/>
      <c r="V2" s="74"/>
      <c r="W2" s="74"/>
      <c r="X2" s="74"/>
      <c r="Y2" s="74"/>
      <c r="Z2" s="74"/>
    </row>
    <row r="3" spans="1:26" s="29" customFormat="1" ht="13.15">
      <c r="A3" s="29" t="s">
        <v>175</v>
      </c>
    </row>
    <row r="4" spans="1:26" ht="14.25">
      <c r="R4" s="13"/>
    </row>
    <row r="5" spans="1:26" ht="14.25" customHeight="1">
      <c r="C5" s="13" t="s">
        <v>133</v>
      </c>
      <c r="F5" s="17"/>
      <c r="G5" s="17"/>
      <c r="H5" s="17"/>
      <c r="I5" s="17"/>
      <c r="J5" s="17"/>
      <c r="K5" s="17"/>
      <c r="L5" s="17"/>
      <c r="M5" s="17"/>
      <c r="N5" s="17"/>
      <c r="O5" s="17"/>
      <c r="P5" s="17"/>
      <c r="R5" s="13"/>
    </row>
    <row r="6" spans="1:26" ht="14.25" customHeight="1">
      <c r="C6" s="32"/>
      <c r="D6" s="32"/>
      <c r="E6" s="32"/>
      <c r="F6" s="13"/>
      <c r="G6" s="226" t="s">
        <v>145</v>
      </c>
      <c r="H6" s="226"/>
      <c r="I6" s="226"/>
      <c r="J6" s="226"/>
      <c r="K6" s="226"/>
      <c r="L6" s="226" t="s">
        <v>146</v>
      </c>
      <c r="M6" s="226"/>
      <c r="N6" s="226"/>
      <c r="O6" s="226"/>
      <c r="P6" s="226"/>
    </row>
    <row r="7" spans="1:26" ht="14.25" customHeight="1">
      <c r="A7" s="19"/>
      <c r="C7" s="32" t="s">
        <v>147</v>
      </c>
      <c r="D7" s="32" t="s">
        <v>148</v>
      </c>
      <c r="E7" s="32" t="s">
        <v>55</v>
      </c>
      <c r="F7" s="32" t="s">
        <v>149</v>
      </c>
      <c r="G7" s="32" t="s">
        <v>150</v>
      </c>
      <c r="H7" s="32" t="s">
        <v>151</v>
      </c>
      <c r="I7" s="32" t="s">
        <v>152</v>
      </c>
      <c r="J7" s="32" t="s">
        <v>153</v>
      </c>
      <c r="K7" s="32" t="s">
        <v>154</v>
      </c>
      <c r="L7" s="32" t="s">
        <v>155</v>
      </c>
      <c r="M7" s="32" t="s">
        <v>156</v>
      </c>
      <c r="N7" s="32" t="s">
        <v>157</v>
      </c>
      <c r="O7" s="32" t="s">
        <v>158</v>
      </c>
      <c r="P7" s="32" t="s">
        <v>159</v>
      </c>
    </row>
    <row r="8" spans="1:26" ht="14.25" customHeight="1">
      <c r="A8" s="20"/>
      <c r="C8" s="31" t="s">
        <v>58</v>
      </c>
      <c r="D8" s="86" t="s">
        <v>109</v>
      </c>
      <c r="E8" s="31" t="s">
        <v>176</v>
      </c>
      <c r="F8" s="86"/>
      <c r="G8" s="86" t="str">
        <f>IF('b.PCL values'!G9="","",'b.PCL values'!G9-a.Performance!G10)</f>
        <v/>
      </c>
      <c r="H8" s="140" t="str">
        <f>IF('b.PCL values'!H9="","",'b.PCL values'!H9-a.Performance!H10)</f>
        <v/>
      </c>
      <c r="I8" s="140" t="str">
        <f>IF('b.PCL values'!I9="","",'b.PCL values'!I9-a.Performance!I10)</f>
        <v/>
      </c>
      <c r="J8" s="140" t="str">
        <f>IF('b.PCL values'!J9="","",'b.PCL values'!J9-a.Performance!J10)</f>
        <v/>
      </c>
      <c r="K8" s="140" t="str">
        <f>IF('b.PCL values'!K9="","",'b.PCL values'!K9-a.Performance!K10)</f>
        <v/>
      </c>
      <c r="L8" s="140">
        <f>IF('b.PCL values'!L9="","",'b.PCL values'!L9-a.Performance!L10)</f>
        <v>0.3477740502718969</v>
      </c>
      <c r="M8" s="140">
        <f>IF('b.PCL values'!M9="","",'b.PCL values'!M9-a.Performance!M10)</f>
        <v>-0.10011103344370786</v>
      </c>
      <c r="N8" s="140">
        <f>IF('b.PCL values'!N9="","",'b.PCL values'!N9-a.Performance!N10)</f>
        <v>-0.11132464132550268</v>
      </c>
      <c r="O8" s="140">
        <f>IF('b.PCL values'!O9="","",'b.PCL values'!O9-a.Performance!O10)</f>
        <v>-0.82509246162173788</v>
      </c>
      <c r="P8" s="86"/>
    </row>
    <row r="9" spans="1:26" ht="14.25" customHeight="1">
      <c r="A9" s="20"/>
      <c r="C9" s="31" t="s">
        <v>91</v>
      </c>
      <c r="D9" s="86" t="s">
        <v>109</v>
      </c>
      <c r="E9" s="86" t="s">
        <v>176</v>
      </c>
      <c r="F9" s="86"/>
      <c r="G9" s="86" t="str">
        <f>IF('b.PCL values'!G10="","",'b.PCL values'!G10-a.Performance!G11)</f>
        <v/>
      </c>
      <c r="H9" s="140">
        <f>IF('b.PCL values'!H10="","",'b.PCL values'!H10-a.Performance!H11)</f>
        <v>-4.1085525721125116E-3</v>
      </c>
      <c r="I9" s="140">
        <f>IF('b.PCL values'!I10="","",'b.PCL values'!I10-a.Performance!I11)</f>
        <v>-3.6080505742084323E-2</v>
      </c>
      <c r="J9" s="140">
        <f>IF('b.PCL values'!J10="","",'b.PCL values'!J10-a.Performance!J11)</f>
        <v>0.22395475917462648</v>
      </c>
      <c r="K9" s="140">
        <f>IF('b.PCL values'!K10="","",'b.PCL values'!K10-a.Performance!K11)</f>
        <v>8.7015103132349614E-2</v>
      </c>
      <c r="L9" s="140">
        <f>IF('b.PCL values'!L10="","",'b.PCL values'!L10-a.Performance!L11)</f>
        <v>-0.36902043931812423</v>
      </c>
      <c r="M9" s="140">
        <f>IF('b.PCL values'!M10="","",'b.PCL values'!M10-a.Performance!M11)</f>
        <v>0.2721983147046545</v>
      </c>
      <c r="N9" s="140">
        <f>IF('b.PCL values'!N10="","",'b.PCL values'!N10-a.Performance!N11)</f>
        <v>0.44443504635658337</v>
      </c>
      <c r="O9" s="140">
        <f>IF('b.PCL values'!O10="","",'b.PCL values'!O10-a.Performance!O11)</f>
        <v>9.3889555991162776E-2</v>
      </c>
      <c r="P9" s="86"/>
    </row>
    <row r="10" spans="1:26" ht="14.25" customHeight="1">
      <c r="A10" s="20"/>
      <c r="C10" s="31" t="s">
        <v>92</v>
      </c>
      <c r="D10" s="86" t="s">
        <v>109</v>
      </c>
      <c r="E10" s="86" t="s">
        <v>176</v>
      </c>
      <c r="F10" s="86"/>
      <c r="G10" s="86" t="str">
        <f>IF('b.PCL values'!G11="","",'b.PCL values'!G11-a.Performance!G12)</f>
        <v/>
      </c>
      <c r="H10" s="140" t="str">
        <f>IF('b.PCL values'!H11="","",'b.PCL values'!H11-a.Performance!H12)</f>
        <v/>
      </c>
      <c r="I10" s="140" t="str">
        <f>IF('b.PCL values'!I11="","",'b.PCL values'!I11-a.Performance!I12)</f>
        <v/>
      </c>
      <c r="J10" s="140">
        <f>IF('b.PCL values'!J11="","",'b.PCL values'!J11-a.Performance!J12)</f>
        <v>-0.477070381092497</v>
      </c>
      <c r="K10" s="140">
        <f>IF('b.PCL values'!K11="","",'b.PCL values'!K11-a.Performance!K12)</f>
        <v>-1.4342395564477588</v>
      </c>
      <c r="L10" s="140">
        <f>IF('b.PCL values'!L11="","",'b.PCL values'!L11-a.Performance!L12)</f>
        <v>-1.1304360859993443</v>
      </c>
      <c r="M10" s="140">
        <f>IF('b.PCL values'!M11="","",'b.PCL values'!M11-a.Performance!M12)</f>
        <v>-0.71016661986333451</v>
      </c>
      <c r="N10" s="140">
        <f>IF('b.PCL values'!N11="","",'b.PCL values'!N11-a.Performance!N12)</f>
        <v>0.20075306882442212</v>
      </c>
      <c r="O10" s="140">
        <f>IF('b.PCL values'!O11="","",'b.PCL values'!O11-a.Performance!O12)</f>
        <v>-0.83901182047455114</v>
      </c>
      <c r="P10" s="86"/>
    </row>
    <row r="11" spans="1:26" ht="14.25" customHeight="1">
      <c r="A11" s="20"/>
      <c r="C11" s="31" t="s">
        <v>93</v>
      </c>
      <c r="D11" s="86" t="s">
        <v>109</v>
      </c>
      <c r="E11" s="86" t="s">
        <v>176</v>
      </c>
      <c r="F11" s="86"/>
      <c r="G11" s="86" t="str">
        <f>IF('b.PCL values'!G12="","",'b.PCL values'!G12-a.Performance!G13)</f>
        <v/>
      </c>
      <c r="H11" s="140">
        <f>IF('b.PCL values'!H12="","",'b.PCL values'!H12-a.Performance!H13)</f>
        <v>-1.3962722159712122</v>
      </c>
      <c r="I11" s="140">
        <f>IF('b.PCL values'!I12="","",'b.PCL values'!I12-a.Performance!I13)</f>
        <v>-1.6884938184873393</v>
      </c>
      <c r="J11" s="140">
        <f>IF('b.PCL values'!J12="","",'b.PCL values'!J12-a.Performance!J13)</f>
        <v>-2.6053684886892654</v>
      </c>
      <c r="K11" s="140">
        <f>IF('b.PCL values'!K12="","",'b.PCL values'!K12-a.Performance!K13)</f>
        <v>-2.231090421305514</v>
      </c>
      <c r="L11" s="140">
        <f>IF('b.PCL values'!L12="","",'b.PCL values'!L12-a.Performance!L13)</f>
        <v>-0.21192018267885038</v>
      </c>
      <c r="M11" s="140">
        <f>IF('b.PCL values'!M12="","",'b.PCL values'!M12-a.Performance!M13)</f>
        <v>-0.20539017850326258</v>
      </c>
      <c r="N11" s="140">
        <f>IF('b.PCL values'!N12="","",'b.PCL values'!N12-a.Performance!N13)</f>
        <v>0.37082218734143901</v>
      </c>
      <c r="O11" s="140">
        <f>IF('b.PCL values'!O12="","",'b.PCL values'!O12-a.Performance!O13)</f>
        <v>0.23083222683074855</v>
      </c>
      <c r="P11" s="86"/>
    </row>
    <row r="12" spans="1:26" ht="14.25" customHeight="1">
      <c r="A12" s="20"/>
      <c r="C12" s="31" t="s">
        <v>94</v>
      </c>
      <c r="D12" s="86" t="s">
        <v>109</v>
      </c>
      <c r="E12" s="86" t="s">
        <v>176</v>
      </c>
      <c r="F12" s="86"/>
      <c r="G12" s="86" t="str">
        <f>IF('b.PCL values'!G13="","",'b.PCL values'!G13-a.Performance!G14)</f>
        <v/>
      </c>
      <c r="H12" s="140" t="str">
        <f>IF('b.PCL values'!H13="","",'b.PCL values'!H13-a.Performance!H14)</f>
        <v/>
      </c>
      <c r="I12" s="140" t="str">
        <f>IF('b.PCL values'!I13="","",'b.PCL values'!I13-a.Performance!I14)</f>
        <v/>
      </c>
      <c r="J12" s="140">
        <f>IF('b.PCL values'!J13="","",'b.PCL values'!J13-a.Performance!J14)</f>
        <v>0.2015738249656327</v>
      </c>
      <c r="K12" s="140">
        <f>IF('b.PCL values'!K13="","",'b.PCL values'!K13-a.Performance!K14)</f>
        <v>-0.65943697166212334</v>
      </c>
      <c r="L12" s="140">
        <f>IF('b.PCL values'!L13="","",'b.PCL values'!L13-a.Performance!L14)</f>
        <v>-0.18162138630648594</v>
      </c>
      <c r="M12" s="140">
        <f>IF('b.PCL values'!M13="","",'b.PCL values'!M13-a.Performance!M14)</f>
        <v>2.0091524604727962E-2</v>
      </c>
      <c r="N12" s="140">
        <f>IF('b.PCL values'!N13="","",'b.PCL values'!N13-a.Performance!N14)</f>
        <v>-7.4758568828236394E-2</v>
      </c>
      <c r="O12" s="140">
        <f>IF('b.PCL values'!O13="","",'b.PCL values'!O13-a.Performance!O14)</f>
        <v>-0.22722104114483388</v>
      </c>
      <c r="P12" s="86"/>
    </row>
    <row r="13" spans="1:26" ht="14.25" customHeight="1">
      <c r="A13" s="20"/>
      <c r="C13" s="31" t="s">
        <v>95</v>
      </c>
      <c r="D13" s="86" t="s">
        <v>109</v>
      </c>
      <c r="E13" s="86" t="s">
        <v>176</v>
      </c>
      <c r="F13" s="86"/>
      <c r="G13" s="86" t="str">
        <f>IF('b.PCL values'!G14="","",'b.PCL values'!G14-a.Performance!G15)</f>
        <v/>
      </c>
      <c r="H13" s="140">
        <f>IF('b.PCL values'!H14="","",'b.PCL values'!H14-a.Performance!H15)</f>
        <v>-0.23228500769594662</v>
      </c>
      <c r="I13" s="140">
        <f>IF('b.PCL values'!I14="","",'b.PCL values'!I14-a.Performance!I15)</f>
        <v>3.9309561738576138E-2</v>
      </c>
      <c r="J13" s="140">
        <f>IF('b.PCL values'!J14="","",'b.PCL values'!J14-a.Performance!J15)</f>
        <v>0.60356263858897474</v>
      </c>
      <c r="K13" s="140">
        <f>IF('b.PCL values'!K14="","",'b.PCL values'!K14-a.Performance!K15)</f>
        <v>-0.32599971775995473</v>
      </c>
      <c r="L13" s="140">
        <f>IF('b.PCL values'!L14="","",'b.PCL values'!L14-a.Performance!L15)</f>
        <v>0.31509799996360233</v>
      </c>
      <c r="M13" s="140">
        <f>IF('b.PCL values'!M14="","",'b.PCL values'!M14-a.Performance!M15)</f>
        <v>0.85684796222894566</v>
      </c>
      <c r="N13" s="140">
        <f>IF('b.PCL values'!N14="","",'b.PCL values'!N14-a.Performance!N15)</f>
        <v>0.94149318649379332</v>
      </c>
      <c r="O13" s="140">
        <f>IF('b.PCL values'!O14="","",'b.PCL values'!O14-a.Performance!O15)</f>
        <v>0.69266885883801388</v>
      </c>
      <c r="P13" s="86"/>
    </row>
    <row r="14" spans="1:26" ht="14.25" customHeight="1">
      <c r="A14" s="20"/>
      <c r="C14" s="31" t="s">
        <v>96</v>
      </c>
      <c r="D14" s="86" t="s">
        <v>109</v>
      </c>
      <c r="E14" s="86" t="s">
        <v>176</v>
      </c>
      <c r="F14" s="86"/>
      <c r="G14" s="86" t="str">
        <f>IF('b.PCL values'!G15="","",'b.PCL values'!G15-a.Performance!G16)</f>
        <v/>
      </c>
      <c r="H14" s="140">
        <f>IF('b.PCL values'!H15="","",'b.PCL values'!H15-a.Performance!H16)</f>
        <v>-0.14881704686594155</v>
      </c>
      <c r="I14" s="140">
        <f>IF('b.PCL values'!I15="","",'b.PCL values'!I15-a.Performance!I16)</f>
        <v>-1.711641083608173E-2</v>
      </c>
      <c r="J14" s="140">
        <f>IF('b.PCL values'!J15="","",'b.PCL values'!J15-a.Performance!J16)</f>
        <v>-0.24682312482759894</v>
      </c>
      <c r="K14" s="140">
        <f>IF('b.PCL values'!K15="","",'b.PCL values'!K15-a.Performance!K16)</f>
        <v>-0.3689785590398067</v>
      </c>
      <c r="L14" s="140">
        <f>IF('b.PCL values'!L15="","",'b.PCL values'!L15-a.Performance!L16)</f>
        <v>-0.27553520958560562</v>
      </c>
      <c r="M14" s="140">
        <f>IF('b.PCL values'!M15="","",'b.PCL values'!M15-a.Performance!M16)</f>
        <v>-1.4096039603960397</v>
      </c>
      <c r="N14" s="140">
        <f>IF('b.PCL values'!N15="","",'b.PCL values'!N15-a.Performance!N16)</f>
        <v>-0.66582748892846455</v>
      </c>
      <c r="O14" s="140">
        <f>IF('b.PCL values'!O15="","",'b.PCL values'!O15-a.Performance!O16)</f>
        <v>-1.132110609541408</v>
      </c>
      <c r="P14" s="86"/>
    </row>
    <row r="15" spans="1:26" ht="14.25" customHeight="1">
      <c r="A15" s="20"/>
      <c r="C15" s="31" t="s">
        <v>97</v>
      </c>
      <c r="D15" s="86" t="s">
        <v>109</v>
      </c>
      <c r="E15" s="86" t="s">
        <v>176</v>
      </c>
      <c r="F15" s="86"/>
      <c r="G15" s="86" t="str">
        <f>IF('b.PCL values'!G16="","",'b.PCL values'!G16-a.Performance!G17)</f>
        <v/>
      </c>
      <c r="H15" s="140">
        <f>IF('b.PCL values'!H16="","",'b.PCL values'!H16-a.Performance!H17)</f>
        <v>-0.98707237733241904</v>
      </c>
      <c r="I15" s="140">
        <f>IF('b.PCL values'!I16="","",'b.PCL values'!I16-a.Performance!I17)</f>
        <v>-0.14161382255649202</v>
      </c>
      <c r="J15" s="140">
        <f>IF('b.PCL values'!J16="","",'b.PCL values'!J16-a.Performance!J17)</f>
        <v>-0.26099793574136965</v>
      </c>
      <c r="K15" s="140">
        <f>IF('b.PCL values'!K16="","",'b.PCL values'!K16-a.Performance!K17)</f>
        <v>-0.20453521842718492</v>
      </c>
      <c r="L15" s="140">
        <f>IF('b.PCL values'!L16="","",'b.PCL values'!L16-a.Performance!L17)</f>
        <v>-0.62550108790832604</v>
      </c>
      <c r="M15" s="140">
        <f>IF('b.PCL values'!M16="","",'b.PCL values'!M16-a.Performance!M17)</f>
        <v>-1.8256027348392618</v>
      </c>
      <c r="N15" s="140">
        <f>IF('b.PCL values'!N16="","",'b.PCL values'!N16-a.Performance!N17)</f>
        <v>-0.32566284817437485</v>
      </c>
      <c r="O15" s="140">
        <f>IF('b.PCL values'!O16="","",'b.PCL values'!O16-a.Performance!O17)</f>
        <v>-0.43704999201728301</v>
      </c>
      <c r="P15" s="86"/>
    </row>
    <row r="16" spans="1:26" ht="14.25" customHeight="1">
      <c r="A16" s="20"/>
      <c r="C16" s="31" t="s">
        <v>161</v>
      </c>
      <c r="D16" s="86" t="s">
        <v>109</v>
      </c>
      <c r="E16" s="86" t="s">
        <v>176</v>
      </c>
      <c r="F16" s="86"/>
      <c r="G16" s="86" t="str">
        <f>IF('b.PCL values'!G17="","",'b.PCL values'!G17-a.Performance!G18)</f>
        <v/>
      </c>
      <c r="H16" s="140" t="str">
        <f>IF('b.PCL values'!H17="","",'b.PCL values'!H17-a.Performance!H18)</f>
        <v/>
      </c>
      <c r="I16" s="140" t="str">
        <f>IF('b.PCL values'!I17="","",'b.PCL values'!I17-a.Performance!I18)</f>
        <v/>
      </c>
      <c r="J16" s="140" t="str">
        <f>IF('b.PCL values'!J17="","",'b.PCL values'!J17-a.Performance!J18)</f>
        <v/>
      </c>
      <c r="K16" s="140" t="str">
        <f>IF('b.PCL values'!K17="","",'b.PCL values'!K17-a.Performance!K18)</f>
        <v/>
      </c>
      <c r="L16" s="140">
        <f>IF('b.PCL values'!L17="","",'b.PCL values'!L17-a.Performance!L18)</f>
        <v>-2.7866651983349122</v>
      </c>
      <c r="M16" s="140">
        <f>IF('b.PCL values'!M17="","",'b.PCL values'!M17-a.Performance!M18)</f>
        <v>-1.3489724728965924</v>
      </c>
      <c r="N16" s="140">
        <f>IF('b.PCL values'!N17="","",'b.PCL values'!N17-a.Performance!N18)</f>
        <v>-0.73868513518415302</v>
      </c>
      <c r="O16" s="140">
        <f>IF('b.PCL values'!O17="","",'b.PCL values'!O17-a.Performance!O18)</f>
        <v>-2.9095279508333278</v>
      </c>
      <c r="P16" s="86"/>
    </row>
    <row r="17" spans="1:16" ht="14.25" customHeight="1">
      <c r="A17" s="20"/>
      <c r="C17" s="31" t="s">
        <v>99</v>
      </c>
      <c r="D17" s="86" t="s">
        <v>109</v>
      </c>
      <c r="E17" s="86" t="s">
        <v>176</v>
      </c>
      <c r="F17" s="86"/>
      <c r="G17" s="86" t="str">
        <f>IF('b.PCL values'!G18="","",'b.PCL values'!G18-a.Performance!G19)</f>
        <v/>
      </c>
      <c r="H17" s="140">
        <f>IF('b.PCL values'!H18="","",'b.PCL values'!H18-a.Performance!H19)</f>
        <v>0.39999999999999991</v>
      </c>
      <c r="I17" s="140">
        <f>IF('b.PCL values'!I18="","",'b.PCL values'!I18-a.Performance!I19)</f>
        <v>0.47</v>
      </c>
      <c r="J17" s="140">
        <f>IF('b.PCL values'!J18="","",'b.PCL values'!J18-a.Performance!J19)</f>
        <v>0.24</v>
      </c>
      <c r="K17" s="140">
        <f>IF('b.PCL values'!K18="","",'b.PCL values'!K18-a.Performance!K19)</f>
        <v>0.48</v>
      </c>
      <c r="L17" s="140">
        <f>IF('b.PCL values'!L18="","",'b.PCL values'!L18-a.Performance!L19)</f>
        <v>0.27328570525384066</v>
      </c>
      <c r="M17" s="140">
        <f>IF('b.PCL values'!M18="","",'b.PCL values'!M18-a.Performance!M19)</f>
        <v>0.20415938077778817</v>
      </c>
      <c r="N17" s="140">
        <f>IF('b.PCL values'!N18="","",'b.PCL values'!N18-a.Performance!N19)</f>
        <v>0.27478676078704378</v>
      </c>
      <c r="O17" s="140">
        <f>IF('b.PCL values'!O18="","",'b.PCL values'!O18-a.Performance!O19)</f>
        <v>-0.11937834841761696</v>
      </c>
      <c r="P17" s="86"/>
    </row>
    <row r="18" spans="1:16" ht="14.25" customHeight="1">
      <c r="A18" s="20"/>
      <c r="C18" s="31" t="s">
        <v>100</v>
      </c>
      <c r="D18" s="86" t="s">
        <v>109</v>
      </c>
      <c r="E18" s="86" t="s">
        <v>176</v>
      </c>
      <c r="F18" s="86"/>
      <c r="G18" s="86" t="str">
        <f>IF('b.PCL values'!G19="","",'b.PCL values'!G19-a.Performance!G20)</f>
        <v/>
      </c>
      <c r="H18" s="140">
        <f>IF('b.PCL values'!H19="","",'b.PCL values'!H19-a.Performance!H20)</f>
        <v>3.0641857859999169</v>
      </c>
      <c r="I18" s="140">
        <f>IF('b.PCL values'!I19="","",'b.PCL values'!I19-a.Performance!I20)</f>
        <v>0.91515749924883671</v>
      </c>
      <c r="J18" s="140">
        <f>IF('b.PCL values'!J19="","",'b.PCL values'!J19-a.Performance!J20)</f>
        <v>2.5465192970308328</v>
      </c>
      <c r="K18" s="140">
        <f>IF('b.PCL values'!K19="","",'b.PCL values'!K19-a.Performance!K20)</f>
        <v>3.4366598486194642</v>
      </c>
      <c r="L18" s="140">
        <f>IF('b.PCL values'!L19="","",'b.PCL values'!L19-a.Performance!L20)</f>
        <v>-1.6608610060114024</v>
      </c>
      <c r="M18" s="140">
        <f>IF('b.PCL values'!M19="","",'b.PCL values'!M19-a.Performance!M20)</f>
        <v>-1.2015779362509034</v>
      </c>
      <c r="N18" s="140">
        <f>IF('b.PCL values'!N19="","",'b.PCL values'!N19-a.Performance!N20)</f>
        <v>-1.0868935642778497</v>
      </c>
      <c r="O18" s="140">
        <f>IF('b.PCL values'!O19="","",'b.PCL values'!O19-a.Performance!O20)</f>
        <v>-1.3433510200855352</v>
      </c>
      <c r="P18" s="86"/>
    </row>
    <row r="19" spans="1:16" ht="14.25" customHeight="1"/>
    <row r="20" spans="1:16" ht="14.25" customHeight="1"/>
    <row r="21" spans="1:16" ht="14.25" customHeight="1">
      <c r="C21" s="13" t="s">
        <v>134</v>
      </c>
    </row>
    <row r="22" spans="1:16" ht="14.25" customHeight="1">
      <c r="C22" s="226"/>
      <c r="D22" s="226"/>
      <c r="E22" s="132"/>
      <c r="F22" s="13"/>
      <c r="G22" s="226" t="s">
        <v>145</v>
      </c>
      <c r="H22" s="226"/>
      <c r="I22" s="226"/>
      <c r="J22" s="226"/>
      <c r="K22" s="226"/>
      <c r="L22" s="226" t="s">
        <v>146</v>
      </c>
      <c r="M22" s="226"/>
      <c r="N22" s="226"/>
      <c r="O22" s="226"/>
      <c r="P22" s="226"/>
    </row>
    <row r="23" spans="1:16" ht="14.25" customHeight="1">
      <c r="A23" s="19"/>
      <c r="C23" s="32" t="s">
        <v>147</v>
      </c>
      <c r="D23" s="32" t="s">
        <v>148</v>
      </c>
      <c r="E23" s="32" t="s">
        <v>55</v>
      </c>
      <c r="F23" s="32" t="s">
        <v>149</v>
      </c>
      <c r="G23" s="32" t="s">
        <v>150</v>
      </c>
      <c r="H23" s="32" t="s">
        <v>151</v>
      </c>
      <c r="I23" s="32" t="s">
        <v>152</v>
      </c>
      <c r="J23" s="32" t="s">
        <v>153</v>
      </c>
      <c r="K23" s="32" t="s">
        <v>154</v>
      </c>
      <c r="L23" s="32" t="s">
        <v>155</v>
      </c>
      <c r="M23" s="32" t="s">
        <v>156</v>
      </c>
      <c r="N23" s="32" t="s">
        <v>157</v>
      </c>
      <c r="O23" s="32" t="s">
        <v>158</v>
      </c>
      <c r="P23" s="32" t="s">
        <v>159</v>
      </c>
    </row>
    <row r="24" spans="1:16" ht="14.25" customHeight="1">
      <c r="A24" s="20"/>
      <c r="C24" s="86" t="s">
        <v>58</v>
      </c>
      <c r="D24" s="86" t="s">
        <v>109</v>
      </c>
      <c r="E24" s="86" t="s">
        <v>177</v>
      </c>
      <c r="F24" s="137"/>
      <c r="I24" s="140">
        <f>'b.PCL values'!I25-a.Performance!I26</f>
        <v>-3.17</v>
      </c>
      <c r="J24" s="140">
        <f>'b.PCL values'!J25-a.Performance!J26</f>
        <v>-2.09</v>
      </c>
      <c r="K24" s="140">
        <f>'b.PCL values'!K25-a.Performance!K26</f>
        <v>-1.75</v>
      </c>
      <c r="L24" s="140">
        <f>'b.PCL values'!L25-a.Performance!L26</f>
        <v>-1.98</v>
      </c>
      <c r="M24" s="140">
        <f>'b.PCL values'!M25-a.Performance!M26</f>
        <v>-4.05</v>
      </c>
      <c r="N24" s="140">
        <f>'b.PCL values'!N25-a.Performance!N26</f>
        <v>-2.92</v>
      </c>
      <c r="O24" s="140">
        <f>'b.PCL values'!O25-a.Performance!O26</f>
        <v>-3.569</v>
      </c>
      <c r="P24" s="115"/>
    </row>
    <row r="25" spans="1:16" ht="14.25" customHeight="1">
      <c r="A25" s="20"/>
      <c r="C25" s="86" t="s">
        <v>91</v>
      </c>
      <c r="D25" s="86" t="s">
        <v>109</v>
      </c>
      <c r="E25" s="86" t="s">
        <v>177</v>
      </c>
      <c r="F25" s="137"/>
      <c r="I25" s="140">
        <f>'b.PCL values'!I26-a.Performance!I27</f>
        <v>-2.85</v>
      </c>
      <c r="J25" s="140">
        <f>'b.PCL values'!J26-a.Performance!J27</f>
        <v>-4.3099999999999996</v>
      </c>
      <c r="K25" s="140">
        <f>'b.PCL values'!K26-a.Performance!K27</f>
        <v>-3.97</v>
      </c>
      <c r="L25" s="140">
        <f>'b.PCL values'!L26-a.Performance!L27</f>
        <v>-4.17</v>
      </c>
      <c r="M25" s="140">
        <f>'b.PCL values'!M26-a.Performance!M27</f>
        <v>-9.77</v>
      </c>
      <c r="N25" s="140">
        <f>'b.PCL values'!N26-a.Performance!N27</f>
        <v>-5.4</v>
      </c>
      <c r="O25" s="140">
        <f>'b.PCL values'!O26-a.Performance!O27</f>
        <v>-7.74</v>
      </c>
      <c r="P25" s="115"/>
    </row>
    <row r="26" spans="1:16" ht="14.25" customHeight="1">
      <c r="A26" s="20"/>
      <c r="C26" s="86" t="s">
        <v>92</v>
      </c>
      <c r="D26" s="86" t="s">
        <v>109</v>
      </c>
      <c r="E26" s="86"/>
      <c r="F26" s="137"/>
      <c r="I26" s="140">
        <f>'b.PCL values'!I27-a.Performance!I28</f>
        <v>0</v>
      </c>
      <c r="J26" s="140">
        <f>'b.PCL values'!J27-a.Performance!J28</f>
        <v>-0.5</v>
      </c>
      <c r="K26" s="140">
        <f>'b.PCL values'!K27-a.Performance!K28</f>
        <v>-0.33</v>
      </c>
      <c r="L26" s="140">
        <f>'b.PCL values'!L27-a.Performance!L28</f>
        <v>-0.08</v>
      </c>
      <c r="M26" s="140">
        <f>'b.PCL values'!M27-a.Performance!M28</f>
        <v>-0.16</v>
      </c>
      <c r="N26" s="140">
        <f>'b.PCL values'!N27-a.Performance!N28</f>
        <v>-0.56000000000000005</v>
      </c>
      <c r="O26" s="140">
        <f>'b.PCL values'!O27-a.Performance!O28</f>
        <v>-0.11</v>
      </c>
      <c r="P26" s="115"/>
    </row>
    <row r="27" spans="1:16" ht="14.25" customHeight="1">
      <c r="A27" s="20"/>
      <c r="C27" s="86" t="s">
        <v>93</v>
      </c>
      <c r="D27" s="86" t="s">
        <v>109</v>
      </c>
      <c r="E27" s="86" t="s">
        <v>177</v>
      </c>
      <c r="F27" s="137"/>
      <c r="I27" s="140">
        <f>'b.PCL values'!I28-a.Performance!I29</f>
        <v>-2.41</v>
      </c>
      <c r="J27" s="140">
        <f>'b.PCL values'!J28-a.Performance!J29</f>
        <v>-2.2599999999999998</v>
      </c>
      <c r="K27" s="140">
        <f>'b.PCL values'!K28-a.Performance!K29</f>
        <v>-3.21</v>
      </c>
      <c r="L27" s="140">
        <f>'b.PCL values'!L28-a.Performance!L29</f>
        <v>-7.11</v>
      </c>
      <c r="M27" s="140">
        <f>'b.PCL values'!M28-a.Performance!M29</f>
        <v>-6.36</v>
      </c>
      <c r="N27" s="140">
        <f>'b.PCL values'!N28-a.Performance!N29</f>
        <v>-7.62</v>
      </c>
      <c r="O27" s="140">
        <f>'b.PCL values'!O28-a.Performance!O29</f>
        <v>-3.452</v>
      </c>
      <c r="P27" s="115"/>
    </row>
    <row r="28" spans="1:16" ht="14.25" customHeight="1">
      <c r="A28" s="20"/>
      <c r="C28" s="86" t="s">
        <v>94</v>
      </c>
      <c r="D28" s="86" t="s">
        <v>109</v>
      </c>
      <c r="E28" s="86" t="s">
        <v>177</v>
      </c>
      <c r="F28" s="137"/>
      <c r="I28" s="140">
        <f>'b.PCL values'!I29-a.Performance!I30</f>
        <v>-9.44</v>
      </c>
      <c r="J28" s="140">
        <f>'b.PCL values'!J29-a.Performance!J30</f>
        <v>-8.4</v>
      </c>
      <c r="K28" s="140">
        <f>'b.PCL values'!K29-a.Performance!K30</f>
        <v>-3.94</v>
      </c>
      <c r="L28" s="140">
        <f>'b.PCL values'!L29-a.Performance!L30</f>
        <v>-1.53</v>
      </c>
      <c r="M28" s="140">
        <f>'b.PCL values'!M29-a.Performance!M30</f>
        <v>-2.4300000000000002</v>
      </c>
      <c r="N28" s="140">
        <f>'b.PCL values'!N29-a.Performance!N30</f>
        <v>-5.65</v>
      </c>
      <c r="O28" s="140">
        <f>'b.PCL values'!O29-a.Performance!O30</f>
        <v>-6.19</v>
      </c>
      <c r="P28" s="115"/>
    </row>
    <row r="29" spans="1:16" ht="14.25" customHeight="1">
      <c r="A29" s="20"/>
      <c r="C29" s="86" t="s">
        <v>95</v>
      </c>
      <c r="D29" s="86" t="s">
        <v>109</v>
      </c>
      <c r="E29" s="86" t="s">
        <v>177</v>
      </c>
      <c r="F29" s="137"/>
      <c r="I29" s="140">
        <f>'b.PCL values'!I30-a.Performance!I31</f>
        <v>-2.85</v>
      </c>
      <c r="J29" s="140">
        <f>'b.PCL values'!J30-a.Performance!J31</f>
        <v>-1.91</v>
      </c>
      <c r="K29" s="140">
        <f>'b.PCL values'!K30-a.Performance!K31</f>
        <v>-3.64</v>
      </c>
      <c r="L29" s="140">
        <f>'b.PCL values'!L30-a.Performance!L31</f>
        <v>-2.06</v>
      </c>
      <c r="M29" s="140">
        <f>'b.PCL values'!M30-a.Performance!M31</f>
        <v>-3.86</v>
      </c>
      <c r="N29" s="140">
        <f>'b.PCL values'!N30-a.Performance!N31</f>
        <v>-2.39</v>
      </c>
      <c r="O29" s="140">
        <f>'b.PCL values'!O30-a.Performance!O31</f>
        <v>-3.02</v>
      </c>
      <c r="P29" s="115"/>
    </row>
    <row r="30" spans="1:16" ht="14.25" customHeight="1">
      <c r="A30" s="20"/>
      <c r="C30" s="86" t="s">
        <v>96</v>
      </c>
      <c r="D30" s="86" t="s">
        <v>109</v>
      </c>
      <c r="E30" s="86" t="s">
        <v>177</v>
      </c>
      <c r="F30" s="137"/>
      <c r="I30" s="140">
        <f>'b.PCL values'!I31-a.Performance!I32</f>
        <v>-5.46</v>
      </c>
      <c r="J30" s="140">
        <f>'b.PCL values'!J31-a.Performance!J32</f>
        <v>-11.59</v>
      </c>
      <c r="K30" s="140">
        <f>'b.PCL values'!K31-a.Performance!K32</f>
        <v>-7.66</v>
      </c>
      <c r="L30" s="140">
        <f>'b.PCL values'!L31-a.Performance!L32</f>
        <v>-4.6100000000000003</v>
      </c>
      <c r="M30" s="140">
        <f>'b.PCL values'!M31-a.Performance!M32</f>
        <v>-6.69</v>
      </c>
      <c r="N30" s="140">
        <f>'b.PCL values'!N31-a.Performance!N32</f>
        <v>-6.38</v>
      </c>
      <c r="O30" s="140">
        <f>'b.PCL values'!O31-a.Performance!O32</f>
        <v>-3.07</v>
      </c>
      <c r="P30" s="115"/>
    </row>
    <row r="31" spans="1:16" ht="14.25" customHeight="1">
      <c r="A31" s="20"/>
      <c r="C31" s="86" t="s">
        <v>97</v>
      </c>
      <c r="D31" s="86" t="s">
        <v>109</v>
      </c>
      <c r="E31" s="86" t="s">
        <v>177</v>
      </c>
      <c r="F31" s="137"/>
      <c r="I31" s="140">
        <f>'b.PCL values'!I32-a.Performance!I33</f>
        <v>-1.22</v>
      </c>
      <c r="J31" s="140">
        <f>'b.PCL values'!J32-a.Performance!J33</f>
        <v>-1.95</v>
      </c>
      <c r="K31" s="140">
        <f>'b.PCL values'!K32-a.Performance!K33</f>
        <v>-0.66</v>
      </c>
      <c r="L31" s="140">
        <f>'b.PCL values'!L32-a.Performance!L33</f>
        <v>-2.42</v>
      </c>
      <c r="M31" s="140">
        <f>'b.PCL values'!M32-a.Performance!M33</f>
        <v>-2.59</v>
      </c>
      <c r="N31" s="140">
        <f>'b.PCL values'!N32-a.Performance!N33</f>
        <v>-10.96</v>
      </c>
      <c r="O31" s="140">
        <f>'b.PCL values'!O32-a.Performance!O33</f>
        <v>-1.43</v>
      </c>
      <c r="P31" s="115"/>
    </row>
    <row r="32" spans="1:16" ht="14.25" customHeight="1">
      <c r="A32" s="20"/>
      <c r="C32" s="86" t="s">
        <v>161</v>
      </c>
      <c r="D32" s="86" t="s">
        <v>109</v>
      </c>
      <c r="E32" s="86" t="s">
        <v>177</v>
      </c>
      <c r="F32" s="137"/>
      <c r="I32" s="140">
        <f>'b.PCL values'!I33-a.Performance!I34</f>
        <v>-1.28</v>
      </c>
      <c r="J32" s="140">
        <f>'b.PCL values'!J33-a.Performance!J34</f>
        <v>-2.2599999999999998</v>
      </c>
      <c r="K32" s="140">
        <f>'b.PCL values'!K33-a.Performance!K34</f>
        <v>-3.24</v>
      </c>
      <c r="L32" s="140">
        <f>'b.PCL values'!L33-a.Performance!L34</f>
        <v>-2.58</v>
      </c>
      <c r="M32" s="140">
        <f>'b.PCL values'!M33-a.Performance!M34</f>
        <v>-3.02</v>
      </c>
      <c r="N32" s="140">
        <f>'b.PCL values'!N33-a.Performance!N34</f>
        <v>-3.67</v>
      </c>
      <c r="O32" s="140">
        <f>'b.PCL values'!O33-a.Performance!O34</f>
        <v>-5.92</v>
      </c>
      <c r="P32" s="115"/>
    </row>
    <row r="33" spans="1:17" ht="14.25" customHeight="1">
      <c r="A33" s="20"/>
      <c r="C33" s="86" t="s">
        <v>99</v>
      </c>
      <c r="D33" s="86" t="s">
        <v>109</v>
      </c>
      <c r="E33" s="86" t="s">
        <v>177</v>
      </c>
      <c r="F33" s="137"/>
      <c r="I33" s="140">
        <f>'b.PCL values'!I34-a.Performance!I35</f>
        <v>-0.52</v>
      </c>
      <c r="J33" s="140">
        <f>'b.PCL values'!J34-a.Performance!J35</f>
        <v>-0.87</v>
      </c>
      <c r="K33" s="140">
        <f>'b.PCL values'!K34-a.Performance!K35</f>
        <v>-0.88</v>
      </c>
      <c r="L33" s="140">
        <f>'b.PCL values'!L34-a.Performance!L35</f>
        <v>-1.61</v>
      </c>
      <c r="M33" s="140">
        <f>'b.PCL values'!M34-a.Performance!M35</f>
        <v>-0.37</v>
      </c>
      <c r="N33" s="140">
        <f>'b.PCL values'!N34-a.Performance!N35</f>
        <v>-1.04</v>
      </c>
      <c r="O33" s="140">
        <f>'b.PCL values'!O34-a.Performance!O35</f>
        <v>-0.93</v>
      </c>
      <c r="P33" s="115"/>
    </row>
    <row r="34" spans="1:17" ht="14.25" customHeight="1">
      <c r="A34" s="20"/>
      <c r="C34" s="86" t="s">
        <v>100</v>
      </c>
      <c r="D34" s="86" t="s">
        <v>109</v>
      </c>
      <c r="E34" s="86" t="s">
        <v>177</v>
      </c>
      <c r="F34" s="137"/>
      <c r="I34" s="140">
        <f>'b.PCL values'!I35-a.Performance!I36</f>
        <v>-4.6100000000000003</v>
      </c>
      <c r="J34" s="140">
        <f>'b.PCL values'!J35-a.Performance!J36</f>
        <v>-1.9</v>
      </c>
      <c r="K34" s="140">
        <f>'b.PCL values'!K35-a.Performance!K36</f>
        <v>-4.7300000000000004</v>
      </c>
      <c r="L34" s="140">
        <f>'b.PCL values'!L35-a.Performance!L36</f>
        <v>-2.34</v>
      </c>
      <c r="M34" s="140">
        <f>'b.PCL values'!M35-a.Performance!M36</f>
        <v>-4.76</v>
      </c>
      <c r="N34" s="140">
        <f>'b.PCL values'!N35-a.Performance!N36</f>
        <v>-4.6100000000000003</v>
      </c>
      <c r="O34" s="140">
        <f>'b.PCL values'!O35-a.Performance!O36</f>
        <v>-9.27</v>
      </c>
      <c r="P34" s="115"/>
    </row>
    <row r="35" spans="1:17" ht="14.25" customHeight="1">
      <c r="A35" s="20"/>
      <c r="C35" s="86" t="s">
        <v>101</v>
      </c>
      <c r="D35" s="86" t="s">
        <v>109</v>
      </c>
      <c r="E35" s="86" t="s">
        <v>177</v>
      </c>
      <c r="F35" s="137"/>
      <c r="I35" s="140">
        <f>'b.PCL values'!I36-a.Performance!I37</f>
        <v>-6.66</v>
      </c>
      <c r="J35" s="140">
        <f>'b.PCL values'!J36-a.Performance!J37</f>
        <v>-5.18</v>
      </c>
      <c r="K35" s="140">
        <f>'b.PCL values'!K36-a.Performance!K37</f>
        <v>-1.73</v>
      </c>
      <c r="L35" s="140">
        <f>'b.PCL values'!L36-a.Performance!L37</f>
        <v>-1.31</v>
      </c>
      <c r="M35" s="140">
        <f>'b.PCL values'!M36-a.Performance!M37</f>
        <v>-0.87</v>
      </c>
      <c r="N35" s="140">
        <f>'b.PCL values'!N36-a.Performance!N37</f>
        <v>-1.0900000000000001</v>
      </c>
      <c r="O35" s="140">
        <f>'b.PCL values'!O36-a.Performance!O37</f>
        <v>-8.0500000000000007</v>
      </c>
      <c r="P35" s="115"/>
    </row>
    <row r="36" spans="1:17" ht="14.25" customHeight="1">
      <c r="A36" s="20"/>
      <c r="C36" s="86" t="s">
        <v>102</v>
      </c>
      <c r="D36" s="86" t="s">
        <v>109</v>
      </c>
      <c r="E36" s="86" t="s">
        <v>177</v>
      </c>
      <c r="F36" s="137"/>
      <c r="I36" s="140">
        <f>'b.PCL values'!I37-a.Performance!I38</f>
        <v>-0.03</v>
      </c>
      <c r="J36" s="140">
        <f>'b.PCL values'!J37-a.Performance!J38</f>
        <v>-0.75</v>
      </c>
      <c r="K36" s="140">
        <f>'b.PCL values'!K37-a.Performance!K38</f>
        <v>-2.31</v>
      </c>
      <c r="L36" s="140">
        <f>'b.PCL values'!L37-a.Performance!L38</f>
        <v>-3.02</v>
      </c>
      <c r="M36" s="140">
        <f>'b.PCL values'!M37-a.Performance!M38</f>
        <v>-4.1900000000000004</v>
      </c>
      <c r="N36" s="140">
        <f>'b.PCL values'!N37-a.Performance!N38</f>
        <v>-4.5999999999999996</v>
      </c>
      <c r="O36" s="140">
        <f>'b.PCL values'!O37-a.Performance!O38</f>
        <v>-7.05</v>
      </c>
      <c r="P36" s="115"/>
    </row>
    <row r="37" spans="1:17" ht="14.25" customHeight="1">
      <c r="A37" s="20"/>
      <c r="C37" s="86" t="s">
        <v>103</v>
      </c>
      <c r="D37" s="86" t="s">
        <v>109</v>
      </c>
      <c r="E37" s="86" t="s">
        <v>177</v>
      </c>
      <c r="F37" s="137"/>
      <c r="I37" s="140">
        <f>'b.PCL values'!I38-a.Performance!I39</f>
        <v>-6.18</v>
      </c>
      <c r="J37" s="140">
        <f>'b.PCL values'!J38-a.Performance!J39</f>
        <v>-13.69</v>
      </c>
      <c r="K37" s="140">
        <f>'b.PCL values'!K38-a.Performance!K39</f>
        <v>-3.6</v>
      </c>
      <c r="L37" s="140">
        <f>'b.PCL values'!L38-a.Performance!L39</f>
        <v>-1.0900000000000001</v>
      </c>
      <c r="M37" s="140">
        <f>'b.PCL values'!M38-a.Performance!M39</f>
        <v>-0.91</v>
      </c>
      <c r="N37" s="140">
        <f>'b.PCL values'!N38-a.Performance!N39</f>
        <v>-1.39</v>
      </c>
      <c r="O37" s="140">
        <f>'b.PCL values'!O38-a.Performance!O39</f>
        <v>-8.8000000000000007</v>
      </c>
      <c r="P37" s="115"/>
    </row>
    <row r="38" spans="1:17" ht="14.25" customHeight="1">
      <c r="A38" s="20"/>
      <c r="C38" s="86" t="s">
        <v>104</v>
      </c>
      <c r="D38" s="86" t="s">
        <v>109</v>
      </c>
      <c r="E38" s="86" t="s">
        <v>177</v>
      </c>
      <c r="F38" s="137"/>
      <c r="I38" s="140">
        <f>'b.PCL values'!I39-a.Performance!I40</f>
        <v>-0.01</v>
      </c>
      <c r="J38" s="140">
        <f>'b.PCL values'!J39-a.Performance!J40</f>
        <v>-1.78</v>
      </c>
      <c r="K38" s="140">
        <f>'b.PCL values'!K39-a.Performance!K40</f>
        <v>-0.03</v>
      </c>
      <c r="L38" s="140">
        <f>'b.PCL values'!L39-a.Performance!L40</f>
        <v>-0.56999999999999995</v>
      </c>
      <c r="M38" s="140">
        <f>'b.PCL values'!M39-a.Performance!M40</f>
        <v>-3.74</v>
      </c>
      <c r="N38" s="140">
        <f>'b.PCL values'!N39-a.Performance!N40</f>
        <v>-1.24</v>
      </c>
      <c r="O38" s="140">
        <f>'b.PCL values'!O39-a.Performance!O40</f>
        <v>-15.62</v>
      </c>
      <c r="P38" s="115"/>
    </row>
    <row r="39" spans="1:17" ht="14.25" customHeight="1">
      <c r="A39" s="20"/>
      <c r="C39" s="86" t="s">
        <v>105</v>
      </c>
      <c r="D39" s="86" t="s">
        <v>109</v>
      </c>
      <c r="E39" s="86" t="s">
        <v>177</v>
      </c>
      <c r="F39" s="137"/>
      <c r="I39" s="140">
        <f>'b.PCL values'!I40-a.Performance!I41</f>
        <v>-2.0299999999999998</v>
      </c>
      <c r="J39" s="140">
        <f>'b.PCL values'!J40-a.Performance!J41</f>
        <v>-3.39</v>
      </c>
      <c r="K39" s="140">
        <f>'b.PCL values'!K40-a.Performance!K41</f>
        <v>-3.22</v>
      </c>
      <c r="L39" s="140">
        <f>'b.PCL values'!L40-a.Performance!L41</f>
        <v>-2.2599999999999998</v>
      </c>
      <c r="M39" s="140">
        <f>'b.PCL values'!M40-a.Performance!M41</f>
        <v>-1.21</v>
      </c>
      <c r="N39" s="140">
        <f>'b.PCL values'!N40-a.Performance!N41</f>
        <v>-1.49</v>
      </c>
      <c r="O39" s="140">
        <f>'b.PCL values'!O40-a.Performance!O41</f>
        <v>-1.31</v>
      </c>
      <c r="P39" s="115"/>
    </row>
    <row r="40" spans="1:17" ht="14.25" customHeight="1">
      <c r="A40" s="20"/>
      <c r="C40" s="86" t="s">
        <v>106</v>
      </c>
      <c r="D40" s="86" t="s">
        <v>109</v>
      </c>
      <c r="E40" s="86" t="s">
        <v>177</v>
      </c>
      <c r="F40" s="137"/>
      <c r="I40" s="140">
        <f>'b.PCL values'!I41-a.Performance!I42</f>
        <v>-0.23</v>
      </c>
      <c r="J40" s="140">
        <f>'b.PCL values'!J41-a.Performance!J42</f>
        <v>-0.01</v>
      </c>
      <c r="K40" s="140">
        <f>'b.PCL values'!K41-a.Performance!K42</f>
        <v>-0.48</v>
      </c>
      <c r="L40" s="140">
        <f>'b.PCL values'!L41-a.Performance!L42</f>
        <v>-2.16</v>
      </c>
      <c r="M40" s="140">
        <f>'b.PCL values'!M41-a.Performance!M42</f>
        <v>0</v>
      </c>
      <c r="N40" s="140">
        <f>'b.PCL values'!N41-a.Performance!N42</f>
        <v>-0.01</v>
      </c>
      <c r="O40" s="140">
        <f>'b.PCL values'!O41-a.Performance!O42</f>
        <v>-1.2999999999999999E-2</v>
      </c>
      <c r="P40" s="115"/>
    </row>
    <row r="41" spans="1:17" ht="14.25" customHeight="1">
      <c r="Q41" s="15"/>
    </row>
    <row r="42" spans="1:17" ht="14.25" customHeight="1">
      <c r="Q42" s="15"/>
    </row>
    <row r="43" spans="1:17" ht="14.25" customHeight="1">
      <c r="C43" s="13" t="s">
        <v>135</v>
      </c>
      <c r="F43" s="228" t="s">
        <v>178</v>
      </c>
      <c r="G43" s="228"/>
      <c r="H43" s="228"/>
      <c r="I43" s="228"/>
      <c r="J43" s="228"/>
      <c r="K43" s="228"/>
      <c r="L43" s="228"/>
      <c r="M43" s="228"/>
      <c r="N43" s="228"/>
      <c r="O43" s="228"/>
      <c r="P43" s="228"/>
    </row>
    <row r="44" spans="1:17" ht="14.25" customHeight="1">
      <c r="C44" s="134"/>
      <c r="D44" s="134"/>
      <c r="E44" s="134"/>
      <c r="F44" s="13"/>
      <c r="G44" s="226" t="s">
        <v>145</v>
      </c>
      <c r="H44" s="226"/>
      <c r="I44" s="226"/>
      <c r="J44" s="226"/>
      <c r="K44" s="226"/>
      <c r="L44" s="229" t="s">
        <v>146</v>
      </c>
      <c r="M44" s="229"/>
      <c r="N44" s="229"/>
      <c r="O44" s="229"/>
      <c r="P44" s="229"/>
    </row>
    <row r="45" spans="1:17" ht="14.25" customHeight="1">
      <c r="A45" s="19" t="s">
        <v>164</v>
      </c>
      <c r="C45" s="134" t="s">
        <v>147</v>
      </c>
      <c r="D45" s="134" t="s">
        <v>148</v>
      </c>
      <c r="E45" s="134" t="s">
        <v>55</v>
      </c>
      <c r="F45" s="32" t="s">
        <v>149</v>
      </c>
      <c r="G45" s="32" t="s">
        <v>150</v>
      </c>
      <c r="H45" s="134" t="s">
        <v>151</v>
      </c>
      <c r="I45" s="134" t="s">
        <v>152</v>
      </c>
      <c r="J45" s="134" t="s">
        <v>153</v>
      </c>
      <c r="K45" s="134" t="s">
        <v>154</v>
      </c>
      <c r="L45" s="134" t="s">
        <v>155</v>
      </c>
      <c r="M45" s="134" t="s">
        <v>156</v>
      </c>
      <c r="N45" s="134" t="s">
        <v>157</v>
      </c>
      <c r="O45" s="134" t="s">
        <v>158</v>
      </c>
      <c r="P45" s="134" t="s">
        <v>159</v>
      </c>
    </row>
    <row r="46" spans="1:17" ht="14.25" customHeight="1">
      <c r="A46" s="20" t="s">
        <v>165</v>
      </c>
      <c r="B46" s="17">
        <f>24*60</f>
        <v>1440</v>
      </c>
      <c r="C46" s="52" t="s">
        <v>58</v>
      </c>
      <c r="D46" s="86" t="s">
        <v>109</v>
      </c>
      <c r="E46" s="52" t="s">
        <v>179</v>
      </c>
      <c r="H46" s="140">
        <f>IF('b.PCL values'!H47="","",('b.PCL values'!H47-a.Performance!H48)*$B46)</f>
        <v>2.7833333333333345</v>
      </c>
      <c r="I46" s="140">
        <f>IF('b.PCL values'!I47="","",('b.PCL values'!I47-a.Performance!I48)*$B46)</f>
        <v>4.5999999999999996</v>
      </c>
      <c r="J46" s="140">
        <f>IF('b.PCL values'!J47="","",('b.PCL values'!J47-a.Performance!J48)*$B46)</f>
        <v>3.2666666666666671</v>
      </c>
      <c r="K46" s="140">
        <f>IF('b.PCL values'!K47="","",('b.PCL values'!K47-a.Performance!K48)*$B46)</f>
        <v>-6.6499999999999977</v>
      </c>
      <c r="L46" s="140">
        <f>IF('b.PCL values'!L47="","",('b.PCL values'!L47-a.Performance!L48)*$B46)</f>
        <v>1.4670166666666675</v>
      </c>
      <c r="M46" s="140">
        <f>IF('b.PCL values'!M47="","",('b.PCL values'!M47-a.Performance!M48)*$B46)</f>
        <v>-3.6588999999999992</v>
      </c>
      <c r="N46" s="140">
        <f>IF('b.PCL values'!N47="","",('b.PCL values'!N47-a.Performance!N48)*$B46)</f>
        <v>-8.8386999999999993</v>
      </c>
      <c r="O46" s="140">
        <f>IF('b.PCL values'!O47="","",('b.PCL values'!O47-a.Performance!O48)*$B46)</f>
        <v>-3.7493833333333324</v>
      </c>
      <c r="P46" s="140">
        <f>IF('b.PCL values'!P47="","",('b.PCL values'!P47-a.Performance!P48)*$B46)</f>
        <v>-1.8538735877427288</v>
      </c>
    </row>
    <row r="47" spans="1:17" ht="14.25" customHeight="1">
      <c r="A47" s="20" t="s">
        <v>165</v>
      </c>
      <c r="B47" s="17">
        <f t="shared" ref="B47:B62" si="0">24*60</f>
        <v>1440</v>
      </c>
      <c r="C47" s="52" t="s">
        <v>91</v>
      </c>
      <c r="D47" s="86" t="s">
        <v>109</v>
      </c>
      <c r="E47" s="52" t="s">
        <v>179</v>
      </c>
      <c r="H47" s="140">
        <f>IF('b.PCL values'!H48="","",('b.PCL values'!H48-a.Performance!H49)*$B47)</f>
        <v>24</v>
      </c>
      <c r="I47" s="140">
        <f>IF('b.PCL values'!I48="","",('b.PCL values'!I48-a.Performance!I49)*$B47)</f>
        <v>12</v>
      </c>
      <c r="J47" s="140">
        <f>IF('b.PCL values'!J48="","",('b.PCL values'!J48-a.Performance!J49)*$B47)</f>
        <v>-5.4833333333333343</v>
      </c>
      <c r="K47" s="140">
        <f>IF('b.PCL values'!K48="","",('b.PCL values'!K48-a.Performance!K49)*$B47)</f>
        <v>-5.7666666666666657</v>
      </c>
      <c r="L47" s="140">
        <f>IF('b.PCL values'!L48="","",('b.PCL values'!L48-a.Performance!L49)*$B47)</f>
        <v>-4.6398666666666664</v>
      </c>
      <c r="M47" s="140">
        <f>IF('b.PCL values'!M48="","",('b.PCL values'!M48-a.Performance!M49)*$B47)</f>
        <v>-10.144816666666665</v>
      </c>
      <c r="N47" s="140">
        <f>IF('b.PCL values'!N48="","",('b.PCL values'!N48-a.Performance!N49)*$B47)</f>
        <v>-38.77173333333333</v>
      </c>
      <c r="O47" s="140">
        <f>IF('b.PCL values'!O48="","",('b.PCL values'!O48-a.Performance!O49)*$B47)</f>
        <v>-17.87555</v>
      </c>
      <c r="P47" s="140">
        <f>IF('b.PCL values'!P48="","",('b.PCL values'!P48-a.Performance!P49)*$B47)</f>
        <v>-132.72694539870022</v>
      </c>
    </row>
    <row r="48" spans="1:17" ht="14.25" customHeight="1">
      <c r="A48" s="20" t="s">
        <v>165</v>
      </c>
      <c r="B48" s="17">
        <f t="shared" si="0"/>
        <v>1440</v>
      </c>
      <c r="C48" s="52" t="s">
        <v>92</v>
      </c>
      <c r="D48" s="86" t="s">
        <v>109</v>
      </c>
      <c r="E48" s="52" t="s">
        <v>179</v>
      </c>
      <c r="H48" s="140" t="str">
        <f>IF('b.PCL values'!H49="","",('b.PCL values'!H49-a.Performance!H50)*$B48)</f>
        <v/>
      </c>
      <c r="I48" s="140" t="str">
        <f>IF('b.PCL values'!I49="","",('b.PCL values'!I49-a.Performance!I50)*$B48)</f>
        <v/>
      </c>
      <c r="J48" s="140">
        <f>IF('b.PCL values'!J49="","",('b.PCL values'!J49-a.Performance!J50)*$B48)</f>
        <v>-23.508166666666668</v>
      </c>
      <c r="K48" s="140">
        <f>IF('b.PCL values'!K49="","",('b.PCL values'!K49-a.Performance!K50)*$B48)</f>
        <v>-5.4333333333333345</v>
      </c>
      <c r="L48" s="140">
        <f>IF('b.PCL values'!L49="","",('b.PCL values'!L49-a.Performance!L50)*$B48)</f>
        <v>-62.94713333333334</v>
      </c>
      <c r="M48" s="140">
        <f>IF('b.PCL values'!M49="","",('b.PCL values'!M49-a.Performance!M50)*$B48)</f>
        <v>-31.720316666666669</v>
      </c>
      <c r="N48" s="140">
        <f>IF('b.PCL values'!N49="","",('b.PCL values'!N49-a.Performance!N50)*$B48)</f>
        <v>-12.255283333333335</v>
      </c>
      <c r="O48" s="140">
        <f>IF('b.PCL values'!O49="","",('b.PCL values'!O49-a.Performance!O50)*$B48)</f>
        <v>-5.9434666666666649</v>
      </c>
      <c r="P48" s="140">
        <f>IF('b.PCL values'!P49="","",('b.PCL values'!P49-a.Performance!P50)*$B48)</f>
        <v>-6.1777781934144445</v>
      </c>
    </row>
    <row r="49" spans="1:16" ht="14.25" customHeight="1">
      <c r="A49" s="20" t="s">
        <v>165</v>
      </c>
      <c r="B49" s="17">
        <f t="shared" si="0"/>
        <v>1440</v>
      </c>
      <c r="C49" s="52" t="s">
        <v>93</v>
      </c>
      <c r="D49" s="86" t="s">
        <v>109</v>
      </c>
      <c r="E49" s="52" t="s">
        <v>179</v>
      </c>
      <c r="H49" s="140">
        <f>IF('b.PCL values'!H50="","",('b.PCL values'!H50-a.Performance!H51)*$B49)</f>
        <v>4.2166666666666677</v>
      </c>
      <c r="I49" s="140">
        <f>IF('b.PCL values'!I50="","",('b.PCL values'!I50-a.Performance!I51)*$B49)</f>
        <v>0.6166666666666667</v>
      </c>
      <c r="J49" s="140">
        <f>IF('b.PCL values'!J50="","",('b.PCL values'!J50-a.Performance!J51)*$B49)</f>
        <v>-2.649999999999999</v>
      </c>
      <c r="K49" s="140">
        <f>IF('b.PCL values'!K50="","",('b.PCL values'!K50-a.Performance!K51)*$B49)</f>
        <v>-0.61666666666666736</v>
      </c>
      <c r="L49" s="140">
        <f>IF('b.PCL values'!L50="","",('b.PCL values'!L50-a.Performance!L51)*$B49)</f>
        <v>2.4316833333333339</v>
      </c>
      <c r="M49" s="140">
        <f>IF('b.PCL values'!M50="","",('b.PCL values'!M50-a.Performance!M51)*$B49)</f>
        <v>-5.6127333333333329</v>
      </c>
      <c r="N49" s="140">
        <f>IF('b.PCL values'!N50="","",('b.PCL values'!N50-a.Performance!N51)*$B49)</f>
        <v>-2.5381666666666667</v>
      </c>
      <c r="O49" s="140">
        <f>IF('b.PCL values'!O50="","",('b.PCL values'!O50-a.Performance!O51)*$B49)</f>
        <v>-0.14653333333333218</v>
      </c>
      <c r="P49" s="140">
        <f>IF('b.PCL values'!P50="","",('b.PCL values'!P50-a.Performance!P51)*$B49)</f>
        <v>0.33772449964575185</v>
      </c>
    </row>
    <row r="50" spans="1:16" ht="14.25" customHeight="1">
      <c r="A50" s="20" t="s">
        <v>165</v>
      </c>
      <c r="B50" s="17">
        <f t="shared" si="0"/>
        <v>1440</v>
      </c>
      <c r="C50" s="52" t="s">
        <v>94</v>
      </c>
      <c r="D50" s="86" t="s">
        <v>109</v>
      </c>
      <c r="E50" s="52" t="s">
        <v>179</v>
      </c>
      <c r="H50" s="140" t="str">
        <f>IF('b.PCL values'!H51="","",('b.PCL values'!H51-a.Performance!H52)*$B50)</f>
        <v/>
      </c>
      <c r="I50" s="140" t="str">
        <f>IF('b.PCL values'!I51="","",('b.PCL values'!I51-a.Performance!I52)*$B50)</f>
        <v/>
      </c>
      <c r="J50" s="140">
        <f>IF('b.PCL values'!J51="","",('b.PCL values'!J51-a.Performance!J52)*$B50)</f>
        <v>-7.8028333333333322</v>
      </c>
      <c r="K50" s="140">
        <f>IF('b.PCL values'!K51="","",('b.PCL values'!K51-a.Performance!K52)*$B50)</f>
        <v>3.3198333333333334</v>
      </c>
      <c r="L50" s="140">
        <f>IF('b.PCL values'!L51="","",('b.PCL values'!L51-a.Performance!L52)*$B50)</f>
        <v>-5.1203833333333311</v>
      </c>
      <c r="M50" s="140">
        <f>IF('b.PCL values'!M51="","",('b.PCL values'!M51-a.Performance!M52)*$B50)</f>
        <v>-6.5274166666666655</v>
      </c>
      <c r="N50" s="140">
        <f>IF('b.PCL values'!N51="","",('b.PCL values'!N51-a.Performance!N52)*$B50)</f>
        <v>-3.4146333333333336</v>
      </c>
      <c r="O50" s="140">
        <f>IF('b.PCL values'!O51="","",('b.PCL values'!O51-a.Performance!O52)*$B50)</f>
        <v>-1.2904166666666659</v>
      </c>
      <c r="P50" s="140">
        <f>IF('b.PCL values'!P51="","",('b.PCL values'!P51-a.Performance!P52)*$B50)</f>
        <v>0.42720359615931186</v>
      </c>
    </row>
    <row r="51" spans="1:16" ht="14.25" customHeight="1">
      <c r="A51" s="20" t="s">
        <v>165</v>
      </c>
      <c r="B51" s="17">
        <f t="shared" si="0"/>
        <v>1440</v>
      </c>
      <c r="C51" s="52" t="s">
        <v>95</v>
      </c>
      <c r="D51" s="86" t="s">
        <v>109</v>
      </c>
      <c r="E51" s="52" t="s">
        <v>179</v>
      </c>
      <c r="H51" s="140">
        <f>IF('b.PCL values'!H52="","",('b.PCL values'!H52-a.Performance!H53)*$B51)</f>
        <v>14.52</v>
      </c>
      <c r="I51" s="140">
        <f>IF('b.PCL values'!I52="","",('b.PCL values'!I52-a.Performance!I53)*$B51)</f>
        <v>13.68</v>
      </c>
      <c r="J51" s="140">
        <f>IF('b.PCL values'!J52="","",('b.PCL values'!J52-a.Performance!J53)*$B51)</f>
        <v>5.4898647132844047</v>
      </c>
      <c r="K51" s="140">
        <f>IF('b.PCL values'!K52="","",('b.PCL values'!K52-a.Performance!K53)*$B51)</f>
        <v>2.827784776385009</v>
      </c>
      <c r="L51" s="140">
        <f>IF('b.PCL values'!L52="","",('b.PCL values'!L52-a.Performance!L53)*$B51)</f>
        <v>0.86003333333333332</v>
      </c>
      <c r="M51" s="140">
        <f>IF('b.PCL values'!M52="","",('b.PCL values'!M52-a.Performance!M53)*$B51)</f>
        <v>-7.5333333333333323</v>
      </c>
      <c r="N51" s="140">
        <f>IF('b.PCL values'!N52="","",('b.PCL values'!N52-a.Performance!N53)*$B51)</f>
        <v>-2.9499999999999988</v>
      </c>
      <c r="O51" s="140">
        <f>IF('b.PCL values'!O52="","",('b.PCL values'!O52-a.Performance!O53)*$B51)</f>
        <v>-3.8860666666666654</v>
      </c>
      <c r="P51" s="140">
        <f>IF('b.PCL values'!P52="","",('b.PCL values'!P52-a.Performance!P53)*$B51)</f>
        <v>-9.7369977065650239</v>
      </c>
    </row>
    <row r="52" spans="1:16" ht="14.25" customHeight="1">
      <c r="A52" s="20" t="s">
        <v>165</v>
      </c>
      <c r="B52" s="17">
        <f t="shared" si="0"/>
        <v>1440</v>
      </c>
      <c r="C52" s="52" t="s">
        <v>96</v>
      </c>
      <c r="D52" s="86" t="s">
        <v>109</v>
      </c>
      <c r="E52" s="52" t="s">
        <v>179</v>
      </c>
      <c r="H52" s="140">
        <f>IF('b.PCL values'!H53="","",('b.PCL values'!H53-a.Performance!H54)*$B52)</f>
        <v>2.7000000000000011</v>
      </c>
      <c r="I52" s="140">
        <f>IF('b.PCL values'!I53="","",('b.PCL values'!I53-a.Performance!I54)*$B52)</f>
        <v>-5.7666666666666657</v>
      </c>
      <c r="J52" s="140">
        <f>IF('b.PCL values'!J53="","",('b.PCL values'!J53-a.Performance!J54)*$B52)</f>
        <v>1.6166666666666676</v>
      </c>
      <c r="K52" s="140">
        <f>IF('b.PCL values'!K53="","",('b.PCL values'!K53-a.Performance!K54)*$B52)</f>
        <v>-1.6833333333333325</v>
      </c>
      <c r="L52" s="140">
        <f>IF('b.PCL values'!L53="","",('b.PCL values'!L53-a.Performance!L54)*$B52)</f>
        <v>-6.2175499999999984</v>
      </c>
      <c r="M52" s="140">
        <f>IF('b.PCL values'!M53="","",('b.PCL values'!M53-a.Performance!M54)*$B52)</f>
        <v>-3.2323</v>
      </c>
      <c r="N52" s="140">
        <f>IF('b.PCL values'!N53="","",('b.PCL values'!N53-a.Performance!N54)*$B52)</f>
        <v>-82.245449999999991</v>
      </c>
      <c r="O52" s="140">
        <f>IF('b.PCL values'!O53="","",('b.PCL values'!O53-a.Performance!O54)*$B52)</f>
        <v>-76.163866666666678</v>
      </c>
      <c r="P52" s="140">
        <f>IF('b.PCL values'!P53="","",('b.PCL values'!P53-a.Performance!P54)*$B52)</f>
        <v>-136.83105898833222</v>
      </c>
    </row>
    <row r="53" spans="1:16" ht="14.25" customHeight="1">
      <c r="A53" s="20" t="s">
        <v>165</v>
      </c>
      <c r="B53" s="17">
        <f t="shared" si="0"/>
        <v>1440</v>
      </c>
      <c r="C53" s="52" t="s">
        <v>97</v>
      </c>
      <c r="D53" s="86" t="s">
        <v>109</v>
      </c>
      <c r="E53" s="52" t="s">
        <v>179</v>
      </c>
      <c r="H53" s="140" t="str">
        <f>IF('b.PCL values'!H54="","",('b.PCL values'!H54-a.Performance!H55)*$B53)</f>
        <v/>
      </c>
      <c r="I53" s="140" t="str">
        <f>IF('b.PCL values'!I54="","",('b.PCL values'!I54-a.Performance!I55)*$B53)</f>
        <v/>
      </c>
      <c r="J53" s="140" t="str">
        <f>IF('b.PCL values'!J54="","",('b.PCL values'!J54-a.Performance!J55)*$B53)</f>
        <v/>
      </c>
      <c r="K53" s="140" t="str">
        <f>IF('b.PCL values'!K54="","",('b.PCL values'!K54-a.Performance!K55)*$B53)</f>
        <v/>
      </c>
      <c r="L53" s="140">
        <f>IF('b.PCL values'!L54="","",('b.PCL values'!L54-a.Performance!L55)*$B53)</f>
        <v>-7.1535000000000002</v>
      </c>
      <c r="M53" s="140">
        <f>IF('b.PCL values'!M54="","",('b.PCL values'!M54-a.Performance!M55)*$B53)</f>
        <v>-4.9159833333333323</v>
      </c>
      <c r="N53" s="140">
        <f>IF('b.PCL values'!N54="","",('b.PCL values'!N54-a.Performance!N55)*$B53)</f>
        <v>-14.151949999999996</v>
      </c>
      <c r="O53" s="140">
        <f>IF('b.PCL values'!O54="","",('b.PCL values'!O54-a.Performance!O55)*$B53)</f>
        <v>-11.5451</v>
      </c>
      <c r="P53" s="140">
        <f>IF('b.PCL values'!P54="","",('b.PCL values'!P54-a.Performance!P55)*$B53)</f>
        <v>-4.576422220153729</v>
      </c>
    </row>
    <row r="54" spans="1:16" ht="14.25" customHeight="1">
      <c r="A54" s="20" t="s">
        <v>165</v>
      </c>
      <c r="B54" s="17">
        <f t="shared" si="0"/>
        <v>1440</v>
      </c>
      <c r="C54" s="52" t="s">
        <v>161</v>
      </c>
      <c r="D54" s="86" t="s">
        <v>109</v>
      </c>
      <c r="E54" s="52" t="s">
        <v>179</v>
      </c>
      <c r="H54" s="140" t="str">
        <f>IF('b.PCL values'!H55="","",('b.PCL values'!H55-a.Performance!H56)*$B54)</f>
        <v/>
      </c>
      <c r="I54" s="140" t="str">
        <f>IF('b.PCL values'!I55="","",('b.PCL values'!I55-a.Performance!I56)*$B54)</f>
        <v/>
      </c>
      <c r="J54" s="140" t="str">
        <f>IF('b.PCL values'!J55="","",('b.PCL values'!J55-a.Performance!J56)*$B54)</f>
        <v/>
      </c>
      <c r="K54" s="140" t="str">
        <f>IF('b.PCL values'!K55="","",('b.PCL values'!K55-a.Performance!K56)*$B54)</f>
        <v/>
      </c>
      <c r="L54" s="140">
        <f>IF('b.PCL values'!L55="","",('b.PCL values'!L55-a.Performance!L56)*$B54)</f>
        <v>1.7411500000000006</v>
      </c>
      <c r="M54" s="140">
        <f>IF('b.PCL values'!M55="","",('b.PCL values'!M55-a.Performance!M56)*$B54)</f>
        <v>-1.8846333333333323</v>
      </c>
      <c r="N54" s="140">
        <f>IF('b.PCL values'!N55="","",('b.PCL values'!N55-a.Performance!N56)*$B54)</f>
        <v>-32.9983</v>
      </c>
      <c r="O54" s="140">
        <f>IF('b.PCL values'!O55="","",('b.PCL values'!O55-a.Performance!O56)*$B54)</f>
        <v>-4.2732666666666654</v>
      </c>
      <c r="P54" s="140">
        <f>IF('b.PCL values'!P55="","",('b.PCL values'!P55-a.Performance!P56)*$B54)</f>
        <v>-9.2805172823723581</v>
      </c>
    </row>
    <row r="55" spans="1:16" ht="14.25" customHeight="1">
      <c r="A55" s="20" t="s">
        <v>165</v>
      </c>
      <c r="B55" s="17">
        <f t="shared" si="0"/>
        <v>1440</v>
      </c>
      <c r="C55" s="52" t="s">
        <v>99</v>
      </c>
      <c r="D55" s="86" t="s">
        <v>109</v>
      </c>
      <c r="E55" s="52" t="s">
        <v>179</v>
      </c>
      <c r="H55" s="140">
        <f>IF('b.PCL values'!H56="","",('b.PCL values'!H56-a.Performance!H57)*$B55)</f>
        <v>2.683333333333334</v>
      </c>
      <c r="I55" s="140">
        <f>IF('b.PCL values'!I56="","",('b.PCL values'!I56-a.Performance!I57)*$B55)</f>
        <v>-0.56666666666666698</v>
      </c>
      <c r="J55" s="140">
        <f>IF('b.PCL values'!J56="","",('b.PCL values'!J56-a.Performance!J57)*$B55)</f>
        <v>5.9166666666666661</v>
      </c>
      <c r="K55" s="140">
        <f>IF('b.PCL values'!K56="","",('b.PCL values'!K56-a.Performance!K57)*$B55)</f>
        <v>4.133333333333332</v>
      </c>
      <c r="L55" s="140">
        <f>IF('b.PCL values'!L56="","",('b.PCL values'!L56-a.Performance!L57)*$B55)</f>
        <v>1.9320333333333344</v>
      </c>
      <c r="M55" s="140">
        <f>IF('b.PCL values'!M56="","",('b.PCL values'!M56-a.Performance!M57)*$B55)</f>
        <v>1.9335666666666671</v>
      </c>
      <c r="N55" s="140">
        <f>IF('b.PCL values'!N56="","",('b.PCL values'!N56-a.Performance!N57)*$B55)</f>
        <v>1.5914333333333337</v>
      </c>
      <c r="O55" s="140">
        <f>IF('b.PCL values'!O56="","",('b.PCL values'!O56-a.Performance!O57)*$B55)</f>
        <v>-0.19856666666666606</v>
      </c>
      <c r="P55" s="140">
        <f>IF('b.PCL values'!P56="","",('b.PCL values'!P56-a.Performance!P57)*$B55)</f>
        <v>-5.0018596352654221</v>
      </c>
    </row>
    <row r="56" spans="1:16" ht="14.25" customHeight="1">
      <c r="A56" s="20" t="s">
        <v>165</v>
      </c>
      <c r="B56" s="17">
        <f t="shared" si="0"/>
        <v>1440</v>
      </c>
      <c r="C56" s="52" t="s">
        <v>100</v>
      </c>
      <c r="D56" s="86" t="s">
        <v>109</v>
      </c>
      <c r="E56" s="52" t="s">
        <v>179</v>
      </c>
      <c r="H56" s="140">
        <f>IF('b.PCL values'!H57="","",('b.PCL values'!H57-a.Performance!H58)*$B56)</f>
        <v>4.5766666666666662</v>
      </c>
      <c r="I56" s="140">
        <f>IF('b.PCL values'!I57="","",('b.PCL values'!I57-a.Performance!I58)*$B56)</f>
        <v>5.8</v>
      </c>
      <c r="J56" s="140">
        <f>IF('b.PCL values'!J57="","",('b.PCL values'!J57-a.Performance!J58)*$B56)</f>
        <v>2.7833333333333332</v>
      </c>
      <c r="K56" s="140">
        <f>IF('b.PCL values'!K57="","",('b.PCL values'!K57-a.Performance!K58)*$B56)</f>
        <v>5.3000000000000007</v>
      </c>
      <c r="L56" s="140">
        <f>IF('b.PCL values'!L57="","",('b.PCL values'!L57-a.Performance!L58)*$B56)</f>
        <v>-0.74194999999999955</v>
      </c>
      <c r="M56" s="140">
        <f>IF('b.PCL values'!M57="","",('b.PCL values'!M57-a.Performance!M58)*$B56)</f>
        <v>-4.5007166666666665</v>
      </c>
      <c r="N56" s="140">
        <f>IF('b.PCL values'!N57="","",('b.PCL values'!N57-a.Performance!N58)*$B56)</f>
        <v>-3.7059333333333324</v>
      </c>
      <c r="O56" s="140">
        <f>IF('b.PCL values'!O57="","",('b.PCL values'!O57-a.Performance!O58)*$B56)</f>
        <v>-5.2063166666666669</v>
      </c>
      <c r="P56" s="140">
        <f>IF('b.PCL values'!P57="","",('b.PCL values'!P57-a.Performance!P58)*$B56)</f>
        <v>-3.4508467313322164</v>
      </c>
    </row>
    <row r="57" spans="1:16" ht="14.25" customHeight="1">
      <c r="A57" s="20" t="s">
        <v>165</v>
      </c>
      <c r="B57" s="17">
        <f t="shared" si="0"/>
        <v>1440</v>
      </c>
      <c r="C57" s="52" t="s">
        <v>101</v>
      </c>
      <c r="D57" s="86" t="s">
        <v>109</v>
      </c>
      <c r="E57" s="52" t="s">
        <v>179</v>
      </c>
      <c r="H57" s="140" t="str">
        <f>IF('b.PCL values'!H58="","",('b.PCL values'!H58-a.Performance!H59)*$B57)</f>
        <v/>
      </c>
      <c r="I57" s="140" t="str">
        <f>IF('b.PCL values'!I58="","",('b.PCL values'!I58-a.Performance!I59)*$B57)</f>
        <v/>
      </c>
      <c r="J57" s="140" t="str">
        <f>IF('b.PCL values'!J58="","",('b.PCL values'!J58-a.Performance!J59)*$B57)</f>
        <v/>
      </c>
      <c r="K57" s="140" t="str">
        <f>IF('b.PCL values'!K58="","",('b.PCL values'!K58-a.Performance!K59)*$B57)</f>
        <v/>
      </c>
      <c r="L57" s="140">
        <f>IF('b.PCL values'!L58="","",('b.PCL values'!L58-a.Performance!L59)*$B57)</f>
        <v>0.68006666666666671</v>
      </c>
      <c r="M57" s="140">
        <f>IF('b.PCL values'!M58="","",('b.PCL values'!M58-a.Performance!M59)*$B57)</f>
        <v>2.4241500000000005</v>
      </c>
      <c r="N57" s="140">
        <f>IF('b.PCL values'!N58="","",('b.PCL values'!N58-a.Performance!N59)*$B57)</f>
        <v>-7.1252833333333339</v>
      </c>
      <c r="O57" s="140">
        <f>IF('b.PCL values'!O58="","",('b.PCL values'!O58-a.Performance!O59)*$B57)</f>
        <v>2.6087500000000006</v>
      </c>
      <c r="P57" s="140">
        <f>IF('b.PCL values'!P58="","",('b.PCL values'!P58-a.Performance!P59)*$B57)</f>
        <v>1.647433962619822</v>
      </c>
    </row>
    <row r="58" spans="1:16" ht="14.25" customHeight="1">
      <c r="A58" s="20" t="s">
        <v>165</v>
      </c>
      <c r="B58" s="17">
        <f t="shared" si="0"/>
        <v>1440</v>
      </c>
      <c r="C58" s="52" t="s">
        <v>102</v>
      </c>
      <c r="D58" s="86" t="s">
        <v>109</v>
      </c>
      <c r="E58" s="52" t="s">
        <v>179</v>
      </c>
      <c r="H58" s="140" t="str">
        <f>IF('b.PCL values'!H59="","",('b.PCL values'!H59-a.Performance!H60)*$B58)</f>
        <v/>
      </c>
      <c r="I58" s="140" t="str">
        <f>IF('b.PCL values'!I59="","",('b.PCL values'!I59-a.Performance!I60)*$B58)</f>
        <v/>
      </c>
      <c r="J58" s="140" t="str">
        <f>IF('b.PCL values'!J59="","",('b.PCL values'!J59-a.Performance!J60)*$B58)</f>
        <v/>
      </c>
      <c r="K58" s="140" t="str">
        <f>IF('b.PCL values'!K59="","",('b.PCL values'!K59-a.Performance!K60)*$B58)</f>
        <v/>
      </c>
      <c r="L58" s="140">
        <f>IF('b.PCL values'!L59="","",('b.PCL values'!L59-a.Performance!L60)*$B58)</f>
        <v>-23.785616666666666</v>
      </c>
      <c r="M58" s="140">
        <f>IF('b.PCL values'!M59="","",('b.PCL values'!M59-a.Performance!M60)*$B58)</f>
        <v>3.6145166666666677</v>
      </c>
      <c r="N58" s="140">
        <f>IF('b.PCL values'!N59="","",('b.PCL values'!N59-a.Performance!N60)*$B58)</f>
        <v>-2.3066833333333334</v>
      </c>
      <c r="O58" s="140">
        <f>IF('b.PCL values'!O59="","",('b.PCL values'!O59-a.Performance!O60)*$B58)</f>
        <v>-4.0166666666666666</v>
      </c>
      <c r="P58" s="140">
        <f>IF('b.PCL values'!P59="","",('b.PCL values'!P59-a.Performance!P60)*$B58)</f>
        <v>-1.8166666666666726</v>
      </c>
    </row>
    <row r="59" spans="1:16" ht="14.25" customHeight="1">
      <c r="A59" s="20" t="s">
        <v>165</v>
      </c>
      <c r="B59" s="17">
        <f t="shared" si="0"/>
        <v>1440</v>
      </c>
      <c r="C59" s="52" t="s">
        <v>103</v>
      </c>
      <c r="D59" s="86" t="s">
        <v>109</v>
      </c>
      <c r="E59" s="52" t="s">
        <v>179</v>
      </c>
      <c r="H59" s="140">
        <f>IF('b.PCL values'!H60="","",('b.PCL values'!H60-a.Performance!H61)*$B59)</f>
        <v>4.8166666666666655</v>
      </c>
      <c r="I59" s="140">
        <f>IF('b.PCL values'!I60="","",('b.PCL values'!I60-a.Performance!I61)*$B59)</f>
        <v>1.4666666666666666</v>
      </c>
      <c r="J59" s="140">
        <f>IF('b.PCL values'!J60="","",('b.PCL values'!J60-a.Performance!J61)*$B59)</f>
        <v>2.8499999999999996</v>
      </c>
      <c r="K59" s="140">
        <f>IF('b.PCL values'!K60="","",('b.PCL values'!K60-a.Performance!K61)*$B59)</f>
        <v>6.65</v>
      </c>
      <c r="L59" s="140">
        <f>IF('b.PCL values'!L60="","",('b.PCL values'!L60-a.Performance!L61)*$B59)</f>
        <v>1.9465166666666671</v>
      </c>
      <c r="M59" s="140">
        <f>IF('b.PCL values'!M60="","",('b.PCL values'!M60-a.Performance!M61)*$B59)</f>
        <v>2.8905500000000006</v>
      </c>
      <c r="N59" s="140">
        <f>IF('b.PCL values'!N60="","",('b.PCL values'!N60-a.Performance!N61)*$B59)</f>
        <v>1.2683000000000011</v>
      </c>
      <c r="O59" s="140">
        <f>IF('b.PCL values'!O60="","",('b.PCL values'!O60-a.Performance!O61)*$B59)</f>
        <v>1.3170666666666668</v>
      </c>
      <c r="P59" s="140">
        <f>IF('b.PCL values'!P60="","",('b.PCL values'!P60-a.Performance!P61)*$B59)</f>
        <v>-10.069468847850352</v>
      </c>
    </row>
    <row r="60" spans="1:16" ht="14.25" customHeight="1">
      <c r="A60" s="20" t="s">
        <v>165</v>
      </c>
      <c r="B60" s="17">
        <f t="shared" si="0"/>
        <v>1440</v>
      </c>
      <c r="C60" s="52" t="s">
        <v>104</v>
      </c>
      <c r="D60" s="86" t="s">
        <v>109</v>
      </c>
      <c r="E60" s="52" t="s">
        <v>179</v>
      </c>
      <c r="H60" s="140">
        <f>IF('b.PCL values'!H61="","",('b.PCL values'!H61-a.Performance!H62)*$B60)</f>
        <v>0.85000000000000053</v>
      </c>
      <c r="I60" s="140">
        <f>IF('b.PCL values'!I61="","",('b.PCL values'!I61-a.Performance!I62)*$B60)</f>
        <v>0.71666666666666667</v>
      </c>
      <c r="J60" s="140">
        <f>IF('b.PCL values'!J61="","",('b.PCL values'!J61-a.Performance!J62)*$B60)</f>
        <v>1.0999999999999996</v>
      </c>
      <c r="K60" s="140">
        <f>IF('b.PCL values'!K61="","",('b.PCL values'!K61-a.Performance!K62)*$B60)</f>
        <v>1.6333333333333329</v>
      </c>
      <c r="L60" s="140">
        <f>IF('b.PCL values'!L61="","",('b.PCL values'!L61-a.Performance!L62)*$B60)</f>
        <v>3.6860000000000008</v>
      </c>
      <c r="M60" s="140">
        <f>IF('b.PCL values'!M61="","",('b.PCL values'!M61-a.Performance!M62)*$B60)</f>
        <v>3.7842000000000002</v>
      </c>
      <c r="N60" s="140">
        <f>IF('b.PCL values'!N61="","",('b.PCL values'!N61-a.Performance!N62)*$B60)</f>
        <v>3.3923333333333336</v>
      </c>
      <c r="O60" s="140">
        <f>IF('b.PCL values'!O61="","",('b.PCL values'!O61-a.Performance!O62)*$B60)</f>
        <v>3.8717500000000005</v>
      </c>
      <c r="P60" s="140">
        <f>IF('b.PCL values'!P61="","",('b.PCL values'!P61-a.Performance!P62)*$B60)</f>
        <v>2.9847623705478892</v>
      </c>
    </row>
    <row r="61" spans="1:16" ht="14.25" customHeight="1">
      <c r="A61" s="20" t="s">
        <v>165</v>
      </c>
      <c r="B61" s="17">
        <f t="shared" si="0"/>
        <v>1440</v>
      </c>
      <c r="C61" s="52" t="s">
        <v>105</v>
      </c>
      <c r="D61" s="86" t="s">
        <v>109</v>
      </c>
      <c r="E61" s="52" t="s">
        <v>179</v>
      </c>
      <c r="H61" s="140" t="str">
        <f>IF('b.PCL values'!H62="","",('b.PCL values'!H62-a.Performance!H63)*$B61)</f>
        <v/>
      </c>
      <c r="I61" s="140" t="str">
        <f>IF('b.PCL values'!I62="","",('b.PCL values'!I62-a.Performance!I63)*$B61)</f>
        <v/>
      </c>
      <c r="J61" s="140" t="str">
        <f>IF('b.PCL values'!J62="","",('b.PCL values'!J62-a.Performance!J63)*$B61)</f>
        <v/>
      </c>
      <c r="K61" s="140" t="str">
        <f>IF('b.PCL values'!K62="","",('b.PCL values'!K62-a.Performance!K63)*$B61)</f>
        <v/>
      </c>
      <c r="L61" s="140">
        <f>IF('b.PCL values'!L62="","",('b.PCL values'!L62-a.Performance!L63)*$B61)</f>
        <v>-24.954266666666669</v>
      </c>
      <c r="M61" s="140">
        <f>IF('b.PCL values'!M62="","",('b.PCL values'!M62-a.Performance!M63)*$B61)</f>
        <v>-66.420433333333321</v>
      </c>
      <c r="N61" s="140">
        <f>IF('b.PCL values'!N62="","",('b.PCL values'!N62-a.Performance!N63)*$B61)</f>
        <v>-161.08849999999998</v>
      </c>
      <c r="O61" s="140">
        <f>IF('b.PCL values'!O62="","",('b.PCL values'!O62-a.Performance!O63)*$B61)</f>
        <v>-35.337916666666665</v>
      </c>
      <c r="P61" s="140">
        <f>IF('b.PCL values'!P62="","",('b.PCL values'!P62-a.Performance!P63)*$B61)</f>
        <v>-39.096461591823854</v>
      </c>
    </row>
    <row r="62" spans="1:16" ht="14.25" customHeight="1">
      <c r="A62" s="20" t="s">
        <v>165</v>
      </c>
      <c r="B62" s="17">
        <f t="shared" si="0"/>
        <v>1440</v>
      </c>
      <c r="C62" s="52" t="s">
        <v>106</v>
      </c>
      <c r="D62" s="86" t="s">
        <v>109</v>
      </c>
      <c r="E62" s="52" t="s">
        <v>179</v>
      </c>
      <c r="H62" s="140">
        <f>IF('b.PCL values'!H63="","",('b.PCL values'!H63-a.Performance!H64)*$B62)</f>
        <v>4.4666666666666668</v>
      </c>
      <c r="I62" s="140">
        <f>IF('b.PCL values'!I63="","",('b.PCL values'!I63-a.Performance!I64)*$B62)</f>
        <v>7.9000000000000012</v>
      </c>
      <c r="J62" s="140">
        <f>IF('b.PCL values'!J63="","",('b.PCL values'!J63-a.Performance!J64)*$B62)</f>
        <v>-4.9811183285615996</v>
      </c>
      <c r="K62" s="140">
        <f>IF('b.PCL values'!K63="","",('b.PCL values'!K63-a.Performance!K64)*$B62)</f>
        <v>10.62</v>
      </c>
      <c r="L62" s="140">
        <f>IF('b.PCL values'!L63="","",('b.PCL values'!L63-a.Performance!L64)*$B62)</f>
        <v>-0.43678333333333208</v>
      </c>
      <c r="M62" s="140">
        <f>IF('b.PCL values'!M63="","",('b.PCL values'!M63-a.Performance!M64)*$B62)</f>
        <v>3.1733833333333337</v>
      </c>
      <c r="N62" s="140">
        <f>IF('b.PCL values'!N63="","",('b.PCL values'!N63-a.Performance!N64)*$B62)</f>
        <v>2.0108000000000006</v>
      </c>
      <c r="O62" s="140">
        <f>IF('b.PCL values'!O63="","",('b.PCL values'!O63-a.Performance!O64)*$B62)</f>
        <v>1.8043666666666669</v>
      </c>
      <c r="P62" s="140">
        <f>IF('b.PCL values'!P63="","",('b.PCL values'!P63-a.Performance!P64)*$B62)</f>
        <v>-21.660889452726352</v>
      </c>
    </row>
    <row r="63" spans="1:16" ht="14.25" customHeight="1"/>
    <row r="64" spans="1:16" ht="14.25" customHeight="1"/>
    <row r="65" spans="1:18" ht="14.25" customHeight="1">
      <c r="C65" s="13" t="s">
        <v>136</v>
      </c>
      <c r="R65" s="13"/>
    </row>
    <row r="66" spans="1:18" ht="14.25" customHeight="1">
      <c r="C66" s="37"/>
      <c r="D66" s="37"/>
      <c r="E66" s="37"/>
      <c r="F66" s="13"/>
      <c r="G66" s="230" t="s">
        <v>166</v>
      </c>
      <c r="H66" s="230"/>
      <c r="I66" s="230"/>
      <c r="J66" s="230"/>
      <c r="K66" s="230"/>
      <c r="L66" s="230" t="s">
        <v>167</v>
      </c>
      <c r="M66" s="230"/>
      <c r="N66" s="230"/>
      <c r="O66" s="230"/>
      <c r="P66" s="230"/>
      <c r="R66" s="13"/>
    </row>
    <row r="67" spans="1:18" ht="14.25" customHeight="1">
      <c r="A67" s="19"/>
      <c r="C67" s="32" t="s">
        <v>147</v>
      </c>
      <c r="D67" s="32" t="s">
        <v>168</v>
      </c>
      <c r="E67" s="32" t="s">
        <v>55</v>
      </c>
      <c r="F67" s="32" t="s">
        <v>149</v>
      </c>
      <c r="G67" s="32" t="s">
        <v>150</v>
      </c>
      <c r="H67" s="32" t="s">
        <v>151</v>
      </c>
      <c r="I67" s="32" t="s">
        <v>152</v>
      </c>
      <c r="J67" s="32" t="s">
        <v>153</v>
      </c>
      <c r="K67" s="32" t="s">
        <v>154</v>
      </c>
      <c r="L67" s="32" t="s">
        <v>155</v>
      </c>
      <c r="M67" s="32" t="s">
        <v>156</v>
      </c>
      <c r="N67" s="32" t="s">
        <v>157</v>
      </c>
      <c r="O67" s="32" t="s">
        <v>158</v>
      </c>
      <c r="P67" s="32" t="s">
        <v>159</v>
      </c>
      <c r="R67" s="13"/>
    </row>
    <row r="68" spans="1:18" ht="14.25" customHeight="1">
      <c r="A68" s="20"/>
      <c r="C68" s="31" t="s">
        <v>58</v>
      </c>
      <c r="D68" s="86" t="s">
        <v>109</v>
      </c>
      <c r="E68" s="86" t="s">
        <v>180</v>
      </c>
      <c r="F68" s="140">
        <f>IF('b.PCL values'!F69="","",'b.PCL values'!F69-a.Performance!F70)</f>
        <v>1.3787542749027324</v>
      </c>
      <c r="G68" s="140">
        <f>IF('b.PCL values'!G69="","",'b.PCL values'!G69-a.Performance!G70)</f>
        <v>27.906831189657908</v>
      </c>
      <c r="H68" s="140">
        <f>IF('b.PCL values'!H69="","",'b.PCL values'!H69-a.Performance!H70)</f>
        <v>14.035898545200837</v>
      </c>
      <c r="I68" s="140">
        <f>IF('b.PCL values'!I69="","",'b.PCL values'!I69-a.Performance!I70)</f>
        <v>9.1564567852134076</v>
      </c>
      <c r="J68" s="140">
        <f>IF('b.PCL values'!J69="","",'b.PCL values'!J69-a.Performance!J70)</f>
        <v>13.92939234044395</v>
      </c>
      <c r="K68" s="140">
        <f>IF('b.PCL values'!K69="","",'b.PCL values'!K69-a.Performance!K70)</f>
        <v>3.973306270086006</v>
      </c>
      <c r="L68" s="140">
        <f>IF('b.PCL values'!L69="","",'b.PCL values'!L69-a.Performance!L70)</f>
        <v>-3.139769585253454</v>
      </c>
      <c r="M68" s="140">
        <f>IF('b.PCL values'!M69="","",'b.PCL values'!M69-a.Performance!M70)</f>
        <v>-10.013287020683702</v>
      </c>
      <c r="N68" s="140">
        <f>IF('b.PCL values'!N69="","",'b.PCL values'!N69-a.Performance!N70)</f>
        <v>-10.360806939047848</v>
      </c>
      <c r="O68" s="140">
        <f>IF('b.PCL values'!O69="","",'b.PCL values'!O69-a.Performance!O70)</f>
        <v>-17.763795020736033</v>
      </c>
      <c r="P68" s="140">
        <f>IF('b.PCL values'!P69="","",'b.PCL values'!P69-a.Performance!P70)</f>
        <v>-37.67</v>
      </c>
    </row>
    <row r="69" spans="1:18" ht="14.25" customHeight="1">
      <c r="A69" s="20"/>
      <c r="C69" s="31" t="s">
        <v>91</v>
      </c>
      <c r="D69" s="86" t="s">
        <v>109</v>
      </c>
      <c r="E69" s="86" t="s">
        <v>180</v>
      </c>
      <c r="F69" s="140">
        <f>IF('b.PCL values'!F70="","",'b.PCL values'!F70-a.Performance!F71)</f>
        <v>29.414699474810348</v>
      </c>
      <c r="G69" s="140">
        <f>IF('b.PCL values'!G70="","",'b.PCL values'!G70-a.Performance!G71)</f>
        <v>13.759946408064316</v>
      </c>
      <c r="H69" s="140">
        <f>IF('b.PCL values'!H70="","",'b.PCL values'!H70-a.Performance!H71)</f>
        <v>13.117429572102939</v>
      </c>
      <c r="I69" s="140">
        <f>IF('b.PCL values'!I70="","",'b.PCL values'!I70-a.Performance!I71)</f>
        <v>7.7179646993932742</v>
      </c>
      <c r="J69" s="140">
        <f>IF('b.PCL values'!J70="","",'b.PCL values'!J70-a.Performance!J71)</f>
        <v>7.7956997860317117</v>
      </c>
      <c r="K69" s="140">
        <f>IF('b.PCL values'!K70="","",'b.PCL values'!K70-a.Performance!K71)</f>
        <v>9.8330357630357668</v>
      </c>
      <c r="L69" s="140">
        <f>IF('b.PCL values'!L70="","",'b.PCL values'!L70-a.Performance!L71)</f>
        <v>3.2680347044056397</v>
      </c>
      <c r="M69" s="140">
        <f>IF('b.PCL values'!M70="","",'b.PCL values'!M70-a.Performance!M71)</f>
        <v>0.84281662942425939</v>
      </c>
      <c r="N69" s="140">
        <f>IF('b.PCL values'!N70="","",'b.PCL values'!N70-a.Performance!N71)</f>
        <v>-1.5524014455571162</v>
      </c>
      <c r="O69" s="140">
        <f>IF('b.PCL values'!O70="","",'b.PCL values'!O70-a.Performance!O71)</f>
        <v>-7.1180556705012563</v>
      </c>
      <c r="P69" s="140">
        <f>IF('b.PCL values'!P70="","",'b.PCL values'!P70-a.Performance!P71)</f>
        <v>-16.909999999999997</v>
      </c>
    </row>
    <row r="70" spans="1:18" ht="14.25" customHeight="1">
      <c r="A70" s="20"/>
      <c r="C70" s="31" t="s">
        <v>92</v>
      </c>
      <c r="D70" s="86" t="s">
        <v>109</v>
      </c>
      <c r="E70" s="86" t="s">
        <v>180</v>
      </c>
      <c r="F70" s="140" t="str">
        <f>IF('b.PCL values'!F71="","",'b.PCL values'!F71-a.Performance!F72)</f>
        <v/>
      </c>
      <c r="G70" s="140" t="str">
        <f>IF('b.PCL values'!G71="","",'b.PCL values'!G71-a.Performance!G72)</f>
        <v/>
      </c>
      <c r="H70" s="140" t="str">
        <f>IF('b.PCL values'!H71="","",'b.PCL values'!H71-a.Performance!H72)</f>
        <v/>
      </c>
      <c r="I70" s="140" t="str">
        <f>IF('b.PCL values'!I71="","",'b.PCL values'!I71-a.Performance!I72)</f>
        <v/>
      </c>
      <c r="J70" s="140" t="str">
        <f>IF('b.PCL values'!J71="","",'b.PCL values'!J71-a.Performance!J72)</f>
        <v/>
      </c>
      <c r="K70" s="140" t="str">
        <f>IF('b.PCL values'!K71="","",'b.PCL values'!K71-a.Performance!K72)</f>
        <v/>
      </c>
      <c r="L70" s="140">
        <f>IF('b.PCL values'!L71="","",'b.PCL values'!L71-a.Performance!L72)</f>
        <v>38.398406374501988</v>
      </c>
      <c r="M70" s="140">
        <f>IF('b.PCL values'!M71="","",'b.PCL values'!M71-a.Performance!M72)</f>
        <v>97.15936254980079</v>
      </c>
      <c r="N70" s="140">
        <f>IF('b.PCL values'!N71="","",'b.PCL values'!N71-a.Performance!N72)</f>
        <v>77.15936254980079</v>
      </c>
      <c r="O70" s="140">
        <f>IF('b.PCL values'!O71="","",'b.PCL values'!O71-a.Performance!O72)</f>
        <v>97.079681274900395</v>
      </c>
      <c r="P70" s="140">
        <f>IF('b.PCL values'!P71="","",'b.PCL values'!P71-a.Performance!P72)</f>
        <v>57.16</v>
      </c>
    </row>
    <row r="71" spans="1:18" ht="14.25" customHeight="1">
      <c r="A71" s="20"/>
      <c r="C71" s="31" t="s">
        <v>93</v>
      </c>
      <c r="D71" s="86" t="s">
        <v>109</v>
      </c>
      <c r="E71" s="86" t="s">
        <v>180</v>
      </c>
      <c r="F71" s="140">
        <f>IF('b.PCL values'!F72="","",'b.PCL values'!F72-a.Performance!F73)</f>
        <v>9.4606910840796701</v>
      </c>
      <c r="G71" s="140">
        <f>IF('b.PCL values'!G72="","",'b.PCL values'!G72-a.Performance!G73)</f>
        <v>-13.571892207575509</v>
      </c>
      <c r="H71" s="140">
        <f>IF('b.PCL values'!H72="","",'b.PCL values'!H72-a.Performance!H73)</f>
        <v>1.3850678717940212</v>
      </c>
      <c r="I71" s="140">
        <f>IF('b.PCL values'!I72="","",'b.PCL values'!I72-a.Performance!I73)</f>
        <v>21.650139878771732</v>
      </c>
      <c r="J71" s="140">
        <f>IF('b.PCL values'!J72="","",'b.PCL values'!J72-a.Performance!J73)</f>
        <v>25.924097106750914</v>
      </c>
      <c r="K71" s="140">
        <f>IF('b.PCL values'!K72="","",'b.PCL values'!K72-a.Performance!K73)</f>
        <v>22.878365774264267</v>
      </c>
      <c r="L71" s="140">
        <f>IF('b.PCL values'!L72="","",'b.PCL values'!L72-a.Performance!L73)</f>
        <v>10.103674618064863</v>
      </c>
      <c r="M71" s="140">
        <f>IF('b.PCL values'!M72="","",'b.PCL values'!M72-a.Performance!M73)</f>
        <v>0.75991607273696005</v>
      </c>
      <c r="N71" s="140">
        <f>IF('b.PCL values'!N72="","",'b.PCL values'!N72-a.Performance!N73)</f>
        <v>3.0173183241190991</v>
      </c>
      <c r="O71" s="140">
        <f>IF('b.PCL values'!O72="","",'b.PCL values'!O72-a.Performance!O73)</f>
        <v>-10.571424765203496</v>
      </c>
      <c r="P71" s="140">
        <f>IF('b.PCL values'!P72="","",'b.PCL values'!P72-a.Performance!P73)</f>
        <v>-19.47</v>
      </c>
    </row>
    <row r="72" spans="1:18" ht="14.25" customHeight="1">
      <c r="A72" s="20"/>
      <c r="C72" s="31" t="s">
        <v>94</v>
      </c>
      <c r="D72" s="86" t="s">
        <v>109</v>
      </c>
      <c r="E72" s="86" t="s">
        <v>180</v>
      </c>
      <c r="F72" s="140">
        <f>IF('b.PCL values'!F73="","",'b.PCL values'!F73-a.Performance!F74)</f>
        <v>12.605367910128358</v>
      </c>
      <c r="G72" s="140">
        <f>IF('b.PCL values'!G73="","",'b.PCL values'!G73-a.Performance!G74)</f>
        <v>19.052091111873604</v>
      </c>
      <c r="H72" s="140">
        <f>IF('b.PCL values'!H73="","",'b.PCL values'!H73-a.Performance!H74)</f>
        <v>14.230650797326778</v>
      </c>
      <c r="I72" s="140">
        <f>IF('b.PCL values'!I73="","",'b.PCL values'!I73-a.Performance!I74)</f>
        <v>10.476942648199969</v>
      </c>
      <c r="J72" s="140">
        <f>IF('b.PCL values'!J73="","",'b.PCL values'!J73-a.Performance!J74)</f>
        <v>9.1185364461711558</v>
      </c>
      <c r="K72" s="140">
        <f>IF('b.PCL values'!K73="","",'b.PCL values'!K73-a.Performance!K74)</f>
        <v>7.9019237164999616</v>
      </c>
      <c r="L72" s="140">
        <f>IF('b.PCL values'!L73="","",'b.PCL values'!L73-a.Performance!L74)</f>
        <v>4.1945763164929204</v>
      </c>
      <c r="M72" s="140">
        <f>IF('b.PCL values'!M73="","",'b.PCL values'!M73-a.Performance!M74)</f>
        <v>1.9276503608660747</v>
      </c>
      <c r="N72" s="140">
        <f>IF('b.PCL values'!N73="","",'b.PCL values'!N73-a.Performance!N74)</f>
        <v>2.3638064688585949</v>
      </c>
      <c r="O72" s="140">
        <f>IF('b.PCL values'!O73="","",'b.PCL values'!O73-a.Performance!O74)</f>
        <v>-3.1546645282010175</v>
      </c>
      <c r="P72" s="140">
        <f>IF('b.PCL values'!P73="","",'b.PCL values'!P73-a.Performance!P74)</f>
        <v>-9.8000000000000007</v>
      </c>
    </row>
    <row r="73" spans="1:18" ht="14.25" customHeight="1">
      <c r="A73" s="20"/>
      <c r="C73" s="31" t="s">
        <v>95</v>
      </c>
      <c r="D73" s="86" t="s">
        <v>109</v>
      </c>
      <c r="E73" s="86" t="s">
        <v>180</v>
      </c>
      <c r="F73" s="140">
        <f>IF('b.PCL values'!F74="","",'b.PCL values'!F74-a.Performance!F75)</f>
        <v>20.175372969388874</v>
      </c>
      <c r="G73" s="140">
        <f>IF('b.PCL values'!G74="","",'b.PCL values'!G74-a.Performance!G75)</f>
        <v>14.577099675188379</v>
      </c>
      <c r="H73" s="140">
        <f>IF('b.PCL values'!H74="","",'b.PCL values'!H74-a.Performance!H75)</f>
        <v>-1.8736453554665644</v>
      </c>
      <c r="I73" s="140">
        <f>IF('b.PCL values'!I74="","",'b.PCL values'!I74-a.Performance!I75)</f>
        <v>-0.91549841493484507</v>
      </c>
      <c r="J73" s="140">
        <f>IF('b.PCL values'!J74="","",'b.PCL values'!J74-a.Performance!J75)</f>
        <v>-4.9399529912445672</v>
      </c>
      <c r="K73" s="140">
        <f>IF('b.PCL values'!K74="","",'b.PCL values'!K74-a.Performance!K75)</f>
        <v>-16.302943146983523</v>
      </c>
      <c r="L73" s="140">
        <f>IF('b.PCL values'!L74="","",'b.PCL values'!L74-a.Performance!L75)</f>
        <v>-104.5037614678899</v>
      </c>
      <c r="M73" s="140">
        <f>IF('b.PCL values'!M74="","",'b.PCL values'!M74-a.Performance!M75)</f>
        <v>-62.842568807339461</v>
      </c>
      <c r="N73" s="140">
        <f>IF('b.PCL values'!N74="","",'b.PCL values'!N74-a.Performance!N75)</f>
        <v>-38.926605504587165</v>
      </c>
      <c r="O73" s="140">
        <f>IF('b.PCL values'!O74="","",'b.PCL values'!O74-a.Performance!O75)</f>
        <v>-88.838532110091734</v>
      </c>
      <c r="P73" s="140">
        <f>IF('b.PCL values'!P74="","",'b.PCL values'!P74-a.Performance!P75)</f>
        <v>-88.87</v>
      </c>
    </row>
    <row r="74" spans="1:18" ht="14.25" customHeight="1">
      <c r="A74" s="20"/>
      <c r="C74" s="31" t="s">
        <v>96</v>
      </c>
      <c r="D74" s="86" t="s">
        <v>109</v>
      </c>
      <c r="E74" s="86" t="s">
        <v>180</v>
      </c>
      <c r="F74" s="140">
        <f>IF('b.PCL values'!F75="","",'b.PCL values'!F75-a.Performance!F76)</f>
        <v>16.572489324507089</v>
      </c>
      <c r="G74" s="140">
        <f>IF('b.PCL values'!G75="","",'b.PCL values'!G75-a.Performance!G76)</f>
        <v>33.32195168797962</v>
      </c>
      <c r="H74" s="140">
        <f>IF('b.PCL values'!H75="","",'b.PCL values'!H75-a.Performance!H76)</f>
        <v>22.81286243091121</v>
      </c>
      <c r="I74" s="140">
        <f>IF('b.PCL values'!I75="","",'b.PCL values'!I75-a.Performance!I76)</f>
        <v>10.01013226777269</v>
      </c>
      <c r="J74" s="140">
        <f>IF('b.PCL values'!J75="","",'b.PCL values'!J75-a.Performance!J76)</f>
        <v>2.3726253754322215</v>
      </c>
      <c r="K74" s="140">
        <f>IF('b.PCL values'!K75="","",'b.PCL values'!K75-a.Performance!K76)</f>
        <v>-68.418474815430756</v>
      </c>
      <c r="L74" s="140">
        <f>IF('b.PCL values'!L75="","",'b.PCL values'!L75-a.Performance!L76)</f>
        <v>-77.00515151515151</v>
      </c>
      <c r="M74" s="140">
        <f>IF('b.PCL values'!M75="","",'b.PCL values'!M75-a.Performance!M76)</f>
        <v>-69.894372876236503</v>
      </c>
      <c r="N74" s="140">
        <f>IF('b.PCL values'!N75="","",'b.PCL values'!N75-a.Performance!N76)</f>
        <v>-67.110498628206102</v>
      </c>
      <c r="O74" s="140">
        <f>IF('b.PCL values'!O75="","",'b.PCL values'!O75-a.Performance!O76)</f>
        <v>-36.49904100279393</v>
      </c>
      <c r="P74" s="140">
        <f>IF('b.PCL values'!P75="","",'b.PCL values'!P75-a.Performance!P76)</f>
        <v>-48.209999999999994</v>
      </c>
    </row>
    <row r="75" spans="1:18" ht="14.25" customHeight="1">
      <c r="A75" s="20"/>
      <c r="C75" s="31" t="s">
        <v>97</v>
      </c>
      <c r="D75" s="86" t="s">
        <v>109</v>
      </c>
      <c r="E75" s="86" t="s">
        <v>180</v>
      </c>
      <c r="F75" s="140">
        <f>IF('b.PCL values'!F76="","",'b.PCL values'!F76-a.Performance!F77)</f>
        <v>-16.649870748546295</v>
      </c>
      <c r="G75" s="140">
        <f>IF('b.PCL values'!G76="","",'b.PCL values'!G76-a.Performance!G77)</f>
        <v>6.9172294855926566</v>
      </c>
      <c r="H75" s="140">
        <f>IF('b.PCL values'!H76="","",'b.PCL values'!H76-a.Performance!H77)</f>
        <v>-1.539171961198754</v>
      </c>
      <c r="I75" s="140">
        <f>IF('b.PCL values'!I76="","",'b.PCL values'!I76-a.Performance!I77)</f>
        <v>3.3983821620130144</v>
      </c>
      <c r="J75" s="140">
        <f>IF('b.PCL values'!J76="","",'b.PCL values'!J76-a.Performance!J77)</f>
        <v>3.9244506672111825</v>
      </c>
      <c r="K75" s="140">
        <f>IF('b.PCL values'!K76="","",'b.PCL values'!K76-a.Performance!K77)</f>
        <v>1.3324652961536607</v>
      </c>
      <c r="L75" s="140">
        <f>IF('b.PCL values'!L76="","",'b.PCL values'!L76-a.Performance!L77)</f>
        <v>-2.2218484340812736</v>
      </c>
      <c r="M75" s="140">
        <f>IF('b.PCL values'!M76="","",'b.PCL values'!M76-a.Performance!M77)</f>
        <v>-1.1269480638649298</v>
      </c>
      <c r="N75" s="140">
        <f>IF('b.PCL values'!N76="","",'b.PCL values'!N76-a.Performance!N77)</f>
        <v>-7.3725454211781987</v>
      </c>
      <c r="O75" s="140">
        <f>IF('b.PCL values'!O76="","",'b.PCL values'!O76-a.Performance!O77)</f>
        <v>-9.7159845843274013</v>
      </c>
      <c r="P75" s="140">
        <f>IF('b.PCL values'!P76="","",'b.PCL values'!P76-a.Performance!P77)</f>
        <v>-23.630000000000003</v>
      </c>
    </row>
    <row r="76" spans="1:18" ht="14.25" customHeight="1">
      <c r="A76" s="20"/>
      <c r="C76" s="31" t="s">
        <v>161</v>
      </c>
      <c r="D76" s="86" t="s">
        <v>109</v>
      </c>
      <c r="E76" s="86" t="s">
        <v>180</v>
      </c>
      <c r="F76" s="140">
        <f>IF('b.PCL values'!F77="","",'b.PCL values'!F77-a.Performance!F78)</f>
        <v>-0.69320804883367515</v>
      </c>
      <c r="G76" s="140">
        <f>IF('b.PCL values'!G77="","",'b.PCL values'!G77-a.Performance!G78)</f>
        <v>3.6756731985357973</v>
      </c>
      <c r="H76" s="140">
        <f>IF('b.PCL values'!H77="","",'b.PCL values'!H77-a.Performance!H78)</f>
        <v>4.2694205428612086</v>
      </c>
      <c r="I76" s="140">
        <f>IF('b.PCL values'!I77="","",'b.PCL values'!I77-a.Performance!I78)</f>
        <v>3.879474909166138</v>
      </c>
      <c r="J76" s="140">
        <f>IF('b.PCL values'!J77="","",'b.PCL values'!J77-a.Performance!J78)</f>
        <v>1.3061434577653195</v>
      </c>
      <c r="K76" s="140">
        <f>IF('b.PCL values'!K77="","",'b.PCL values'!K77-a.Performance!K78)</f>
        <v>-2.4867376517703903</v>
      </c>
      <c r="L76" s="140">
        <f>IF('b.PCL values'!L77="","",'b.PCL values'!L77-a.Performance!L78)</f>
        <v>6.0099755621355335</v>
      </c>
      <c r="M76" s="140">
        <f>IF('b.PCL values'!M77="","",'b.PCL values'!M77-a.Performance!M78)</f>
        <v>5.9857807833046692</v>
      </c>
      <c r="N76" s="140">
        <f>IF('b.PCL values'!N77="","",'b.PCL values'!N77-a.Performance!N78)</f>
        <v>6.7080903554480926</v>
      </c>
      <c r="O76" s="140">
        <f>IF('b.PCL values'!O77="","",'b.PCL values'!O77-a.Performance!O78)</f>
        <v>-5.528987962088987</v>
      </c>
      <c r="P76" s="140">
        <f>IF('b.PCL values'!P77="","",'b.PCL values'!P77-a.Performance!P78)</f>
        <v>-25.369999999999997</v>
      </c>
    </row>
    <row r="77" spans="1:18" ht="14.25" customHeight="1">
      <c r="A77" s="20"/>
      <c r="C77" s="31" t="s">
        <v>99</v>
      </c>
      <c r="D77" s="86" t="s">
        <v>109</v>
      </c>
      <c r="E77" s="86" t="s">
        <v>180</v>
      </c>
      <c r="F77" s="140" t="str">
        <f>IF('b.PCL values'!F78="","",'b.PCL values'!F78-a.Performance!F79)</f>
        <v/>
      </c>
      <c r="G77" s="140" t="str">
        <f>IF('b.PCL values'!G78="","",'b.PCL values'!G78-a.Performance!G79)</f>
        <v/>
      </c>
      <c r="H77" s="140" t="str">
        <f>IF('b.PCL values'!H78="","",'b.PCL values'!H78-a.Performance!H79)</f>
        <v/>
      </c>
      <c r="I77" s="140" t="str">
        <f>IF('b.PCL values'!I78="","",'b.PCL values'!I78-a.Performance!I79)</f>
        <v/>
      </c>
      <c r="J77" s="140" t="str">
        <f>IF('b.PCL values'!J78="","",'b.PCL values'!J78-a.Performance!J79)</f>
        <v/>
      </c>
      <c r="K77" s="140" t="str">
        <f>IF('b.PCL values'!K78="","",'b.PCL values'!K78-a.Performance!K79)</f>
        <v/>
      </c>
      <c r="L77" s="140">
        <f>IF('b.PCL values'!L78="","",'b.PCL values'!L78-a.Performance!L79)</f>
        <v>-1.5277697303444775</v>
      </c>
      <c r="M77" s="140">
        <f>IF('b.PCL values'!M78="","",'b.PCL values'!M78-a.Performance!M79)</f>
        <v>3.1356043956043926</v>
      </c>
      <c r="N77" s="140">
        <f>IF('b.PCL values'!N78="","",'b.PCL values'!N78-a.Performance!N79)</f>
        <v>-8.4789377289377299</v>
      </c>
      <c r="O77" s="140">
        <f>IF('b.PCL values'!O78="","",'b.PCL values'!O78-a.Performance!O79)</f>
        <v>-13.657692307692308</v>
      </c>
      <c r="P77" s="140">
        <f>IF('b.PCL values'!P78="","",'b.PCL values'!P78-a.Performance!P79)</f>
        <v>-42.6</v>
      </c>
    </row>
    <row r="78" spans="1:18" ht="14.25" customHeight="1">
      <c r="A78" s="20"/>
      <c r="C78" s="31" t="s">
        <v>100</v>
      </c>
      <c r="D78" s="86" t="s">
        <v>109</v>
      </c>
      <c r="E78" s="86" t="s">
        <v>180</v>
      </c>
      <c r="F78" s="140">
        <f>IF('b.PCL values'!F79="","",'b.PCL values'!F79-a.Performance!F80)</f>
        <v>15.441599312622984</v>
      </c>
      <c r="G78" s="140">
        <f>IF('b.PCL values'!G79="","",'b.PCL values'!G79-a.Performance!G80)</f>
        <v>5.0528538638529241</v>
      </c>
      <c r="H78" s="140">
        <f>IF('b.PCL values'!H79="","",'b.PCL values'!H79-a.Performance!H80)</f>
        <v>-1.8834186423272712</v>
      </c>
      <c r="I78" s="140">
        <f>IF('b.PCL values'!I79="","",'b.PCL values'!I79-a.Performance!I80)</f>
        <v>-1.9126970763814484</v>
      </c>
      <c r="J78" s="140">
        <f>IF('b.PCL values'!J79="","",'b.PCL values'!J79-a.Performance!J80)</f>
        <v>-3.0875027422994137</v>
      </c>
      <c r="K78" s="140">
        <f>IF('b.PCL values'!K79="","",'b.PCL values'!K79-a.Performance!K80)</f>
        <v>5.7026005925642735</v>
      </c>
      <c r="L78" s="140">
        <f>IF('b.PCL values'!L79="","",'b.PCL values'!L79-a.Performance!L80)</f>
        <v>0.59250578803360199</v>
      </c>
      <c r="M78" s="140">
        <f>IF('b.PCL values'!M79="","",'b.PCL values'!M79-a.Performance!M80)</f>
        <v>-3.6216133784895632</v>
      </c>
      <c r="N78" s="140">
        <f>IF('b.PCL values'!N79="","",'b.PCL values'!N79-a.Performance!N80)</f>
        <v>0.61322541759944826</v>
      </c>
      <c r="O78" s="140">
        <f>IF('b.PCL values'!O79="","",'b.PCL values'!O79-a.Performance!O80)</f>
        <v>-3.8135736563151781</v>
      </c>
      <c r="P78" s="140">
        <f>IF('b.PCL values'!P79="","",'b.PCL values'!P79-a.Performance!P80)</f>
        <v>-9.39</v>
      </c>
    </row>
    <row r="79" spans="1:18" ht="14.25" customHeight="1"/>
    <row r="80" spans="1:18" ht="14.25" customHeight="1"/>
    <row r="81" spans="1:18" ht="14.25" customHeight="1">
      <c r="C81" s="13" t="s">
        <v>170</v>
      </c>
      <c r="F81" s="228" t="s">
        <v>181</v>
      </c>
      <c r="G81" s="228"/>
      <c r="H81" s="228"/>
      <c r="I81" s="228"/>
      <c r="J81" s="228"/>
      <c r="K81" s="228"/>
      <c r="L81" s="228"/>
      <c r="M81" s="228"/>
      <c r="N81" s="228"/>
      <c r="O81" s="228"/>
      <c r="P81" s="228"/>
    </row>
    <row r="82" spans="1:18" ht="14.25" customHeight="1">
      <c r="C82" s="37"/>
      <c r="D82" s="37"/>
      <c r="E82" s="37"/>
      <c r="F82" s="13"/>
      <c r="G82" s="226" t="s">
        <v>145</v>
      </c>
      <c r="H82" s="226"/>
      <c r="I82" s="226"/>
      <c r="J82" s="226"/>
      <c r="K82" s="226"/>
      <c r="L82" s="231" t="s">
        <v>146</v>
      </c>
      <c r="M82" s="231"/>
      <c r="N82" s="231"/>
      <c r="O82" s="231"/>
      <c r="P82" s="231"/>
    </row>
    <row r="83" spans="1:18" ht="14.25" customHeight="1">
      <c r="A83" s="19" t="s">
        <v>164</v>
      </c>
      <c r="C83" s="32" t="s">
        <v>147</v>
      </c>
      <c r="D83" s="32" t="s">
        <v>148</v>
      </c>
      <c r="E83" s="32" t="s">
        <v>55</v>
      </c>
      <c r="F83" s="32" t="s">
        <v>149</v>
      </c>
      <c r="G83" s="32" t="s">
        <v>150</v>
      </c>
      <c r="H83" s="32" t="s">
        <v>151</v>
      </c>
      <c r="I83" s="32" t="s">
        <v>152</v>
      </c>
      <c r="J83" s="32" t="s">
        <v>153</v>
      </c>
      <c r="K83" s="32" t="s">
        <v>154</v>
      </c>
      <c r="L83" s="32" t="s">
        <v>155</v>
      </c>
      <c r="M83" s="32" t="s">
        <v>156</v>
      </c>
      <c r="N83" s="32" t="s">
        <v>157</v>
      </c>
      <c r="O83" s="32" t="s">
        <v>158</v>
      </c>
      <c r="P83" s="32" t="s">
        <v>159</v>
      </c>
    </row>
    <row r="84" spans="1:18" ht="14.25" customHeight="1">
      <c r="A84" s="20" t="s">
        <v>165</v>
      </c>
      <c r="B84" s="17">
        <v>-1</v>
      </c>
      <c r="C84" s="31" t="s">
        <v>58</v>
      </c>
      <c r="D84" s="86" t="s">
        <v>109</v>
      </c>
      <c r="E84" s="86" t="s">
        <v>182</v>
      </c>
      <c r="F84" s="115"/>
      <c r="G84" s="115"/>
      <c r="H84" s="115"/>
      <c r="I84" s="140">
        <f>IF(a.Performance!I86=0,"",('b.PCL values'!I85-a.Performance!I86)*$B84)</f>
        <v>-1.3871374527112152</v>
      </c>
      <c r="J84" s="140">
        <f>IF(a.Performance!J86=0,"",('b.PCL values'!J85-a.Performance!J86)*$B84)</f>
        <v>-1.7878426698450482</v>
      </c>
      <c r="K84" s="140">
        <f>IF(a.Performance!K86=0,"",('b.PCL values'!K85-a.Performance!K86)*$B84)</f>
        <v>-1.418439716312065</v>
      </c>
      <c r="L84" s="140">
        <f>IF(a.Performance!L86=0,"",('b.PCL values'!L85-a.Performance!L86)*$B84)</f>
        <v>-0.70754716981132049</v>
      </c>
      <c r="M84" s="140">
        <f>IF(a.Performance!M86=0,"",('b.PCL values'!M85-a.Performance!M86)*$B84)</f>
        <v>-1.779359430604984</v>
      </c>
      <c r="N84" s="140">
        <f>IF(a.Performance!N86=0,"",('b.PCL values'!N85-a.Performance!N86)*$B84)</f>
        <v>-1.4336917562724096</v>
      </c>
      <c r="O84" s="140">
        <f>IF(a.Performance!O86=0,"",('b.PCL values'!O85-a.Performance!O86)*$B84)</f>
        <v>-1.5550239234449776</v>
      </c>
      <c r="P84" s="115"/>
    </row>
    <row r="85" spans="1:18" ht="14.25" customHeight="1">
      <c r="A85" s="20" t="s">
        <v>165</v>
      </c>
      <c r="B85" s="17">
        <v>-1</v>
      </c>
      <c r="C85" s="31" t="s">
        <v>91</v>
      </c>
      <c r="D85" s="86" t="s">
        <v>109</v>
      </c>
      <c r="E85" s="86" t="s">
        <v>182</v>
      </c>
      <c r="F85" s="115"/>
      <c r="G85" s="115"/>
      <c r="H85" s="115"/>
      <c r="I85" s="140">
        <f>IF(a.Performance!I87=0,"",('b.PCL values'!I86-a.Performance!I87)*$B85)</f>
        <v>-3.3003300330032914</v>
      </c>
      <c r="J85" s="140">
        <f>IF(a.Performance!J87=0,"",('b.PCL values'!J86-a.Performance!J87)*$B85)</f>
        <v>-1.9801980198019749</v>
      </c>
      <c r="K85" s="140">
        <f>IF(a.Performance!K87=0,"",('b.PCL values'!K86-a.Performance!K87)*$B85)</f>
        <v>-1.818181818181813</v>
      </c>
      <c r="L85" s="140">
        <f>IF(a.Performance!L87=0,"",('b.PCL values'!L86-a.Performance!L87)*$B85)</f>
        <v>-0.33500837520938376</v>
      </c>
      <c r="M85" s="140">
        <f>IF(a.Performance!M87=0,"",('b.PCL values'!M86-a.Performance!M87)*$B85)</f>
        <v>-1.6778523489932979</v>
      </c>
      <c r="N85" s="140">
        <f>IF(a.Performance!N87=0,"",('b.PCL values'!N86-a.Performance!N87)*$B85)</f>
        <v>-1.4950166112956822</v>
      </c>
      <c r="O85" s="140">
        <f>IF(a.Performance!O87=0,"",('b.PCL values'!O86-a.Performance!O87)*$B85)</f>
        <v>-1.990049751243788</v>
      </c>
      <c r="P85" s="115"/>
    </row>
    <row r="86" spans="1:18" ht="14.25" customHeight="1">
      <c r="A86" s="20" t="s">
        <v>165</v>
      </c>
      <c r="B86" s="17">
        <v>-1</v>
      </c>
      <c r="C86" s="31" t="s">
        <v>92</v>
      </c>
      <c r="D86" s="86" t="s">
        <v>109</v>
      </c>
      <c r="E86" s="86" t="s">
        <v>182</v>
      </c>
      <c r="F86" s="115"/>
      <c r="G86" s="115"/>
      <c r="H86" s="115"/>
      <c r="I86" s="140">
        <f>IF(a.Performance!I88=0,"",('b.PCL values'!I87-a.Performance!I88)*$B86)</f>
        <v>0</v>
      </c>
      <c r="J86" s="140">
        <f>IF(a.Performance!J88=0,"",('b.PCL values'!J87-a.Performance!J88)*$B86)</f>
        <v>0</v>
      </c>
      <c r="K86" s="140">
        <f>IF(a.Performance!K88=0,"",('b.PCL values'!K87-a.Performance!K88)*$B86)</f>
        <v>0</v>
      </c>
      <c r="L86" s="140">
        <f>IF(a.Performance!L88=0,"",('b.PCL values'!L87-a.Performance!L88)*$B86)</f>
        <v>0</v>
      </c>
      <c r="M86" s="140">
        <f>IF(a.Performance!M88=0,"",('b.PCL values'!M87-a.Performance!M88)*$B86)</f>
        <v>-2.1276595744680833</v>
      </c>
      <c r="N86" s="140">
        <f>IF(a.Performance!N88=0,"",('b.PCL values'!N87-a.Performance!N88)*$B86)</f>
        <v>-2.1739130434782652</v>
      </c>
      <c r="O86" s="140">
        <f>IF(a.Performance!O88=0,"",('b.PCL values'!O87-a.Performance!O88)*$B86)</f>
        <v>0</v>
      </c>
      <c r="P86" s="115"/>
    </row>
    <row r="87" spans="1:18" ht="14.25" customHeight="1">
      <c r="A87" s="20" t="s">
        <v>165</v>
      </c>
      <c r="B87" s="17">
        <v>-1</v>
      </c>
      <c r="C87" s="31" t="s">
        <v>93</v>
      </c>
      <c r="D87" s="86" t="s">
        <v>109</v>
      </c>
      <c r="E87" s="86" t="s">
        <v>182</v>
      </c>
      <c r="F87" s="115"/>
      <c r="G87" s="115"/>
      <c r="H87" s="115"/>
      <c r="I87" s="140">
        <f>IF(a.Performance!I89=0,"",('b.PCL values'!I88-a.Performance!I89)*$B87)</f>
        <v>-4</v>
      </c>
      <c r="J87" s="140">
        <f>IF(a.Performance!J89=0,"",('b.PCL values'!J88-a.Performance!J89)*$B87)</f>
        <v>-0.5</v>
      </c>
      <c r="K87" s="140">
        <f>IF(a.Performance!K89=0,"",('b.PCL values'!K88-a.Performance!K89)*$B87)</f>
        <v>-3.4313725490196134</v>
      </c>
      <c r="L87" s="140">
        <f>IF(a.Performance!L89=0,"",('b.PCL values'!L88-a.Performance!L89)*$B87)</f>
        <v>-0.48780487804877737</v>
      </c>
      <c r="M87" s="140">
        <f>IF(a.Performance!M89=0,"",('b.PCL values'!M88-a.Performance!M89)*$B87)</f>
        <v>-1.9607843137254974</v>
      </c>
      <c r="N87" s="140">
        <f>IF(a.Performance!N89=0,"",('b.PCL values'!N88-a.Performance!N89)*$B87)</f>
        <v>-1.470588235294116</v>
      </c>
      <c r="O87" s="140">
        <f>IF(a.Performance!O89=0,"",('b.PCL values'!O88-a.Performance!O89)*$B87)</f>
        <v>-1.4563106796116472</v>
      </c>
      <c r="P87" s="115"/>
    </row>
    <row r="88" spans="1:18" ht="14.25" customHeight="1">
      <c r="A88" s="20" t="s">
        <v>165</v>
      </c>
      <c r="B88" s="17">
        <v>-1</v>
      </c>
      <c r="C88" s="31" t="s">
        <v>94</v>
      </c>
      <c r="D88" s="86" t="s">
        <v>109</v>
      </c>
      <c r="E88" s="86" t="s">
        <v>182</v>
      </c>
      <c r="F88" s="115"/>
      <c r="G88" s="115"/>
      <c r="H88" s="115"/>
      <c r="I88" s="140">
        <f>IF(a.Performance!I90=0,"",('b.PCL values'!I89-a.Performance!I90)*$B88)</f>
        <v>-0.36855036855037326</v>
      </c>
      <c r="J88" s="140">
        <f>IF(a.Performance!J90=0,"",('b.PCL values'!J89-a.Performance!J90)*$B88)</f>
        <v>-1.576872536136662</v>
      </c>
      <c r="K88" s="140">
        <f>IF(a.Performance!K90=0,"",('b.PCL values'!K89-a.Performance!K90)*$B88)</f>
        <v>-0.39421813403416195</v>
      </c>
      <c r="L88" s="140">
        <f>IF(a.Performance!L90=0,"",('b.PCL values'!L89-a.Performance!L90)*$B88)</f>
        <v>-0.39735099337748636</v>
      </c>
      <c r="M88" s="140">
        <f>IF(a.Performance!M90=0,"",('b.PCL values'!M89-a.Performance!M90)*$B88)</f>
        <v>-0.66755674232310014</v>
      </c>
      <c r="N88" s="140">
        <f>IF(a.Performance!N90=0,"",('b.PCL values'!N89-a.Performance!N90)*$B88)</f>
        <v>-0.67204301075268802</v>
      </c>
      <c r="O88" s="140">
        <f>IF(a.Performance!O90=0,"",('b.PCL values'!O89-a.Performance!O90)*$B88)</f>
        <v>-0.53763440860214473</v>
      </c>
      <c r="P88" s="115"/>
    </row>
    <row r="89" spans="1:18" ht="14.25" customHeight="1">
      <c r="A89" s="20" t="s">
        <v>165</v>
      </c>
      <c r="B89" s="17">
        <v>-1</v>
      </c>
      <c r="C89" s="31" t="s">
        <v>95</v>
      </c>
      <c r="D89" s="86" t="s">
        <v>109</v>
      </c>
      <c r="E89" s="86" t="s">
        <v>182</v>
      </c>
      <c r="F89" s="115"/>
      <c r="G89" s="115"/>
      <c r="H89" s="115"/>
      <c r="I89" s="140">
        <f>IF(a.Performance!I91=0,"",('b.PCL values'!I90-a.Performance!I91)*$B89)</f>
        <v>-2.9032258064516157</v>
      </c>
      <c r="J89" s="140">
        <f>IF(a.Performance!J91=0,"",('b.PCL values'!J90-a.Performance!J91)*$B89)</f>
        <v>-1.2779552715655029</v>
      </c>
      <c r="K89" s="140">
        <f>IF(a.Performance!K91=0,"",('b.PCL values'!K90-a.Performance!K91)*$B89)</f>
        <v>-1.2861736334405123</v>
      </c>
      <c r="L89" s="140">
        <f>IF(a.Performance!L91=0,"",('b.PCL values'!L90-a.Performance!L91)*$B89)</f>
        <v>-0.96463022508038421</v>
      </c>
      <c r="M89" s="140">
        <f>IF(a.Performance!M91=0,"",('b.PCL values'!M90-a.Performance!M91)*$B89)</f>
        <v>-2.5396825396825449</v>
      </c>
      <c r="N89" s="140">
        <f>IF(a.Performance!N91=0,"",('b.PCL values'!N90-a.Performance!N91)*$B89)</f>
        <v>-0.63492063492063266</v>
      </c>
      <c r="O89" s="140">
        <f>IF(a.Performance!O91=0,"",('b.PCL values'!O90-a.Performance!O91)*$B89)</f>
        <v>-3.8095238095238102</v>
      </c>
      <c r="P89" s="115"/>
    </row>
    <row r="90" spans="1:18" ht="14.25" customHeight="1">
      <c r="A90" s="20" t="s">
        <v>165</v>
      </c>
      <c r="B90" s="17">
        <v>-1</v>
      </c>
      <c r="C90" s="31" t="s">
        <v>96</v>
      </c>
      <c r="D90" s="86" t="s">
        <v>109</v>
      </c>
      <c r="E90" s="86" t="s">
        <v>182</v>
      </c>
      <c r="F90" s="115"/>
      <c r="G90" s="115"/>
      <c r="H90" s="115"/>
      <c r="I90" s="140">
        <f>IF(a.Performance!I92=0,"",('b.PCL values'!I91-a.Performance!I92)*$B90)</f>
        <v>-1.8292682926829258</v>
      </c>
      <c r="J90" s="140">
        <f>IF(a.Performance!J92=0,"",('b.PCL values'!J91-a.Performance!J92)*$B90)</f>
        <v>-0.90090090090090769</v>
      </c>
      <c r="K90" s="140">
        <f>IF(a.Performance!K92=0,"",('b.PCL values'!K91-a.Performance!K92)*$B90)</f>
        <v>-1.1904761904761898</v>
      </c>
      <c r="L90" s="140">
        <f>IF(a.Performance!L92=0,"",('b.PCL values'!L91-a.Performance!L92)*$B90)</f>
        <v>-2.941176470588232</v>
      </c>
      <c r="M90" s="140">
        <f>IF(a.Performance!M92=0,"",('b.PCL values'!M91-a.Performance!M92)*$B90)</f>
        <v>-2.058823529411768</v>
      </c>
      <c r="N90" s="140">
        <f>IF(a.Performance!N92=0,"",('b.PCL values'!N91-a.Performance!N92)*$B90)</f>
        <v>-1.7857142857142918</v>
      </c>
      <c r="O90" s="140">
        <f>IF(a.Performance!O92=0,"",('b.PCL values'!O91-a.Performance!O92)*$B90)</f>
        <v>-0.59523809523808779</v>
      </c>
      <c r="P90" s="115"/>
    </row>
    <row r="91" spans="1:18" ht="14.25" customHeight="1">
      <c r="A91" s="20" t="s">
        <v>165</v>
      </c>
      <c r="B91" s="17">
        <v>-1</v>
      </c>
      <c r="C91" s="31" t="s">
        <v>97</v>
      </c>
      <c r="D91" s="86" t="s">
        <v>109</v>
      </c>
      <c r="E91" s="86" t="s">
        <v>182</v>
      </c>
      <c r="F91" s="115"/>
      <c r="G91" s="115"/>
      <c r="H91" s="115"/>
      <c r="I91" s="140">
        <f>IF(a.Performance!I93=0,"",('b.PCL values'!I92-a.Performance!I93)*$B91)</f>
        <v>-0.5221932114882577</v>
      </c>
      <c r="J91" s="140">
        <f>IF(a.Performance!J93=0,"",('b.PCL values'!J92-a.Performance!J93)*$B91)</f>
        <v>-1.0416666666666572</v>
      </c>
      <c r="K91" s="140">
        <f>IF(a.Performance!K93=0,"",('b.PCL values'!K92-a.Performance!K93)*$B91)</f>
        <v>-0.25974025974025494</v>
      </c>
      <c r="L91" s="140">
        <f>IF(a.Performance!L93=0,"",('b.PCL values'!L92-a.Performance!L93)*$B91)</f>
        <v>-0.25974025974025494</v>
      </c>
      <c r="M91" s="140">
        <f>IF(a.Performance!M93=0,"",('b.PCL values'!M92-a.Performance!M93)*$B91)</f>
        <v>-1.0416666666666572</v>
      </c>
      <c r="N91" s="140">
        <f>IF(a.Performance!N93=0,"",('b.PCL values'!N92-a.Performance!N93)*$B91)</f>
        <v>-0.52083333333334281</v>
      </c>
      <c r="O91" s="140">
        <f>IF(a.Performance!O93=0,"",('b.PCL values'!O92-a.Performance!O93)*$B91)</f>
        <v>-0.78125</v>
      </c>
      <c r="P91" s="115"/>
    </row>
    <row r="92" spans="1:18" ht="14.25" customHeight="1">
      <c r="A92" s="20" t="s">
        <v>165</v>
      </c>
      <c r="B92" s="17">
        <v>-1</v>
      </c>
      <c r="C92" s="31" t="s">
        <v>161</v>
      </c>
      <c r="D92" s="86" t="s">
        <v>109</v>
      </c>
      <c r="E92" s="86" t="s">
        <v>182</v>
      </c>
      <c r="F92" s="115"/>
      <c r="G92" s="115"/>
      <c r="H92" s="115"/>
      <c r="I92" s="140">
        <f>IF(a.Performance!I94=0,"",('b.PCL values'!I93-a.Performance!I94)*$B92)</f>
        <v>-1.2376237623762449</v>
      </c>
      <c r="J92" s="140">
        <f>IF(a.Performance!J94=0,"",('b.PCL values'!J93-a.Performance!J94)*$B92)</f>
        <v>-1.2626262626262701</v>
      </c>
      <c r="K92" s="140">
        <f>IF(a.Performance!K94=0,"",('b.PCL values'!K93-a.Performance!K94)*$B92)</f>
        <v>-1.5306122448979522</v>
      </c>
      <c r="L92" s="140">
        <f>IF(a.Performance!L94=0,"",('b.PCL values'!L93-a.Performance!L94)*$B92)</f>
        <v>-0.25188916876574297</v>
      </c>
      <c r="M92" s="140">
        <f>IF(a.Performance!M94=0,"",('b.PCL values'!M93-a.Performance!M94)*$B92)</f>
        <v>-1.0230179028132937</v>
      </c>
      <c r="N92" s="140">
        <f>IF(a.Performance!N94=0,"",('b.PCL values'!N93-a.Performance!N94)*$B92)</f>
        <v>-1.546391752577307</v>
      </c>
      <c r="O92" s="140">
        <f>IF(a.Performance!O94=0,"",('b.PCL values'!O93-a.Performance!O94)*$B92)</f>
        <v>-1.0309278350515427</v>
      </c>
      <c r="P92" s="115"/>
      <c r="R92" s="15"/>
    </row>
    <row r="93" spans="1:18" ht="14.25" customHeight="1">
      <c r="A93" s="20" t="s">
        <v>165</v>
      </c>
      <c r="B93" s="17">
        <v>-1</v>
      </c>
      <c r="C93" s="31" t="s">
        <v>99</v>
      </c>
      <c r="D93" s="86" t="s">
        <v>109</v>
      </c>
      <c r="E93" s="86" t="s">
        <v>182</v>
      </c>
      <c r="F93" s="115"/>
      <c r="G93" s="115"/>
      <c r="H93" s="115"/>
      <c r="I93" s="140">
        <f>IF(a.Performance!I95=0,"",('b.PCL values'!I94-a.Performance!I95)*$B93)</f>
        <v>-0.98039215686273451</v>
      </c>
      <c r="J93" s="140">
        <f>IF(a.Performance!J95=0,"",('b.PCL values'!J94-a.Performance!J95)*$B93)</f>
        <v>0</v>
      </c>
      <c r="K93" s="140">
        <f>IF(a.Performance!K95=0,"",('b.PCL values'!K94-a.Performance!K95)*$B93)</f>
        <v>-1.538461538461533</v>
      </c>
      <c r="L93" s="140">
        <f>IF(a.Performance!L95=0,"",('b.PCL values'!L94-a.Performance!L95)*$B93)</f>
        <v>-0.9230769230769198</v>
      </c>
      <c r="M93" s="140">
        <f>IF(a.Performance!M95=0,"",('b.PCL values'!M94-a.Performance!M95)*$B93)</f>
        <v>0</v>
      </c>
      <c r="N93" s="140">
        <f>IF(a.Performance!N95=0,"",('b.PCL values'!N94-a.Performance!N95)*$B93)</f>
        <v>-0.64935064935063735</v>
      </c>
      <c r="O93" s="140">
        <f>IF(a.Performance!O95=0,"",('b.PCL values'!O94-a.Performance!O95)*$B93)</f>
        <v>-0.97402597402597735</v>
      </c>
      <c r="P93" s="115"/>
    </row>
    <row r="94" spans="1:18" ht="14.25" customHeight="1">
      <c r="A94" s="20" t="s">
        <v>165</v>
      </c>
      <c r="B94" s="17">
        <v>-1</v>
      </c>
      <c r="C94" s="31" t="s">
        <v>100</v>
      </c>
      <c r="D94" s="86" t="s">
        <v>109</v>
      </c>
      <c r="E94" s="86" t="s">
        <v>182</v>
      </c>
      <c r="F94" s="115"/>
      <c r="G94" s="115"/>
      <c r="H94" s="115"/>
      <c r="I94" s="140">
        <f>IF(a.Performance!I96=0,"",('b.PCL values'!I95-a.Performance!I96)*$B94)</f>
        <v>-2.2292993630573221</v>
      </c>
      <c r="J94" s="140">
        <f>IF(a.Performance!J96=0,"",('b.PCL values'!J95-a.Performance!J96)*$B94)</f>
        <v>-2.5477707006369457</v>
      </c>
      <c r="K94" s="140">
        <f>IF(a.Performance!K96=0,"",('b.PCL values'!K95-a.Performance!K96)*$B94)</f>
        <v>-2.5316455696202524</v>
      </c>
      <c r="L94" s="140">
        <f>IF(a.Performance!L96=0,"",('b.PCL values'!L95-a.Performance!L96)*$B94)</f>
        <v>-0.96153846153845279</v>
      </c>
      <c r="M94" s="140">
        <f>IF(a.Performance!M96=0,"",('b.PCL values'!M95-a.Performance!M96)*$B94)</f>
        <v>-0.96774193548387188</v>
      </c>
      <c r="N94" s="140">
        <f>IF(a.Performance!N96=0,"",('b.PCL values'!N95-a.Performance!N96)*$B94)</f>
        <v>-0.31948881789138284</v>
      </c>
      <c r="O94" s="140">
        <f>IF(a.Performance!O96=0,"",('b.PCL values'!O95-a.Performance!O96)*$B94)</f>
        <v>-0.95846645367412009</v>
      </c>
      <c r="P94" s="115"/>
      <c r="Q94" s="15"/>
    </row>
    <row r="95" spans="1:18" ht="14.25" customHeight="1">
      <c r="A95" s="20" t="s">
        <v>165</v>
      </c>
      <c r="B95" s="17">
        <v>-1</v>
      </c>
      <c r="C95" s="31" t="s">
        <v>101</v>
      </c>
      <c r="D95" s="86" t="s">
        <v>109</v>
      </c>
      <c r="E95" s="86" t="s">
        <v>182</v>
      </c>
      <c r="F95" s="115"/>
      <c r="G95" s="115"/>
      <c r="H95" s="115"/>
      <c r="I95" s="140">
        <f>IF(a.Performance!I97=0,"",('b.PCL values'!I96-a.Performance!I97)*$B95)</f>
        <v>0</v>
      </c>
      <c r="J95" s="140">
        <f>IF(a.Performance!J97=0,"",('b.PCL values'!J96-a.Performance!J97)*$B95)</f>
        <v>0</v>
      </c>
      <c r="K95" s="140">
        <f>IF(a.Performance!K97=0,"",('b.PCL values'!K96-a.Performance!K97)*$B95)</f>
        <v>0</v>
      </c>
      <c r="L95" s="140">
        <f>IF(a.Performance!L97=0,"",('b.PCL values'!L96-a.Performance!L97)*$B95)</f>
        <v>-2.3809523809523796</v>
      </c>
      <c r="M95" s="140">
        <f>IF(a.Performance!M97=0,"",('b.PCL values'!M96-a.Performance!M97)*$B95)</f>
        <v>-3.2258064516128968</v>
      </c>
      <c r="N95" s="140">
        <f>IF(a.Performance!N97=0,"",('b.PCL values'!N96-a.Performance!N97)*$B95)</f>
        <v>-3.2258064516128968</v>
      </c>
      <c r="O95" s="140">
        <f>IF(a.Performance!O97=0,"",('b.PCL values'!O96-a.Performance!O97)*$B95)</f>
        <v>0</v>
      </c>
      <c r="P95" s="115"/>
      <c r="Q95" s="15"/>
    </row>
    <row r="96" spans="1:18" ht="14.25" customHeight="1">
      <c r="A96" s="20" t="s">
        <v>165</v>
      </c>
      <c r="B96" s="17">
        <v>-1</v>
      </c>
      <c r="C96" s="31" t="s">
        <v>102</v>
      </c>
      <c r="D96" s="86" t="s">
        <v>109</v>
      </c>
      <c r="E96" s="86" t="s">
        <v>182</v>
      </c>
      <c r="F96" s="115"/>
      <c r="G96" s="115"/>
      <c r="H96" s="115"/>
      <c r="I96" s="140" t="str">
        <f>IF(a.Performance!I98=0,"",('b.PCL values'!I97-a.Performance!I98)*$B96)</f>
        <v/>
      </c>
      <c r="J96" s="140" t="str">
        <f>IF(a.Performance!J98=0,"",('b.PCL values'!J97-a.Performance!J98)*$B96)</f>
        <v/>
      </c>
      <c r="K96" s="140">
        <f>IF(a.Performance!K98=0,"",('b.PCL values'!K97-a.Performance!K98)*$B96)</f>
        <v>0</v>
      </c>
      <c r="L96" s="140">
        <f>IF(a.Performance!L98=0,"",('b.PCL values'!L97-a.Performance!L98)*$B96)</f>
        <v>0</v>
      </c>
      <c r="M96" s="140">
        <f>IF(a.Performance!M98=0,"",('b.PCL values'!M97-a.Performance!M98)*$B96)</f>
        <v>0</v>
      </c>
      <c r="N96" s="140">
        <f>IF(a.Performance!N98=0,"",('b.PCL values'!N97-a.Performance!N98)*$B96)</f>
        <v>0</v>
      </c>
      <c r="O96" s="140">
        <f>IF(a.Performance!O98=0,"",('b.PCL values'!O97-a.Performance!O98)*$B96)</f>
        <v>0</v>
      </c>
      <c r="P96" s="115"/>
      <c r="Q96" s="15"/>
    </row>
    <row r="97" spans="1:17" ht="14.25" customHeight="1">
      <c r="A97" s="20" t="s">
        <v>165</v>
      </c>
      <c r="B97" s="17">
        <v>-1</v>
      </c>
      <c r="C97" s="31" t="s">
        <v>103</v>
      </c>
      <c r="D97" s="86" t="s">
        <v>109</v>
      </c>
      <c r="E97" s="86" t="s">
        <v>182</v>
      </c>
      <c r="F97" s="115"/>
      <c r="G97" s="115"/>
      <c r="H97" s="115"/>
      <c r="I97" s="140" t="str">
        <f>IF(a.Performance!I99=0,"",('b.PCL values'!I98-a.Performance!I99)*$B97)</f>
        <v/>
      </c>
      <c r="J97" s="140" t="str">
        <f>IF(a.Performance!J99=0,"",('b.PCL values'!J98-a.Performance!J99)*$B97)</f>
        <v/>
      </c>
      <c r="K97" s="140">
        <f>IF(a.Performance!K99=0,"",('b.PCL values'!K98-a.Performance!K99)*$B97)</f>
        <v>-6.8965517241379359</v>
      </c>
      <c r="L97" s="140">
        <f>IF(a.Performance!L99=0,"",('b.PCL values'!L98-a.Performance!L99)*$B97)</f>
        <v>0</v>
      </c>
      <c r="M97" s="140">
        <f>IF(a.Performance!M99=0,"",('b.PCL values'!M98-a.Performance!M99)*$B97)</f>
        <v>-13.793103448275872</v>
      </c>
      <c r="N97" s="140">
        <f>IF(a.Performance!N99=0,"",('b.PCL values'!N98-a.Performance!N99)*$B97)</f>
        <v>-13.793103448275872</v>
      </c>
      <c r="O97" s="140">
        <f>IF(a.Performance!O99=0,"",('b.PCL values'!O98-a.Performance!O99)*$B97)</f>
        <v>-3.448275862068968</v>
      </c>
      <c r="P97" s="115"/>
      <c r="Q97" s="15"/>
    </row>
    <row r="98" spans="1:17" ht="14.25" customHeight="1">
      <c r="A98" s="20" t="s">
        <v>165</v>
      </c>
      <c r="B98" s="17">
        <v>-1</v>
      </c>
      <c r="C98" s="31" t="s">
        <v>104</v>
      </c>
      <c r="D98" s="86" t="s">
        <v>109</v>
      </c>
      <c r="E98" s="86" t="s">
        <v>182</v>
      </c>
      <c r="F98" s="115"/>
      <c r="G98" s="115"/>
      <c r="H98" s="115"/>
      <c r="I98" s="140">
        <f>IF(a.Performance!I100=0,"",('b.PCL values'!I99-a.Performance!I100)*$B98)</f>
        <v>-16.666666666666657</v>
      </c>
      <c r="J98" s="140">
        <f>IF(a.Performance!J100=0,"",('b.PCL values'!J99-a.Performance!J100)*$B98)</f>
        <v>0</v>
      </c>
      <c r="K98" s="140">
        <f>IF(a.Performance!K100=0,"",('b.PCL values'!K99-a.Performance!K100)*$B98)</f>
        <v>0</v>
      </c>
      <c r="L98" s="140">
        <f>IF(a.Performance!L100=0,"",('b.PCL values'!L99-a.Performance!L100)*$B98)</f>
        <v>0</v>
      </c>
      <c r="M98" s="140">
        <f>IF(a.Performance!M100=0,"",('b.PCL values'!M99-a.Performance!M100)*$B98)</f>
        <v>0</v>
      </c>
      <c r="N98" s="140">
        <f>IF(a.Performance!N100=0,"",('b.PCL values'!N99-a.Performance!N100)*$B98)</f>
        <v>0</v>
      </c>
      <c r="O98" s="140">
        <f>IF(a.Performance!O100=0,"",('b.PCL values'!O99-a.Performance!O100)*$B98)</f>
        <v>-16.666666666666657</v>
      </c>
      <c r="P98" s="115"/>
      <c r="Q98" s="15"/>
    </row>
    <row r="99" spans="1:17" ht="14.25" customHeight="1">
      <c r="A99" s="20" t="s">
        <v>165</v>
      </c>
      <c r="B99" s="17">
        <v>-1</v>
      </c>
      <c r="C99" s="31" t="s">
        <v>105</v>
      </c>
      <c r="D99" s="86" t="s">
        <v>109</v>
      </c>
      <c r="E99" s="86" t="s">
        <v>182</v>
      </c>
      <c r="F99" s="115"/>
      <c r="G99" s="115"/>
      <c r="H99" s="115"/>
      <c r="I99" s="140">
        <f>IF(a.Performance!I101=0,"",('b.PCL values'!I100-a.Performance!I101)*$B99)</f>
        <v>-5.2631578947368496</v>
      </c>
      <c r="J99" s="140">
        <f>IF(a.Performance!J101=0,"",('b.PCL values'!J100-a.Performance!J101)*$B99)</f>
        <v>-3.9473684210526301</v>
      </c>
      <c r="K99" s="140">
        <f>IF(a.Performance!K101=0,"",('b.PCL values'!K100-a.Performance!K101)*$B99)</f>
        <v>-3.9473684210526301</v>
      </c>
      <c r="L99" s="140">
        <f>IF(a.Performance!L101=0,"",('b.PCL values'!L100-a.Performance!L101)*$B99)</f>
        <v>-1.3157894736842195</v>
      </c>
      <c r="M99" s="140">
        <f>IF(a.Performance!M101=0,"",('b.PCL values'!M100-a.Performance!M101)*$B99)</f>
        <v>-2.6315789473684248</v>
      </c>
      <c r="N99" s="140">
        <f>IF(a.Performance!N101=0,"",('b.PCL values'!N100-a.Performance!N101)*$B99)</f>
        <v>-7.8947368421052602</v>
      </c>
      <c r="O99" s="140">
        <f>IF(a.Performance!O101=0,"",('b.PCL values'!O100-a.Performance!O101)*$B99)</f>
        <v>-7.8947368421052602</v>
      </c>
      <c r="P99" s="115"/>
      <c r="Q99" s="15"/>
    </row>
    <row r="100" spans="1:17" ht="14.25" customHeight="1">
      <c r="A100" s="20" t="s">
        <v>165</v>
      </c>
      <c r="B100" s="17">
        <v>-1</v>
      </c>
      <c r="C100" s="31" t="s">
        <v>106</v>
      </c>
      <c r="D100" s="86" t="s">
        <v>109</v>
      </c>
      <c r="E100" s="86" t="s">
        <v>182</v>
      </c>
      <c r="F100" s="115"/>
      <c r="G100" s="115"/>
      <c r="H100" s="115"/>
      <c r="I100" s="140">
        <f>IF(a.Performance!I102=0,"",('b.PCL values'!I101-a.Performance!I102)*$B100)</f>
        <v>0</v>
      </c>
      <c r="J100" s="140">
        <f>IF(a.Performance!J102=0,"",('b.PCL values'!J101-a.Performance!J102)*$B100)</f>
        <v>0</v>
      </c>
      <c r="K100" s="140">
        <f>IF(a.Performance!K102=0,"",('b.PCL values'!K101-a.Performance!K102)*$B100)</f>
        <v>0</v>
      </c>
      <c r="L100" s="140">
        <f>IF(a.Performance!L102=0,"",('b.PCL values'!L101-a.Performance!L102)*$B100)</f>
        <v>0</v>
      </c>
      <c r="M100" s="140">
        <f>IF(a.Performance!M102=0,"",('b.PCL values'!M101-a.Performance!M102)*$B100)</f>
        <v>0</v>
      </c>
      <c r="N100" s="140">
        <f>IF(a.Performance!N102=0,"",('b.PCL values'!N101-a.Performance!N102)*$B100)</f>
        <v>0</v>
      </c>
      <c r="O100" s="140">
        <f>IF(a.Performance!O102=0,"",('b.PCL values'!O101-a.Performance!O102)*$B100)</f>
        <v>0</v>
      </c>
      <c r="P100" s="115"/>
      <c r="Q100" s="15"/>
    </row>
    <row r="101" spans="1:17" ht="14.25" customHeight="1">
      <c r="Q101" s="15"/>
    </row>
    <row r="102" spans="1:17" ht="14.25" customHeight="1"/>
    <row r="103" spans="1:17" ht="14.25" customHeight="1">
      <c r="C103" s="13" t="s">
        <v>139</v>
      </c>
    </row>
    <row r="104" spans="1:17" ht="14.25" customHeight="1">
      <c r="C104" s="32"/>
      <c r="D104" s="32"/>
      <c r="E104" s="32"/>
      <c r="F104" s="13"/>
      <c r="G104" s="226" t="s">
        <v>145</v>
      </c>
      <c r="H104" s="226"/>
      <c r="I104" s="226"/>
      <c r="J104" s="226"/>
      <c r="K104" s="226"/>
      <c r="L104" s="226" t="s">
        <v>146</v>
      </c>
      <c r="M104" s="226"/>
      <c r="N104" s="226"/>
      <c r="O104" s="226"/>
      <c r="P104" s="226"/>
    </row>
    <row r="105" spans="1:17" ht="14.25" customHeight="1">
      <c r="A105" s="19"/>
      <c r="C105" s="32" t="s">
        <v>147</v>
      </c>
      <c r="D105" s="32" t="s">
        <v>148</v>
      </c>
      <c r="E105" s="32" t="s">
        <v>55</v>
      </c>
      <c r="F105" s="32" t="s">
        <v>149</v>
      </c>
      <c r="G105" s="32" t="s">
        <v>150</v>
      </c>
      <c r="H105" s="32" t="s">
        <v>151</v>
      </c>
      <c r="I105" s="32" t="s">
        <v>152</v>
      </c>
      <c r="J105" s="32" t="s">
        <v>153</v>
      </c>
      <c r="K105" s="32" t="s">
        <v>154</v>
      </c>
      <c r="L105" s="32" t="s">
        <v>155</v>
      </c>
      <c r="M105" s="32" t="s">
        <v>156</v>
      </c>
      <c r="N105" s="32" t="s">
        <v>157</v>
      </c>
      <c r="O105" s="32" t="s">
        <v>158</v>
      </c>
      <c r="P105" s="32" t="s">
        <v>159</v>
      </c>
    </row>
    <row r="106" spans="1:17" ht="14.25" customHeight="1">
      <c r="A106" s="20"/>
      <c r="C106" s="30" t="s">
        <v>58</v>
      </c>
      <c r="D106" s="86" t="s">
        <v>174</v>
      </c>
      <c r="E106" s="30" t="s">
        <v>183</v>
      </c>
      <c r="G106" s="140" t="str">
        <f>IF('b.PCL values'!G107="","",'b.PCL values'!G107-a.Performance!G108)</f>
        <v/>
      </c>
      <c r="H106" s="140" t="str">
        <f>IF('b.PCL values'!H107="","",'b.PCL values'!H107-a.Performance!H108)</f>
        <v/>
      </c>
      <c r="I106" s="140" t="str">
        <f>IF('b.PCL values'!I107="","",'b.PCL values'!I107-a.Performance!I108)</f>
        <v/>
      </c>
      <c r="J106" s="140" t="str">
        <f>IF('b.PCL values'!J107="","",'b.PCL values'!J107-a.Performance!J108)</f>
        <v/>
      </c>
      <c r="K106" s="140" t="str">
        <f>IF('b.PCL values'!K107="","",'b.PCL values'!K107-a.Performance!K108)</f>
        <v/>
      </c>
      <c r="L106" s="140">
        <f>IF('b.PCL values'!L107="","",'b.PCL values'!L107-a.Performance!L108)</f>
        <v>9.5400445776729725</v>
      </c>
      <c r="M106" s="140">
        <f>IF('b.PCL values'!M107="","",'b.PCL values'!M107-a.Performance!M108)</f>
        <v>15.901667465854061</v>
      </c>
      <c r="N106" s="140">
        <f>IF('b.PCL values'!N107="","",'b.PCL values'!N107-a.Performance!N108)</f>
        <v>-36.980357775280851</v>
      </c>
      <c r="O106" s="140">
        <f>IF('b.PCL values'!O107="","",'b.PCL values'!O107-a.Performance!O108)</f>
        <v>11.246475619971051</v>
      </c>
      <c r="P106" s="86"/>
    </row>
    <row r="107" spans="1:17" ht="14.25" customHeight="1">
      <c r="A107" s="20"/>
      <c r="C107" s="30" t="s">
        <v>91</v>
      </c>
      <c r="D107" s="86" t="s">
        <v>174</v>
      </c>
      <c r="E107" s="30" t="s">
        <v>183</v>
      </c>
      <c r="G107" s="140" t="str">
        <f>IF('b.PCL values'!G108="","",'b.PCL values'!G108-a.Performance!G109)</f>
        <v/>
      </c>
      <c r="H107" s="140" t="str">
        <f>IF('b.PCL values'!H108="","",'b.PCL values'!H108-a.Performance!H109)</f>
        <v/>
      </c>
      <c r="I107" s="140" t="str">
        <f>IF('b.PCL values'!I108="","",'b.PCL values'!I108-a.Performance!I109)</f>
        <v/>
      </c>
      <c r="J107" s="140" t="str">
        <f>IF('b.PCL values'!J108="","",'b.PCL values'!J108-a.Performance!J109)</f>
        <v/>
      </c>
      <c r="K107" s="140" t="str">
        <f>IF('b.PCL values'!K108="","",'b.PCL values'!K108-a.Performance!K109)</f>
        <v/>
      </c>
      <c r="L107" s="140">
        <f>IF('b.PCL values'!L108="","",'b.PCL values'!L108-a.Performance!L109)</f>
        <v>-1.28641120627276</v>
      </c>
      <c r="M107" s="140">
        <f>IF('b.PCL values'!M108="","",'b.PCL values'!M108-a.Performance!M109)</f>
        <v>0.43254624107157724</v>
      </c>
      <c r="N107" s="140">
        <f>IF('b.PCL values'!N108="","",'b.PCL values'!N108-a.Performance!N109)</f>
        <v>-21.095628387855925</v>
      </c>
      <c r="O107" s="140">
        <f>IF('b.PCL values'!O108="","",'b.PCL values'!O108-a.Performance!O109)</f>
        <v>-13.083115850119327</v>
      </c>
      <c r="P107" s="86"/>
    </row>
    <row r="108" spans="1:17" ht="14.25" customHeight="1">
      <c r="A108" s="20"/>
      <c r="C108" s="30" t="s">
        <v>92</v>
      </c>
      <c r="D108" s="86" t="s">
        <v>174</v>
      </c>
      <c r="E108" s="30" t="s">
        <v>183</v>
      </c>
      <c r="G108" s="140" t="str">
        <f>IF('b.PCL values'!G109="","",'b.PCL values'!G109-a.Performance!G110)</f>
        <v/>
      </c>
      <c r="H108" s="140" t="str">
        <f>IF('b.PCL values'!H109="","",'b.PCL values'!H109-a.Performance!H110)</f>
        <v/>
      </c>
      <c r="I108" s="140" t="str">
        <f>IF('b.PCL values'!I109="","",'b.PCL values'!I109-a.Performance!I110)</f>
        <v/>
      </c>
      <c r="J108" s="140">
        <f>IF('b.PCL values'!J109="","",'b.PCL values'!J109-a.Performance!J110)</f>
        <v>-81.326107552719961</v>
      </c>
      <c r="K108" s="140">
        <f>IF('b.PCL values'!K109="","",'b.PCL values'!K109-a.Performance!K110)</f>
        <v>-51.159392172937658</v>
      </c>
      <c r="L108" s="140">
        <f>IF('b.PCL values'!L109="","",'b.PCL values'!L109-a.Performance!L110)</f>
        <v>12.95358569526347</v>
      </c>
      <c r="M108" s="140">
        <f>IF('b.PCL values'!M109="","",'b.PCL values'!M109-a.Performance!M110)</f>
        <v>8.0419893697797988</v>
      </c>
      <c r="N108" s="140">
        <f>IF('b.PCL values'!N109="","",'b.PCL values'!N109-a.Performance!N110)</f>
        <v>-15.830576697338032</v>
      </c>
      <c r="O108" s="140">
        <f>IF('b.PCL values'!O109="","",'b.PCL values'!O109-a.Performance!O110)</f>
        <v>9.7805856215107525</v>
      </c>
      <c r="P108" s="86"/>
    </row>
    <row r="109" spans="1:17" ht="14.25" customHeight="1">
      <c r="A109" s="20"/>
      <c r="C109" s="30" t="s">
        <v>93</v>
      </c>
      <c r="D109" s="86" t="s">
        <v>174</v>
      </c>
      <c r="E109" s="30" t="s">
        <v>183</v>
      </c>
      <c r="G109" s="140">
        <f>IF('b.PCL values'!G110="","",'b.PCL values'!G110-a.Performance!G111)</f>
        <v>30.023803793389902</v>
      </c>
      <c r="H109" s="140">
        <f>IF('b.PCL values'!H110="","",'b.PCL values'!H110-a.Performance!H111)</f>
        <v>12.163794706502216</v>
      </c>
      <c r="I109" s="140">
        <f>IF('b.PCL values'!I110="","",'b.PCL values'!I110-a.Performance!I111)</f>
        <v>14.383636924976855</v>
      </c>
      <c r="J109" s="140">
        <f>IF('b.PCL values'!J110="","",'b.PCL values'!J110-a.Performance!J111)</f>
        <v>28.165763301744363</v>
      </c>
      <c r="K109" s="140">
        <f>IF('b.PCL values'!K110="","",'b.PCL values'!K110-a.Performance!K111)</f>
        <v>67.536831779910074</v>
      </c>
      <c r="L109" s="140">
        <f>IF('b.PCL values'!L110="","",'b.PCL values'!L110-a.Performance!L111)</f>
        <v>14.865931253047279</v>
      </c>
      <c r="M109" s="140">
        <f>IF('b.PCL values'!M110="","",'b.PCL values'!M110-a.Performance!M111)</f>
        <v>26.237525601152996</v>
      </c>
      <c r="N109" s="140">
        <f>IF('b.PCL values'!N110="","",'b.PCL values'!N110-a.Performance!N111)</f>
        <v>-22.492516615880191</v>
      </c>
      <c r="O109" s="140">
        <f>IF('b.PCL values'!O110="","",'b.PCL values'!O110-a.Performance!O111)</f>
        <v>18.542428627415518</v>
      </c>
      <c r="P109" s="86"/>
    </row>
    <row r="110" spans="1:17" ht="14.25" customHeight="1">
      <c r="A110" s="20"/>
      <c r="C110" s="30" t="s">
        <v>94</v>
      </c>
      <c r="D110" s="86" t="s">
        <v>174</v>
      </c>
      <c r="E110" s="30" t="s">
        <v>183</v>
      </c>
      <c r="G110" s="140" t="str">
        <f>IF('b.PCL values'!G111="","",'b.PCL values'!G111-a.Performance!G112)</f>
        <v/>
      </c>
      <c r="H110" s="140" t="str">
        <f>IF('b.PCL values'!H111="","",'b.PCL values'!H111-a.Performance!H112)</f>
        <v/>
      </c>
      <c r="I110" s="140" t="str">
        <f>IF('b.PCL values'!I111="","",'b.PCL values'!I111-a.Performance!I112)</f>
        <v/>
      </c>
      <c r="J110" s="140">
        <f>IF('b.PCL values'!J111="","",'b.PCL values'!J111-a.Performance!J112)</f>
        <v>-68.497519612682069</v>
      </c>
      <c r="K110" s="140">
        <f>IF('b.PCL values'!K111="","",'b.PCL values'!K111-a.Performance!K112)</f>
        <v>32.810533655179967</v>
      </c>
      <c r="L110" s="140">
        <f>IF('b.PCL values'!L111="","",'b.PCL values'!L111-a.Performance!L112)</f>
        <v>1.503970097563041</v>
      </c>
      <c r="M110" s="140">
        <f>IF('b.PCL values'!M111="","",'b.PCL values'!M111-a.Performance!M112)</f>
        <v>21.78761391524138</v>
      </c>
      <c r="N110" s="140">
        <f>IF('b.PCL values'!N111="","",'b.PCL values'!N111-a.Performance!N112)</f>
        <v>-8.8442571448863134</v>
      </c>
      <c r="O110" s="140">
        <f>IF('b.PCL values'!O111="","",'b.PCL values'!O111-a.Performance!O112)</f>
        <v>20.46498222599115</v>
      </c>
      <c r="P110" s="86"/>
    </row>
    <row r="111" spans="1:17" ht="14.25" customHeight="1">
      <c r="A111" s="20"/>
      <c r="C111" s="30" t="s">
        <v>95</v>
      </c>
      <c r="D111" s="86" t="s">
        <v>174</v>
      </c>
      <c r="E111" s="30" t="s">
        <v>183</v>
      </c>
      <c r="G111" s="140" t="str">
        <f>IF('b.PCL values'!G112="","",'b.PCL values'!G112-a.Performance!G113)</f>
        <v/>
      </c>
      <c r="H111" s="140" t="str">
        <f>IF('b.PCL values'!H112="","",'b.PCL values'!H112-a.Performance!H113)</f>
        <v/>
      </c>
      <c r="I111" s="140" t="str">
        <f>IF('b.PCL values'!I112="","",'b.PCL values'!I112-a.Performance!I113)</f>
        <v/>
      </c>
      <c r="J111" s="140" t="str">
        <f>IF('b.PCL values'!J112="","",'b.PCL values'!J112-a.Performance!J113)</f>
        <v/>
      </c>
      <c r="K111" s="140" t="str">
        <f>IF('b.PCL values'!K112="","",'b.PCL values'!K112-a.Performance!K113)</f>
        <v/>
      </c>
      <c r="L111" s="140">
        <f>IF('b.PCL values'!L112="","",'b.PCL values'!L112-a.Performance!L113)</f>
        <v>0.50454952340135151</v>
      </c>
      <c r="M111" s="140">
        <f>IF('b.PCL values'!M112="","",'b.PCL values'!M112-a.Performance!M113)</f>
        <v>35.589028723479046</v>
      </c>
      <c r="N111" s="140">
        <f>IF('b.PCL values'!N112="","",'b.PCL values'!N112-a.Performance!N113)</f>
        <v>0.74456456683151373</v>
      </c>
      <c r="O111" s="140">
        <f>IF('b.PCL values'!O112="","",'b.PCL values'!O112-a.Performance!O113)</f>
        <v>1.9637116996889858</v>
      </c>
      <c r="P111" s="86"/>
    </row>
    <row r="112" spans="1:17" ht="14.25" customHeight="1">
      <c r="A112" s="20"/>
      <c r="C112" s="30" t="s">
        <v>96</v>
      </c>
      <c r="D112" s="86" t="s">
        <v>174</v>
      </c>
      <c r="E112" s="30" t="s">
        <v>183</v>
      </c>
      <c r="G112" s="140" t="str">
        <f>IF('b.PCL values'!G113="","",'b.PCL values'!G113-a.Performance!G114)</f>
        <v/>
      </c>
      <c r="H112" s="140" t="str">
        <f>IF('b.PCL values'!H113="","",'b.PCL values'!H113-a.Performance!H114)</f>
        <v/>
      </c>
      <c r="I112" s="140" t="str">
        <f>IF('b.PCL values'!I113="","",'b.PCL values'!I113-a.Performance!I114)</f>
        <v/>
      </c>
      <c r="J112" s="140" t="str">
        <f>IF('b.PCL values'!J113="","",'b.PCL values'!J113-a.Performance!J114)</f>
        <v/>
      </c>
      <c r="K112" s="140" t="str">
        <f>IF('b.PCL values'!K113="","",'b.PCL values'!K113-a.Performance!K114)</f>
        <v/>
      </c>
      <c r="L112" s="140">
        <f>IF('b.PCL values'!L113="","",'b.PCL values'!L113-a.Performance!L114)</f>
        <v>-20.908946144211853</v>
      </c>
      <c r="M112" s="140">
        <f>IF('b.PCL values'!M113="","",'b.PCL values'!M113-a.Performance!M114)</f>
        <v>16.754774475482492</v>
      </c>
      <c r="N112" s="140">
        <f>IF('b.PCL values'!N113="","",'b.PCL values'!N113-a.Performance!N114)</f>
        <v>-45.112702061929738</v>
      </c>
      <c r="O112" s="140">
        <f>IF('b.PCL values'!O113="","",'b.PCL values'!O113-a.Performance!O114)</f>
        <v>-23.694141391008117</v>
      </c>
      <c r="P112" s="86"/>
    </row>
    <row r="113" spans="1:16" ht="14.25" customHeight="1">
      <c r="A113" s="20"/>
      <c r="C113" s="30" t="s">
        <v>97</v>
      </c>
      <c r="D113" s="86" t="s">
        <v>174</v>
      </c>
      <c r="E113" s="30" t="s">
        <v>183</v>
      </c>
      <c r="G113" s="140" t="str">
        <f>IF('b.PCL values'!G114="","",'b.PCL values'!G114-a.Performance!G115)</f>
        <v/>
      </c>
      <c r="H113" s="140" t="str">
        <f>IF('b.PCL values'!H114="","",'b.PCL values'!H114-a.Performance!H115)</f>
        <v/>
      </c>
      <c r="I113" s="140" t="str">
        <f>IF('b.PCL values'!I114="","",'b.PCL values'!I114-a.Performance!I115)</f>
        <v/>
      </c>
      <c r="J113" s="140" t="str">
        <f>IF('b.PCL values'!J114="","",'b.PCL values'!J114-a.Performance!J115)</f>
        <v/>
      </c>
      <c r="K113" s="140" t="str">
        <f>IF('b.PCL values'!K114="","",'b.PCL values'!K114-a.Performance!K115)</f>
        <v/>
      </c>
      <c r="L113" s="140">
        <f>IF('b.PCL values'!L114="","",'b.PCL values'!L114-a.Performance!L115)</f>
        <v>-3.6748031496063049</v>
      </c>
      <c r="M113" s="140">
        <f>IF('b.PCL values'!M114="","",'b.PCL values'!M114-a.Performance!M115)</f>
        <v>38.862854844992881</v>
      </c>
      <c r="N113" s="140">
        <f>IF('b.PCL values'!N114="","",'b.PCL values'!N114-a.Performance!N115)</f>
        <v>-58.288142839692171</v>
      </c>
      <c r="O113" s="140">
        <f>IF('b.PCL values'!O114="","",'b.PCL values'!O114-a.Performance!O115)</f>
        <v>69.514730663134458</v>
      </c>
      <c r="P113" s="86"/>
    </row>
    <row r="114" spans="1:16" ht="14.25" customHeight="1">
      <c r="A114" s="20"/>
      <c r="C114" s="30" t="s">
        <v>161</v>
      </c>
      <c r="D114" s="86" t="s">
        <v>174</v>
      </c>
      <c r="E114" s="30" t="s">
        <v>183</v>
      </c>
      <c r="G114" s="140" t="str">
        <f>IF('b.PCL values'!G115="","",'b.PCL values'!G115-a.Performance!G116)</f>
        <v/>
      </c>
      <c r="H114" s="140" t="str">
        <f>IF('b.PCL values'!H115="","",'b.PCL values'!H115-a.Performance!H116)</f>
        <v/>
      </c>
      <c r="I114" s="140" t="str">
        <f>IF('b.PCL values'!I115="","",'b.PCL values'!I115-a.Performance!I116)</f>
        <v/>
      </c>
      <c r="J114" s="140" t="str">
        <f>IF('b.PCL values'!J115="","",'b.PCL values'!J115-a.Performance!J116)</f>
        <v/>
      </c>
      <c r="K114" s="140" t="str">
        <f>IF('b.PCL values'!K115="","",'b.PCL values'!K115-a.Performance!K116)</f>
        <v/>
      </c>
      <c r="L114" s="140">
        <f>IF('b.PCL values'!L115="","",'b.PCL values'!L115-a.Performance!L116)</f>
        <v>13.266683670950655</v>
      </c>
      <c r="M114" s="140">
        <f>IF('b.PCL values'!M115="","",'b.PCL values'!M115-a.Performance!M116)</f>
        <v>22.240545852754536</v>
      </c>
      <c r="N114" s="140">
        <f>IF('b.PCL values'!N115="","",'b.PCL values'!N115-a.Performance!N116)</f>
        <v>4.9786970766693202</v>
      </c>
      <c r="O114" s="140">
        <f>IF('b.PCL values'!O115="","",'b.PCL values'!O115-a.Performance!O116)</f>
        <v>9.1654703559884183</v>
      </c>
      <c r="P114" s="86"/>
    </row>
    <row r="115" spans="1:16" ht="14.25" customHeight="1">
      <c r="A115" s="20"/>
      <c r="C115" s="30" t="s">
        <v>99</v>
      </c>
      <c r="D115" s="86" t="s">
        <v>174</v>
      </c>
      <c r="E115" s="30" t="s">
        <v>183</v>
      </c>
      <c r="G115" s="140">
        <f>IF('b.PCL values'!G116="","",'b.PCL values'!G116-a.Performance!G117)</f>
        <v>28.043972113586108</v>
      </c>
      <c r="H115" s="140">
        <f>IF('b.PCL values'!H116="","",'b.PCL values'!H116-a.Performance!H117)</f>
        <v>10.955024969313797</v>
      </c>
      <c r="I115" s="140">
        <f>IF('b.PCL values'!I116="","",'b.PCL values'!I116-a.Performance!I117)</f>
        <v>6.0875710304632662</v>
      </c>
      <c r="J115" s="140">
        <f>IF('b.PCL values'!J116="","",'b.PCL values'!J116-a.Performance!J117)</f>
        <v>4.5074256620957271</v>
      </c>
      <c r="K115" s="140">
        <f>IF('b.PCL values'!K116="","",'b.PCL values'!K116-a.Performance!K117)</f>
        <v>17.494172952459024</v>
      </c>
      <c r="L115" s="140">
        <f>IF('b.PCL values'!L116="","",'b.PCL values'!L116-a.Performance!L117)</f>
        <v>-16.292977726160359</v>
      </c>
      <c r="M115" s="140">
        <f>IF('b.PCL values'!M116="","",'b.PCL values'!M116-a.Performance!M117)</f>
        <v>12.039959448835191</v>
      </c>
      <c r="N115" s="140">
        <f>IF('b.PCL values'!N116="","",'b.PCL values'!N116-a.Performance!N117)</f>
        <v>-6.5987578716274697</v>
      </c>
      <c r="O115" s="140">
        <f>IF('b.PCL values'!O116="","",'b.PCL values'!O116-a.Performance!O117)</f>
        <v>27.263368700046897</v>
      </c>
      <c r="P115" s="86"/>
    </row>
    <row r="116" spans="1:16" ht="14.25" customHeight="1">
      <c r="A116" s="20"/>
      <c r="C116" s="30" t="s">
        <v>100</v>
      </c>
      <c r="D116" s="86" t="s">
        <v>174</v>
      </c>
      <c r="E116" s="30" t="s">
        <v>183</v>
      </c>
      <c r="G116" s="140" t="str">
        <f>IF('b.PCL values'!G117="","",'b.PCL values'!G117-a.Performance!G118)</f>
        <v/>
      </c>
      <c r="H116" s="140" t="str">
        <f>IF('b.PCL values'!H117="","",'b.PCL values'!H117-a.Performance!H118)</f>
        <v/>
      </c>
      <c r="I116" s="140" t="str">
        <f>IF('b.PCL values'!I117="","",'b.PCL values'!I117-a.Performance!I118)</f>
        <v/>
      </c>
      <c r="J116" s="140" t="str">
        <f>IF('b.PCL values'!J117="","",'b.PCL values'!J117-a.Performance!J118)</f>
        <v/>
      </c>
      <c r="K116" s="140" t="str">
        <f>IF('b.PCL values'!K117="","",'b.PCL values'!K117-a.Performance!K118)</f>
        <v/>
      </c>
      <c r="L116" s="140">
        <f>IF('b.PCL values'!L117="","",'b.PCL values'!L117-a.Performance!L118)</f>
        <v>-29.662164931385348</v>
      </c>
      <c r="M116" s="140">
        <f>IF('b.PCL values'!M117="","",'b.PCL values'!M117-a.Performance!M118)</f>
        <v>13.770701176411961</v>
      </c>
      <c r="N116" s="140">
        <f>IF('b.PCL values'!N117="","",'b.PCL values'!N117-a.Performance!N118)</f>
        <v>-38.261545708671889</v>
      </c>
      <c r="O116" s="140">
        <f>IF('b.PCL values'!O117="","",'b.PCL values'!O117-a.Performance!O118)</f>
        <v>3.1445607185658275</v>
      </c>
      <c r="P116" s="86"/>
    </row>
    <row r="117" spans="1:16" ht="14.25" customHeight="1">
      <c r="A117" s="20"/>
      <c r="C117" s="30" t="s">
        <v>101</v>
      </c>
      <c r="D117" s="86" t="s">
        <v>174</v>
      </c>
      <c r="E117" s="30" t="s">
        <v>183</v>
      </c>
      <c r="G117" s="140" t="str">
        <f>IF('b.PCL values'!G118="","",'b.PCL values'!G118-a.Performance!G119)</f>
        <v/>
      </c>
      <c r="H117" s="140" t="str">
        <f>IF('b.PCL values'!H118="","",'b.PCL values'!H118-a.Performance!H119)</f>
        <v/>
      </c>
      <c r="I117" s="140" t="str">
        <f>IF('b.PCL values'!I118="","",'b.PCL values'!I118-a.Performance!I119)</f>
        <v/>
      </c>
      <c r="J117" s="140" t="str">
        <f>IF('b.PCL values'!J118="","",'b.PCL values'!J118-a.Performance!J119)</f>
        <v/>
      </c>
      <c r="K117" s="140" t="str">
        <f>IF('b.PCL values'!K118="","",'b.PCL values'!K118-a.Performance!K119)</f>
        <v/>
      </c>
      <c r="L117" s="140">
        <f>IF('b.PCL values'!L118="","",'b.PCL values'!L118-a.Performance!L119)</f>
        <v>-8.1772279932766878</v>
      </c>
      <c r="M117" s="140">
        <f>IF('b.PCL values'!M118="","",'b.PCL values'!M118-a.Performance!M119)</f>
        <v>48.434223866607084</v>
      </c>
      <c r="N117" s="140">
        <f>IF('b.PCL values'!N118="","",'b.PCL values'!N118-a.Performance!N119)</f>
        <v>-23.101395469438756</v>
      </c>
      <c r="O117" s="140">
        <f>IF('b.PCL values'!O118="","",'b.PCL values'!O118-a.Performance!O119)</f>
        <v>46.101355296978468</v>
      </c>
      <c r="P117" s="86"/>
    </row>
    <row r="118" spans="1:16" ht="14.25" customHeight="1">
      <c r="A118" s="20"/>
      <c r="C118" s="30" t="s">
        <v>102</v>
      </c>
      <c r="D118" s="86" t="s">
        <v>174</v>
      </c>
      <c r="E118" s="30" t="s">
        <v>183</v>
      </c>
      <c r="G118" s="140" t="str">
        <f>IF('b.PCL values'!G119="","",'b.PCL values'!G119-a.Performance!G120)</f>
        <v/>
      </c>
      <c r="H118" s="140" t="str">
        <f>IF('b.PCL values'!H119="","",'b.PCL values'!H119-a.Performance!H120)</f>
        <v/>
      </c>
      <c r="I118" s="140" t="str">
        <f>IF('b.PCL values'!I119="","",'b.PCL values'!I119-a.Performance!I120)</f>
        <v/>
      </c>
      <c r="J118" s="140" t="str">
        <f>IF('b.PCL values'!J119="","",'b.PCL values'!J119-a.Performance!J120)</f>
        <v/>
      </c>
      <c r="K118" s="140" t="str">
        <f>IF('b.PCL values'!K119="","",'b.PCL values'!K119-a.Performance!K120)</f>
        <v/>
      </c>
      <c r="L118" s="140">
        <f>IF('b.PCL values'!L119="","",'b.PCL values'!L119-a.Performance!L120)</f>
        <v>-15.720254356359646</v>
      </c>
      <c r="M118" s="140">
        <f>IF('b.PCL values'!M119="","",'b.PCL values'!M119-a.Performance!M120)</f>
        <v>30.132375014432512</v>
      </c>
      <c r="N118" s="140">
        <f>IF('b.PCL values'!N119="","",'b.PCL values'!N119-a.Performance!N120)</f>
        <v>-36.190264379878954</v>
      </c>
      <c r="O118" s="140">
        <f>IF('b.PCL values'!O119="","",'b.PCL values'!O119-a.Performance!O120)</f>
        <v>7.9366202030631428</v>
      </c>
      <c r="P118" s="86"/>
    </row>
    <row r="119" spans="1:16" ht="14.25" customHeight="1">
      <c r="A119" s="20"/>
      <c r="C119" s="30" t="s">
        <v>103</v>
      </c>
      <c r="D119" s="86" t="s">
        <v>174</v>
      </c>
      <c r="E119" s="30" t="s">
        <v>183</v>
      </c>
      <c r="G119" s="140" t="str">
        <f>IF('b.PCL values'!G120="","",'b.PCL values'!G120-a.Performance!G121)</f>
        <v/>
      </c>
      <c r="H119" s="140" t="str">
        <f>IF('b.PCL values'!H120="","",'b.PCL values'!H120-a.Performance!H121)</f>
        <v/>
      </c>
      <c r="I119" s="140" t="str">
        <f>IF('b.PCL values'!I120="","",'b.PCL values'!I120-a.Performance!I121)</f>
        <v/>
      </c>
      <c r="J119" s="140" t="str">
        <f>IF('b.PCL values'!J120="","",'b.PCL values'!J120-a.Performance!J121)</f>
        <v/>
      </c>
      <c r="K119" s="140" t="str">
        <f>IF('b.PCL values'!K120="","",'b.PCL values'!K120-a.Performance!K121)</f>
        <v/>
      </c>
      <c r="L119" s="140">
        <f>IF('b.PCL values'!L120="","",'b.PCL values'!L120-a.Performance!L121)</f>
        <v>-0.414729590239034</v>
      </c>
      <c r="M119" s="140">
        <f>IF('b.PCL values'!M120="","",'b.PCL values'!M120-a.Performance!M121)</f>
        <v>18.179694308043423</v>
      </c>
      <c r="N119" s="140">
        <f>IF('b.PCL values'!N120="","",'b.PCL values'!N120-a.Performance!N121)</f>
        <v>-24.765693220542545</v>
      </c>
      <c r="O119" s="140">
        <f>IF('b.PCL values'!O120="","",'b.PCL values'!O120-a.Performance!O121)</f>
        <v>6.3908284921865288E-4</v>
      </c>
      <c r="P119" s="86"/>
    </row>
    <row r="120" spans="1:16" ht="14.25" customHeight="1">
      <c r="A120" s="20"/>
      <c r="C120" s="30" t="s">
        <v>104</v>
      </c>
      <c r="D120" s="86" t="s">
        <v>174</v>
      </c>
      <c r="E120" s="30" t="s">
        <v>183</v>
      </c>
      <c r="G120" s="140">
        <f>IF('b.PCL values'!G121="","",'b.PCL values'!G121-a.Performance!G122)</f>
        <v>37.323249062537798</v>
      </c>
      <c r="H120" s="140">
        <f>IF('b.PCL values'!H121="","",'b.PCL values'!H121-a.Performance!H122)</f>
        <v>29.488086642599271</v>
      </c>
      <c r="I120" s="140">
        <f>IF('b.PCL values'!I121="","",'b.PCL values'!I121-a.Performance!I122)</f>
        <v>35.687264009589455</v>
      </c>
      <c r="J120" s="140">
        <f>IF('b.PCL values'!J121="","",'b.PCL values'!J121-a.Performance!J122)</f>
        <v>30.432234366600966</v>
      </c>
      <c r="K120" s="140">
        <f>IF('b.PCL values'!K121="","",'b.PCL values'!K121-a.Performance!K122)</f>
        <v>51.828142678497002</v>
      </c>
      <c r="L120" s="140">
        <f>IF('b.PCL values'!L121="","",'b.PCL values'!L121-a.Performance!L122)</f>
        <v>-2.1734093067426414</v>
      </c>
      <c r="M120" s="140">
        <f>IF('b.PCL values'!M121="","",'b.PCL values'!M121-a.Performance!M122)</f>
        <v>25.045909790458161</v>
      </c>
      <c r="N120" s="140">
        <f>IF('b.PCL values'!N121="","",'b.PCL values'!N121-a.Performance!N122)</f>
        <v>-12.071814557803037</v>
      </c>
      <c r="O120" s="140">
        <f>IF('b.PCL values'!O121="","",'b.PCL values'!O121-a.Performance!O122)</f>
        <v>17.198591962452333</v>
      </c>
      <c r="P120" s="86"/>
    </row>
    <row r="121" spans="1:16" ht="14.25" customHeight="1">
      <c r="A121" s="20"/>
      <c r="C121" s="30" t="s">
        <v>105</v>
      </c>
      <c r="D121" s="86" t="s">
        <v>174</v>
      </c>
      <c r="E121" s="30" t="s">
        <v>183</v>
      </c>
      <c r="G121" s="140">
        <f>IF('b.PCL values'!G122="","",'b.PCL values'!G122-a.Performance!G123)</f>
        <v>10.788974475633012</v>
      </c>
      <c r="H121" s="140">
        <f>IF('b.PCL values'!H122="","",'b.PCL values'!H122-a.Performance!H123)</f>
        <v>-38.63938391405955</v>
      </c>
      <c r="I121" s="140">
        <f>IF('b.PCL values'!I122="","",'b.PCL values'!I122-a.Performance!I123)</f>
        <v>-20.066138102448974</v>
      </c>
      <c r="J121" s="140">
        <f>IF('b.PCL values'!J122="","",'b.PCL values'!J122-a.Performance!J123)</f>
        <v>-25.425109879610147</v>
      </c>
      <c r="K121" s="140">
        <f>IF('b.PCL values'!K122="","",'b.PCL values'!K122-a.Performance!K123)</f>
        <v>9.5470355728122058</v>
      </c>
      <c r="L121" s="140">
        <f>IF('b.PCL values'!L122="","",'b.PCL values'!L122-a.Performance!L123)</f>
        <v>-14.679243576809625</v>
      </c>
      <c r="M121" s="140">
        <f>IF('b.PCL values'!M122="","",'b.PCL values'!M122-a.Performance!M123)</f>
        <v>42.288398419184148</v>
      </c>
      <c r="N121" s="140">
        <f>IF('b.PCL values'!N122="","",'b.PCL values'!N122-a.Performance!N123)</f>
        <v>-0.58528795985509419</v>
      </c>
      <c r="O121" s="140">
        <f>IF('b.PCL values'!O122="","",'b.PCL values'!O122-a.Performance!O123)</f>
        <v>35.495077435667781</v>
      </c>
      <c r="P121" s="86"/>
    </row>
    <row r="122" spans="1:16" ht="14.25" customHeight="1">
      <c r="A122" s="20"/>
      <c r="C122" s="30" t="s">
        <v>106</v>
      </c>
      <c r="D122" s="86" t="s">
        <v>174</v>
      </c>
      <c r="E122" s="30" t="s">
        <v>183</v>
      </c>
      <c r="G122" s="140">
        <f>IF('b.PCL values'!G123="","",'b.PCL values'!G123-a.Performance!G124)</f>
        <v>22.43049105989725</v>
      </c>
      <c r="H122" s="140">
        <f>IF('b.PCL values'!H123="","",'b.PCL values'!H123-a.Performance!H124)</f>
        <v>16.158040750546789</v>
      </c>
      <c r="I122" s="140">
        <f>IF('b.PCL values'!I123="","",'b.PCL values'!I123-a.Performance!I124)</f>
        <v>21.809393852341287</v>
      </c>
      <c r="J122" s="140">
        <f>IF('b.PCL values'!J123="","",'b.PCL values'!J123-a.Performance!J124)</f>
        <v>9.9637719588995708</v>
      </c>
      <c r="K122" s="140">
        <f>IF('b.PCL values'!K123="","",'b.PCL values'!K123-a.Performance!K124)</f>
        <v>33.498712193642483</v>
      </c>
      <c r="L122" s="140">
        <f>IF('b.PCL values'!L123="","",'b.PCL values'!L123-a.Performance!L124)</f>
        <v>1.804466261846656</v>
      </c>
      <c r="M122" s="140">
        <f>IF('b.PCL values'!M123="","",'b.PCL values'!M123-a.Performance!M124)</f>
        <v>6.673430445523465</v>
      </c>
      <c r="N122" s="140">
        <f>IF('b.PCL values'!N123="","",'b.PCL values'!N123-a.Performance!N124)</f>
        <v>-38.777662158753017</v>
      </c>
      <c r="O122" s="140">
        <f>IF('b.PCL values'!O123="","",'b.PCL values'!O123-a.Performance!O124)</f>
        <v>-2.8972099353521514</v>
      </c>
      <c r="P122" s="86"/>
    </row>
    <row r="123" spans="1:16" ht="14.25" customHeight="1"/>
    <row r="124" spans="1:16" ht="14.25" customHeight="1"/>
    <row r="125" spans="1:16" ht="14.25" customHeight="1">
      <c r="C125" s="13" t="s">
        <v>140</v>
      </c>
      <c r="G125" s="227" t="s">
        <v>173</v>
      </c>
      <c r="H125" s="227"/>
      <c r="I125" s="227"/>
      <c r="J125" s="227"/>
      <c r="K125" s="227"/>
      <c r="L125" s="227"/>
      <c r="M125" s="227"/>
      <c r="N125" s="227"/>
    </row>
    <row r="126" spans="1:16" ht="14.25" customHeight="1">
      <c r="C126" s="32"/>
      <c r="D126" s="32"/>
      <c r="E126" s="32"/>
      <c r="F126" s="13"/>
      <c r="G126" s="226" t="s">
        <v>145</v>
      </c>
      <c r="H126" s="226"/>
      <c r="I126" s="226"/>
      <c r="J126" s="226"/>
      <c r="K126" s="226"/>
      <c r="L126" s="226" t="s">
        <v>146</v>
      </c>
      <c r="M126" s="226"/>
      <c r="N126" s="226"/>
      <c r="O126" s="226"/>
      <c r="P126" s="226"/>
    </row>
    <row r="127" spans="1:16" ht="14.25" customHeight="1">
      <c r="A127" s="19"/>
      <c r="C127" s="32" t="s">
        <v>147</v>
      </c>
      <c r="D127" s="32" t="s">
        <v>148</v>
      </c>
      <c r="E127" s="32" t="s">
        <v>55</v>
      </c>
      <c r="F127" s="32" t="s">
        <v>149</v>
      </c>
      <c r="G127" s="32" t="s">
        <v>150</v>
      </c>
      <c r="H127" s="32" t="s">
        <v>151</v>
      </c>
      <c r="I127" s="32" t="s">
        <v>152</v>
      </c>
      <c r="J127" s="32" t="s">
        <v>153</v>
      </c>
      <c r="K127" s="32" t="s">
        <v>154</v>
      </c>
      <c r="L127" s="32" t="s">
        <v>155</v>
      </c>
      <c r="M127" s="32" t="s">
        <v>156</v>
      </c>
      <c r="N127" s="32" t="s">
        <v>157</v>
      </c>
      <c r="O127" s="32" t="s">
        <v>158</v>
      </c>
      <c r="P127" s="32" t="s">
        <v>159</v>
      </c>
    </row>
    <row r="128" spans="1:16" ht="14.25" customHeight="1">
      <c r="A128" s="20"/>
      <c r="C128" s="30" t="s">
        <v>58</v>
      </c>
      <c r="D128" s="86" t="s">
        <v>174</v>
      </c>
      <c r="E128" s="30" t="s">
        <v>184</v>
      </c>
      <c r="G128" s="86"/>
      <c r="H128" s="86"/>
      <c r="J128" s="86"/>
      <c r="K128" s="86"/>
      <c r="L128" s="140">
        <f>'b.PCL values'!L129-a.Performance!L130</f>
        <v>1.2010006579511998</v>
      </c>
      <c r="M128" s="140">
        <f>'b.PCL values'!M129-a.Performance!M130</f>
        <v>0.61902071351229981</v>
      </c>
      <c r="N128" s="140">
        <f>'b.PCL values'!N129-a.Performance!N130</f>
        <v>0.43279306102499993</v>
      </c>
      <c r="O128" s="140">
        <f>'b.PCL values'!O129-a.Performance!O130</f>
        <v>0.28602228935877028</v>
      </c>
      <c r="P128" s="86"/>
    </row>
    <row r="129" spans="1:16" ht="14.25" customHeight="1">
      <c r="A129" s="20"/>
      <c r="C129" s="30" t="s">
        <v>91</v>
      </c>
      <c r="D129" s="86" t="s">
        <v>174</v>
      </c>
      <c r="E129" s="30" t="s">
        <v>184</v>
      </c>
      <c r="G129" s="86"/>
      <c r="H129" s="86"/>
      <c r="J129" s="86"/>
      <c r="K129" s="86"/>
      <c r="L129" s="140">
        <f>'b.PCL values'!L130-a.Performance!L131</f>
        <v>1.6134251833573239</v>
      </c>
      <c r="M129" s="140">
        <f>'b.PCL values'!M130-a.Performance!M131</f>
        <v>1.791641647816848</v>
      </c>
      <c r="N129" s="140">
        <f>'b.PCL values'!N130-a.Performance!N131</f>
        <v>1.2702329181728798</v>
      </c>
      <c r="O129" s="140">
        <f>'b.PCL values'!O130-a.Performance!O131</f>
        <v>1.9872300319245391</v>
      </c>
      <c r="P129" s="86"/>
    </row>
    <row r="130" spans="1:16" ht="14.25" customHeight="1">
      <c r="A130" s="20"/>
      <c r="C130" s="30" t="s">
        <v>92</v>
      </c>
      <c r="D130" s="86" t="s">
        <v>174</v>
      </c>
      <c r="E130" s="30" t="s">
        <v>184</v>
      </c>
      <c r="G130" s="86"/>
      <c r="H130" s="86"/>
      <c r="J130" s="86"/>
      <c r="K130" s="86"/>
      <c r="L130" s="140">
        <f>'b.PCL values'!L131-a.Performance!L132</f>
        <v>1.3096312364425198</v>
      </c>
      <c r="M130" s="140">
        <f>'b.PCL values'!M131-a.Performance!M132</f>
        <v>2.333215739484396</v>
      </c>
      <c r="N130" s="140">
        <f>'b.PCL values'!N131-a.Performance!N132</f>
        <v>1.5056046662147509</v>
      </c>
      <c r="O130" s="140">
        <f>'b.PCL values'!O131-a.Performance!O132</f>
        <v>2.0323899959876952</v>
      </c>
      <c r="P130" s="86"/>
    </row>
    <row r="131" spans="1:16" ht="14.25" customHeight="1">
      <c r="A131" s="20"/>
      <c r="C131" s="30" t="s">
        <v>93</v>
      </c>
      <c r="D131" s="86" t="s">
        <v>174</v>
      </c>
      <c r="E131" s="30" t="s">
        <v>184</v>
      </c>
      <c r="G131" s="86"/>
      <c r="H131" s="86"/>
      <c r="J131" s="86"/>
      <c r="K131" s="86"/>
      <c r="L131" s="140">
        <f>'b.PCL values'!L132-a.Performance!L133</f>
        <v>0.68211579373263032</v>
      </c>
      <c r="M131" s="140">
        <f>'b.PCL values'!M132-a.Performance!M133</f>
        <v>0.78863059530049995</v>
      </c>
      <c r="N131" s="140">
        <f>'b.PCL values'!N132-a.Performance!N133</f>
        <v>0.84891505811274026</v>
      </c>
      <c r="O131" s="140">
        <f>'b.PCL values'!O132-a.Performance!O133</f>
        <v>0.46008092028491099</v>
      </c>
      <c r="P131" s="86"/>
    </row>
    <row r="132" spans="1:16" ht="14.25" customHeight="1">
      <c r="A132" s="20"/>
      <c r="C132" s="30" t="s">
        <v>94</v>
      </c>
      <c r="D132" s="86" t="s">
        <v>174</v>
      </c>
      <c r="E132" s="30" t="s">
        <v>184</v>
      </c>
      <c r="G132" s="86"/>
      <c r="H132" s="86"/>
      <c r="J132" s="86"/>
      <c r="K132" s="86"/>
      <c r="L132" s="140">
        <f>'b.PCL values'!L133-a.Performance!L134</f>
        <v>1.2901366260555098</v>
      </c>
      <c r="M132" s="140">
        <f>'b.PCL values'!M133-a.Performance!M134</f>
        <v>1.0691789769551399</v>
      </c>
      <c r="N132" s="140">
        <f>'b.PCL values'!N133-a.Performance!N134</f>
        <v>1.1907303397632998</v>
      </c>
      <c r="O132" s="140">
        <f>'b.PCL values'!O133-a.Performance!O134</f>
        <v>0.40005846399149614</v>
      </c>
      <c r="P132" s="86"/>
    </row>
    <row r="133" spans="1:16" ht="14.25" customHeight="1">
      <c r="A133" s="20"/>
      <c r="C133" s="30" t="s">
        <v>95</v>
      </c>
      <c r="D133" s="86" t="s">
        <v>174</v>
      </c>
      <c r="E133" s="30" t="s">
        <v>184</v>
      </c>
      <c r="G133" s="86"/>
      <c r="H133" s="86"/>
      <c r="J133" s="86"/>
      <c r="K133" s="86"/>
      <c r="L133" s="140">
        <f>'b.PCL values'!L134-a.Performance!L135</f>
        <v>1.3298661816292099</v>
      </c>
      <c r="M133" s="140">
        <f>'b.PCL values'!M134-a.Performance!M135</f>
        <v>1.3785864622580219</v>
      </c>
      <c r="N133" s="140">
        <f>'b.PCL values'!N134-a.Performance!N135</f>
        <v>1.6422037431307199</v>
      </c>
      <c r="O133" s="140">
        <f>'b.PCL values'!O134-a.Performance!O135</f>
        <v>1.1918815766006774</v>
      </c>
      <c r="P133" s="86"/>
    </row>
    <row r="134" spans="1:16" ht="14.25" customHeight="1">
      <c r="A134" s="20"/>
      <c r="C134" s="30" t="s">
        <v>96</v>
      </c>
      <c r="D134" s="86" t="s">
        <v>174</v>
      </c>
      <c r="E134" s="30" t="s">
        <v>184</v>
      </c>
      <c r="G134" s="86"/>
      <c r="H134" s="86"/>
      <c r="J134" s="86"/>
      <c r="K134" s="86"/>
      <c r="L134" s="140">
        <f>'b.PCL values'!L135-a.Performance!L136</f>
        <v>0.23060311723514992</v>
      </c>
      <c r="M134" s="140">
        <f>'b.PCL values'!M135-a.Performance!M136</f>
        <v>1.9221475844942892</v>
      </c>
      <c r="N134" s="140">
        <f>'b.PCL values'!N135-a.Performance!N136</f>
        <v>0.88861099265850019</v>
      </c>
      <c r="O134" s="140">
        <f>'b.PCL values'!O135-a.Performance!O136</f>
        <v>0.77272638214989531</v>
      </c>
      <c r="P134" s="86"/>
    </row>
    <row r="135" spans="1:16" ht="14.25" customHeight="1">
      <c r="A135" s="20"/>
      <c r="C135" s="30" t="s">
        <v>97</v>
      </c>
      <c r="D135" s="86" t="s">
        <v>174</v>
      </c>
      <c r="E135" s="30" t="s">
        <v>184</v>
      </c>
      <c r="G135" s="86"/>
      <c r="H135" s="86"/>
      <c r="J135" s="86"/>
      <c r="K135" s="86"/>
      <c r="L135" s="140">
        <f>'b.PCL values'!L136-a.Performance!L137</f>
        <v>4.2357738987587501</v>
      </c>
      <c r="M135" s="140">
        <f>'b.PCL values'!M136-a.Performance!M137</f>
        <v>2.8474191300307798</v>
      </c>
      <c r="N135" s="140">
        <f>'b.PCL values'!N136-a.Performance!N137</f>
        <v>1.52</v>
      </c>
      <c r="O135" s="140">
        <f>'b.PCL values'!O136-a.Performance!O137</f>
        <v>1.2489677007657569</v>
      </c>
      <c r="P135" s="86"/>
    </row>
    <row r="136" spans="1:16" ht="14.25" customHeight="1">
      <c r="A136" s="20"/>
      <c r="C136" s="30" t="s">
        <v>161</v>
      </c>
      <c r="D136" s="86" t="s">
        <v>174</v>
      </c>
      <c r="E136" s="30" t="s">
        <v>184</v>
      </c>
      <c r="G136" s="86"/>
      <c r="H136" s="86"/>
      <c r="J136" s="86"/>
      <c r="K136" s="86"/>
      <c r="L136" s="140">
        <f>'b.PCL values'!L137-a.Performance!L138</f>
        <v>1.67542783847869</v>
      </c>
      <c r="M136" s="140">
        <f>'b.PCL values'!M137-a.Performance!M138</f>
        <v>1.1864319152784097</v>
      </c>
      <c r="N136" s="140">
        <f>'b.PCL values'!N137-a.Performance!N138</f>
        <v>1.2248425840729402</v>
      </c>
      <c r="O136" s="140">
        <f>'b.PCL values'!O137-a.Performance!O138</f>
        <v>0.60408559849523202</v>
      </c>
      <c r="P136" s="86"/>
    </row>
    <row r="137" spans="1:16" ht="14.25" customHeight="1">
      <c r="A137" s="20"/>
      <c r="C137" s="30" t="s">
        <v>99</v>
      </c>
      <c r="D137" s="86" t="s">
        <v>174</v>
      </c>
      <c r="E137" s="30" t="s">
        <v>184</v>
      </c>
      <c r="G137" s="86"/>
      <c r="H137" s="86"/>
      <c r="J137" s="86"/>
      <c r="K137" s="86"/>
      <c r="L137" s="140">
        <f>'b.PCL values'!L138-a.Performance!L139</f>
        <v>1.7692119330919118</v>
      </c>
      <c r="M137" s="140">
        <f>'b.PCL values'!M138-a.Performance!M139</f>
        <v>0.75267711489504996</v>
      </c>
      <c r="N137" s="140">
        <f>'b.PCL values'!N138-a.Performance!N139</f>
        <v>1.5759005457853239</v>
      </c>
      <c r="O137" s="140">
        <f>'b.PCL values'!O138-a.Performance!O139</f>
        <v>0.80807325395167462</v>
      </c>
      <c r="P137" s="86"/>
    </row>
    <row r="138" spans="1:16" ht="14.25" customHeight="1">
      <c r="A138" s="20"/>
      <c r="C138" s="30" t="s">
        <v>100</v>
      </c>
      <c r="D138" s="86" t="s">
        <v>174</v>
      </c>
      <c r="E138" s="30" t="s">
        <v>184</v>
      </c>
      <c r="G138" s="86"/>
      <c r="H138" s="86"/>
      <c r="J138" s="86"/>
      <c r="K138" s="86"/>
      <c r="L138" s="140">
        <f>'b.PCL values'!L139-a.Performance!L140</f>
        <v>1.25314705703699</v>
      </c>
      <c r="M138" s="140">
        <f>'b.PCL values'!M139-a.Performance!M140</f>
        <v>0.59887667887667995</v>
      </c>
      <c r="N138" s="140">
        <f>'b.PCL values'!N139-a.Performance!N140</f>
        <v>0.46723384784333</v>
      </c>
      <c r="O138" s="140">
        <f>'b.PCL values'!O139-a.Performance!O140</f>
        <v>7.8625792811839013E-2</v>
      </c>
      <c r="P138" s="86"/>
    </row>
    <row r="139" spans="1:16" ht="14.25" customHeight="1">
      <c r="A139" s="20"/>
      <c r="C139" s="30" t="s">
        <v>101</v>
      </c>
      <c r="D139" s="86" t="s">
        <v>174</v>
      </c>
      <c r="E139" s="30" t="s">
        <v>184</v>
      </c>
      <c r="G139" s="86"/>
      <c r="H139" s="86"/>
      <c r="J139" s="86"/>
      <c r="K139" s="86"/>
      <c r="L139" s="140">
        <f>'b.PCL values'!L140-a.Performance!L141</f>
        <v>0.68898321527281992</v>
      </c>
      <c r="M139" s="140">
        <f>'b.PCL values'!M140-a.Performance!M141</f>
        <v>1.1481152741157599</v>
      </c>
      <c r="N139" s="140">
        <f>'b.PCL values'!N140-a.Performance!N141</f>
        <v>0.24912247631330997</v>
      </c>
      <c r="O139" s="140">
        <f>'b.PCL values'!O140-a.Performance!O141</f>
        <v>0.91678630733963518</v>
      </c>
      <c r="P139" s="86"/>
    </row>
    <row r="140" spans="1:16" ht="14.25" customHeight="1">
      <c r="A140" s="20"/>
      <c r="C140" s="30" t="s">
        <v>102</v>
      </c>
      <c r="D140" s="86" t="s">
        <v>174</v>
      </c>
      <c r="E140" s="30" t="s">
        <v>184</v>
      </c>
      <c r="G140" s="86"/>
      <c r="H140" s="86"/>
      <c r="J140" s="86"/>
      <c r="K140" s="86"/>
      <c r="L140" s="140">
        <f>'b.PCL values'!L141-a.Performance!L142</f>
        <v>2.1398146431881369</v>
      </c>
      <c r="M140" s="140">
        <f>'b.PCL values'!M141-a.Performance!M142</f>
        <v>0.59764596848933982</v>
      </c>
      <c r="N140" s="140">
        <f>'b.PCL values'!N141-a.Performance!N142</f>
        <v>-3.8690752441125804</v>
      </c>
      <c r="O140" s="140">
        <f>'b.PCL values'!O141-a.Performance!O142</f>
        <v>0.28455445544554436</v>
      </c>
      <c r="P140" s="86"/>
    </row>
    <row r="141" spans="1:16" ht="14.25" customHeight="1">
      <c r="A141" s="20"/>
      <c r="C141" s="30" t="s">
        <v>103</v>
      </c>
      <c r="D141" s="86" t="s">
        <v>174</v>
      </c>
      <c r="E141" s="30" t="s">
        <v>184</v>
      </c>
      <c r="G141" s="86"/>
      <c r="H141" s="86"/>
      <c r="J141" s="86"/>
      <c r="K141" s="86"/>
      <c r="L141" s="140">
        <f>'b.PCL values'!L142-a.Performance!L143</f>
        <v>1.7726720135078089</v>
      </c>
      <c r="M141" s="140">
        <f>'b.PCL values'!M142-a.Performance!M143</f>
        <v>1.4379683368477418</v>
      </c>
      <c r="N141" s="140">
        <f>'b.PCL values'!N142-a.Performance!N143</f>
        <v>0.86832842218054984</v>
      </c>
      <c r="O141" s="140">
        <f>'b.PCL values'!O142-a.Performance!O143</f>
        <v>0.739796368572883</v>
      </c>
      <c r="P141" s="86"/>
    </row>
    <row r="142" spans="1:16" ht="14.25" customHeight="1">
      <c r="A142" s="20"/>
      <c r="C142" s="30" t="s">
        <v>104</v>
      </c>
      <c r="D142" s="86" t="s">
        <v>174</v>
      </c>
      <c r="E142" s="30" t="s">
        <v>184</v>
      </c>
      <c r="G142" s="86"/>
      <c r="H142" s="86"/>
      <c r="J142" s="86"/>
      <c r="K142" s="86"/>
      <c r="L142" s="140">
        <f>'b.PCL values'!L143-a.Performance!L144</f>
        <v>1.0880010920862699</v>
      </c>
      <c r="M142" s="140">
        <f>'b.PCL values'!M143-a.Performance!M144</f>
        <v>1.5765322868355329</v>
      </c>
      <c r="N142" s="140">
        <f>'b.PCL values'!N143-a.Performance!N144</f>
        <v>1.3004846482169898</v>
      </c>
      <c r="O142" s="140">
        <f>'b.PCL values'!O143-a.Performance!O144</f>
        <v>0.37122260435632848</v>
      </c>
      <c r="P142" s="86"/>
    </row>
    <row r="143" spans="1:16" ht="14.25" customHeight="1">
      <c r="A143" s="20"/>
      <c r="C143" s="30" t="s">
        <v>105</v>
      </c>
      <c r="D143" s="86" t="s">
        <v>174</v>
      </c>
      <c r="E143" s="30" t="s">
        <v>184</v>
      </c>
      <c r="G143" s="86"/>
      <c r="H143" s="86"/>
      <c r="J143" s="86"/>
      <c r="K143" s="86"/>
      <c r="L143" s="140">
        <f>'b.PCL values'!L144-a.Performance!L145</f>
        <v>1.1365324966135004</v>
      </c>
      <c r="M143" s="140">
        <f>'b.PCL values'!M144-a.Performance!M145</f>
        <v>0.3154419041826797</v>
      </c>
      <c r="N143" s="140">
        <f>'b.PCL values'!N144-a.Performance!N145</f>
        <v>0.57468728623737997</v>
      </c>
      <c r="O143" s="140">
        <f>'b.PCL values'!O144-a.Performance!O145</f>
        <v>0.47992635518531923</v>
      </c>
      <c r="P143" s="86"/>
    </row>
    <row r="144" spans="1:16" ht="14.25" customHeight="1">
      <c r="A144" s="20"/>
      <c r="C144" s="30" t="s">
        <v>106</v>
      </c>
      <c r="D144" s="86" t="s">
        <v>174</v>
      </c>
      <c r="E144" s="30" t="s">
        <v>184</v>
      </c>
      <c r="G144" s="86"/>
      <c r="H144" s="86"/>
      <c r="J144" s="86"/>
      <c r="K144" s="86"/>
      <c r="L144" s="140">
        <f>'b.PCL values'!L145-a.Performance!L146</f>
        <v>1.3872245236122618</v>
      </c>
      <c r="M144" s="140">
        <f>'b.PCL values'!M145-a.Performance!M146</f>
        <v>0.97711681855840982</v>
      </c>
      <c r="N144" s="140">
        <f>'b.PCL values'!N145-a.Performance!N146</f>
        <v>1.4136928777274598</v>
      </c>
      <c r="O144" s="140">
        <f>'b.PCL values'!O145-a.Performance!O146</f>
        <v>1.5289666529435981</v>
      </c>
      <c r="P144" s="86"/>
    </row>
    <row r="145" spans="1:16" ht="14.25" customHeight="1"/>
    <row r="146" spans="1:16" ht="14.25" customHeight="1"/>
    <row r="147" spans="1:16" ht="14.25" customHeight="1">
      <c r="C147" s="13" t="s">
        <v>141</v>
      </c>
    </row>
    <row r="148" spans="1:16" ht="14.25" customHeight="1">
      <c r="C148" s="32"/>
      <c r="D148" s="32"/>
      <c r="E148" s="32"/>
      <c r="F148" s="13"/>
      <c r="G148" s="226" t="s">
        <v>145</v>
      </c>
      <c r="H148" s="226"/>
      <c r="I148" s="226"/>
      <c r="J148" s="226"/>
      <c r="K148" s="226"/>
      <c r="L148" s="226" t="s">
        <v>146</v>
      </c>
      <c r="M148" s="226"/>
      <c r="N148" s="226"/>
      <c r="O148" s="226"/>
      <c r="P148" s="226"/>
    </row>
    <row r="149" spans="1:16" ht="14.25" customHeight="1">
      <c r="A149" s="19"/>
      <c r="C149" s="32" t="s">
        <v>147</v>
      </c>
      <c r="D149" s="32" t="s">
        <v>148</v>
      </c>
      <c r="E149" s="32" t="s">
        <v>55</v>
      </c>
      <c r="F149" s="32" t="s">
        <v>149</v>
      </c>
      <c r="G149" s="32" t="s">
        <v>150</v>
      </c>
      <c r="H149" s="32" t="s">
        <v>151</v>
      </c>
      <c r="I149" s="32" t="s">
        <v>152</v>
      </c>
      <c r="J149" s="32" t="s">
        <v>153</v>
      </c>
      <c r="K149" s="32" t="s">
        <v>154</v>
      </c>
      <c r="L149" s="32" t="s">
        <v>155</v>
      </c>
      <c r="M149" s="32" t="s">
        <v>156</v>
      </c>
      <c r="N149" s="32" t="s">
        <v>157</v>
      </c>
      <c r="O149" s="32" t="s">
        <v>158</v>
      </c>
      <c r="P149" s="32" t="s">
        <v>159</v>
      </c>
    </row>
    <row r="150" spans="1:16" ht="14.25" customHeight="1">
      <c r="A150" s="20"/>
      <c r="C150" s="30" t="s">
        <v>58</v>
      </c>
      <c r="D150" s="86" t="s">
        <v>174</v>
      </c>
      <c r="E150" s="30" t="s">
        <v>185</v>
      </c>
      <c r="F150" s="86"/>
      <c r="G150" s="99"/>
      <c r="H150" s="99"/>
      <c r="I150" s="86"/>
      <c r="J150" s="86"/>
      <c r="K150" s="86"/>
      <c r="L150" s="140">
        <f>'b.PCL values'!L151-a.Performance!L152</f>
        <v>-0.73733312555191954</v>
      </c>
      <c r="M150" s="140">
        <f>'b.PCL values'!M151-a.Performance!M152</f>
        <v>3.1247322715057813E-2</v>
      </c>
      <c r="N150" s="140">
        <f>'b.PCL values'!N151-a.Performance!N152</f>
        <v>0.31134516846954075</v>
      </c>
      <c r="O150" s="140">
        <f>'b.PCL values'!O151-a.Performance!O152</f>
        <v>7.4440730264849542E-2</v>
      </c>
      <c r="P150" s="86"/>
    </row>
    <row r="151" spans="1:16" ht="14.25" customHeight="1">
      <c r="A151" s="20"/>
      <c r="C151" s="30" t="s">
        <v>91</v>
      </c>
      <c r="D151" s="86" t="s">
        <v>174</v>
      </c>
      <c r="E151" s="30" t="s">
        <v>185</v>
      </c>
      <c r="F151" s="86"/>
      <c r="G151" s="99"/>
      <c r="H151" s="99"/>
      <c r="I151" s="86"/>
      <c r="J151" s="86"/>
      <c r="K151" s="86"/>
      <c r="L151" s="140">
        <f>'b.PCL values'!L152-a.Performance!L153</f>
        <v>-0.4793661131010527</v>
      </c>
      <c r="M151" s="140">
        <f>'b.PCL values'!M152-a.Performance!M153</f>
        <v>0.50272751822846384</v>
      </c>
      <c r="N151" s="140">
        <f>'b.PCL values'!N152-a.Performance!N153</f>
        <v>0.5327956555636213</v>
      </c>
      <c r="O151" s="140">
        <f>'b.PCL values'!O152-a.Performance!O153</f>
        <v>1.2361574668378266</v>
      </c>
      <c r="P151" s="86"/>
    </row>
    <row r="152" spans="1:16" ht="14.25" customHeight="1">
      <c r="A152" s="20"/>
      <c r="C152" s="30" t="s">
        <v>92</v>
      </c>
      <c r="D152" s="86" t="s">
        <v>174</v>
      </c>
      <c r="E152" s="30" t="s">
        <v>185</v>
      </c>
      <c r="F152" s="86"/>
      <c r="G152" s="99"/>
      <c r="H152" s="99"/>
      <c r="I152" s="86"/>
      <c r="J152" s="86"/>
      <c r="K152" s="86"/>
      <c r="L152" s="140">
        <f>'b.PCL values'!L153-a.Performance!L154</f>
        <v>-10.956530612244897</v>
      </c>
      <c r="M152" s="140">
        <f>'b.PCL values'!M153-a.Performance!M154</f>
        <v>-16.987723577235773</v>
      </c>
      <c r="N152" s="140">
        <f>'b.PCL values'!N153-a.Performance!N154</f>
        <v>-6.751212121212121</v>
      </c>
      <c r="O152" s="140">
        <f>'b.PCL values'!O153-a.Performance!O154</f>
        <v>-2.6945161290322579</v>
      </c>
      <c r="P152" s="86"/>
    </row>
    <row r="153" spans="1:16" ht="14.25" customHeight="1">
      <c r="A153" s="20"/>
      <c r="C153" s="30" t="s">
        <v>93</v>
      </c>
      <c r="D153" s="86" t="s">
        <v>174</v>
      </c>
      <c r="E153" s="30" t="s">
        <v>185</v>
      </c>
      <c r="F153" s="86"/>
      <c r="G153" s="99"/>
      <c r="H153" s="99"/>
      <c r="I153" s="86"/>
      <c r="J153" s="86"/>
      <c r="K153" s="86"/>
      <c r="L153" s="140">
        <f>'b.PCL values'!L154-a.Performance!L155</f>
        <v>0.87242122719734638</v>
      </c>
      <c r="M153" s="140">
        <f>'b.PCL values'!M154-a.Performance!M155</f>
        <v>1.3456196156394959</v>
      </c>
      <c r="N153" s="140">
        <f>'b.PCL values'!N154-a.Performance!N155</f>
        <v>0.13675000826801487</v>
      </c>
      <c r="O153" s="140">
        <f>'b.PCL values'!O154-a.Performance!O155</f>
        <v>0.39635801857175856</v>
      </c>
      <c r="P153" s="86"/>
    </row>
    <row r="154" spans="1:16" ht="14.25" customHeight="1">
      <c r="A154" s="20"/>
      <c r="C154" s="30" t="s">
        <v>94</v>
      </c>
      <c r="D154" s="86" t="s">
        <v>174</v>
      </c>
      <c r="E154" s="30" t="s">
        <v>185</v>
      </c>
      <c r="F154" s="86"/>
      <c r="G154" s="99"/>
      <c r="H154" s="99"/>
      <c r="I154" s="86"/>
      <c r="J154" s="86"/>
      <c r="K154" s="86"/>
      <c r="L154" s="140">
        <f>'b.PCL values'!L155-a.Performance!L156</f>
        <v>0.26215599060636574</v>
      </c>
      <c r="M154" s="140">
        <f>'b.PCL values'!M155-a.Performance!M156</f>
        <v>0.57905042134983375</v>
      </c>
      <c r="N154" s="140">
        <f>'b.PCL values'!N155-a.Performance!N156</f>
        <v>0.81671275492568274</v>
      </c>
      <c r="O154" s="140">
        <f>'b.PCL values'!O155-a.Performance!O156</f>
        <v>0.47844827586206939</v>
      </c>
      <c r="P154" s="86"/>
    </row>
    <row r="155" spans="1:16" ht="14.25" customHeight="1">
      <c r="A155" s="20"/>
      <c r="C155" s="30" t="s">
        <v>95</v>
      </c>
      <c r="D155" s="86" t="s">
        <v>174</v>
      </c>
      <c r="E155" s="30" t="s">
        <v>185</v>
      </c>
      <c r="F155" s="86"/>
      <c r="G155" s="99"/>
      <c r="H155" s="99"/>
      <c r="I155" s="86"/>
      <c r="J155" s="86"/>
      <c r="K155" s="86"/>
      <c r="L155" s="140">
        <f>'b.PCL values'!L156-a.Performance!L157</f>
        <v>7.2957079111764376</v>
      </c>
      <c r="M155" s="140">
        <f>'b.PCL values'!M156-a.Performance!M157</f>
        <v>9.5234909262067884</v>
      </c>
      <c r="N155" s="140">
        <f>'b.PCL values'!N156-a.Performance!N157</f>
        <v>7.2457495223206525</v>
      </c>
      <c r="O155" s="140">
        <f>'b.PCL values'!O156-a.Performance!O157</f>
        <v>4.392608010091454</v>
      </c>
      <c r="P155" s="86"/>
    </row>
    <row r="156" spans="1:16" ht="14.25" customHeight="1">
      <c r="A156" s="20"/>
      <c r="C156" s="30" t="s">
        <v>96</v>
      </c>
      <c r="D156" s="86" t="s">
        <v>174</v>
      </c>
      <c r="E156" s="30" t="s">
        <v>185</v>
      </c>
      <c r="F156" s="86"/>
      <c r="G156" s="99"/>
      <c r="H156" s="99"/>
      <c r="I156" s="86"/>
      <c r="J156" s="86"/>
      <c r="K156" s="86"/>
      <c r="L156" s="140">
        <f>'b.PCL values'!L157-a.Performance!L158</f>
        <v>-2.187698332605323</v>
      </c>
      <c r="M156" s="140">
        <f>'b.PCL values'!M157-a.Performance!M158</f>
        <v>-2.2296741854636588</v>
      </c>
      <c r="N156" s="140">
        <f>'b.PCL values'!N157-a.Performance!N158</f>
        <v>-0.58917094038476048</v>
      </c>
      <c r="O156" s="140">
        <f>'b.PCL values'!O157-a.Performance!O158</f>
        <v>-0.31546976093527501</v>
      </c>
      <c r="P156" s="86"/>
    </row>
    <row r="157" spans="1:16" ht="14.25" customHeight="1">
      <c r="A157" s="20"/>
      <c r="C157" s="30" t="s">
        <v>97</v>
      </c>
      <c r="D157" s="86" t="s">
        <v>174</v>
      </c>
      <c r="E157" s="30" t="s">
        <v>185</v>
      </c>
      <c r="F157" s="86"/>
      <c r="G157" s="99"/>
      <c r="H157" s="99"/>
      <c r="I157" s="86"/>
      <c r="J157" s="86"/>
      <c r="K157" s="86"/>
      <c r="L157" s="140">
        <f>'b.PCL values'!L158-a.Performance!L159</f>
        <v>3.5996447959865119E-2</v>
      </c>
      <c r="M157" s="140">
        <f>'b.PCL values'!M158-a.Performance!M159</f>
        <v>0.2211323793141311</v>
      </c>
      <c r="N157" s="140">
        <f>'b.PCL values'!N158-a.Performance!N159</f>
        <v>0.4519226372822458</v>
      </c>
      <c r="O157" s="140">
        <f>'b.PCL values'!O158-a.Performance!O159</f>
        <v>1.3581973581973581</v>
      </c>
      <c r="P157" s="86"/>
    </row>
    <row r="158" spans="1:16" ht="14.25" customHeight="1">
      <c r="A158" s="20"/>
      <c r="C158" s="30" t="s">
        <v>161</v>
      </c>
      <c r="D158" s="86" t="s">
        <v>174</v>
      </c>
      <c r="E158" s="30" t="s">
        <v>185</v>
      </c>
      <c r="F158" s="86"/>
      <c r="G158" s="99"/>
      <c r="H158" s="99"/>
      <c r="I158" s="86"/>
      <c r="J158" s="86"/>
      <c r="K158" s="86"/>
      <c r="L158" s="140">
        <f>'b.PCL values'!L159-a.Performance!L160</f>
        <v>0.90057464582253743</v>
      </c>
      <c r="M158" s="140">
        <f>'b.PCL values'!M159-a.Performance!M160</f>
        <v>1.2025860210280666</v>
      </c>
      <c r="N158" s="140">
        <f>'b.PCL values'!N159-a.Performance!N160</f>
        <v>0.15773618087273178</v>
      </c>
      <c r="O158" s="140">
        <f>'b.PCL values'!O159-a.Performance!O160</f>
        <v>0.66525416661401771</v>
      </c>
      <c r="P158" s="86"/>
    </row>
    <row r="159" spans="1:16" ht="14.25" customHeight="1">
      <c r="A159" s="20"/>
      <c r="C159" s="30" t="s">
        <v>99</v>
      </c>
      <c r="D159" s="86" t="s">
        <v>174</v>
      </c>
      <c r="E159" s="30" t="s">
        <v>185</v>
      </c>
      <c r="F159" s="86"/>
      <c r="G159" s="99"/>
      <c r="H159" s="99"/>
      <c r="I159" s="86"/>
      <c r="J159" s="86"/>
      <c r="K159" s="86"/>
      <c r="L159" s="140">
        <f>'b.PCL values'!L160-a.Performance!L161</f>
        <v>0.20971990852755251</v>
      </c>
      <c r="M159" s="140">
        <f>'b.PCL values'!M160-a.Performance!M161</f>
        <v>0.41975014204586092</v>
      </c>
      <c r="N159" s="140">
        <f>'b.PCL values'!N160-a.Performance!N161</f>
        <v>1.1145853675232438</v>
      </c>
      <c r="O159" s="140">
        <f>'b.PCL values'!O160-a.Performance!O161</f>
        <v>0.78041804276003024</v>
      </c>
      <c r="P159" s="86"/>
    </row>
    <row r="160" spans="1:16" ht="14.25" customHeight="1">
      <c r="A160" s="20"/>
      <c r="C160" s="30" t="s">
        <v>100</v>
      </c>
      <c r="D160" s="86" t="s">
        <v>174</v>
      </c>
      <c r="E160" s="30" t="s">
        <v>185</v>
      </c>
      <c r="F160" s="86"/>
      <c r="G160" s="99"/>
      <c r="H160" s="99"/>
      <c r="I160" s="86"/>
      <c r="J160" s="86"/>
      <c r="K160" s="86"/>
      <c r="L160" s="140">
        <f>'b.PCL values'!L161-a.Performance!L162</f>
        <v>2.5869763091079179</v>
      </c>
      <c r="M160" s="140">
        <f>'b.PCL values'!M161-a.Performance!M162</f>
        <v>5.8393707920886513</v>
      </c>
      <c r="N160" s="140">
        <f>'b.PCL values'!N161-a.Performance!N162</f>
        <v>5.8654634229912599</v>
      </c>
      <c r="O160" s="140">
        <f>'b.PCL values'!O161-a.Performance!O162</f>
        <v>3.0889191552454989</v>
      </c>
      <c r="P160" s="86"/>
    </row>
    <row r="161" spans="3:16" ht="14.25" customHeight="1"/>
    <row r="162" spans="3:16" ht="14.25" customHeight="1"/>
    <row r="163" spans="3:16" ht="14.25" customHeight="1">
      <c r="C163" s="13" t="s">
        <v>142</v>
      </c>
    </row>
    <row r="164" spans="3:16" ht="14.25" customHeight="1">
      <c r="C164" s="32"/>
      <c r="D164" s="32"/>
      <c r="E164" s="32"/>
      <c r="F164" s="13"/>
      <c r="G164" s="226" t="s">
        <v>145</v>
      </c>
      <c r="H164" s="226"/>
      <c r="I164" s="226"/>
      <c r="J164" s="226"/>
      <c r="K164" s="226"/>
      <c r="L164" s="226" t="s">
        <v>146</v>
      </c>
      <c r="M164" s="226"/>
      <c r="N164" s="226"/>
      <c r="O164" s="226"/>
      <c r="P164" s="226"/>
    </row>
    <row r="165" spans="3:16" ht="14.25" customHeight="1">
      <c r="C165" s="32" t="s">
        <v>147</v>
      </c>
      <c r="D165" s="32" t="s">
        <v>148</v>
      </c>
      <c r="E165" s="32" t="s">
        <v>55</v>
      </c>
      <c r="F165" s="32" t="s">
        <v>149</v>
      </c>
      <c r="G165" s="32" t="s">
        <v>150</v>
      </c>
      <c r="H165" s="32" t="s">
        <v>151</v>
      </c>
      <c r="I165" s="32" t="s">
        <v>152</v>
      </c>
      <c r="J165" s="32" t="s">
        <v>153</v>
      </c>
      <c r="K165" s="32" t="s">
        <v>154</v>
      </c>
      <c r="L165" s="32" t="s">
        <v>155</v>
      </c>
      <c r="M165" s="32" t="s">
        <v>156</v>
      </c>
      <c r="N165" s="32" t="s">
        <v>157</v>
      </c>
      <c r="O165" s="32" t="s">
        <v>158</v>
      </c>
      <c r="P165" s="32" t="s">
        <v>159</v>
      </c>
    </row>
    <row r="166" spans="3:16" ht="14.25" customHeight="1">
      <c r="C166" s="31" t="s">
        <v>58</v>
      </c>
      <c r="D166" s="86" t="s">
        <v>174</v>
      </c>
      <c r="E166" s="31" t="s">
        <v>176</v>
      </c>
      <c r="F166" s="86"/>
      <c r="G166" s="86"/>
      <c r="H166" s="86"/>
      <c r="I166" s="140" t="str">
        <f ca="1">IF('b.PCL values'!I167="","",'b.PCL values'!I167-a.Performance!I168)</f>
        <v/>
      </c>
      <c r="J166" s="140" t="str">
        <f ca="1">IF('b.PCL values'!J167="","",'b.PCL values'!J167-a.Performance!J168)</f>
        <v/>
      </c>
      <c r="K166" s="140" t="str">
        <f ca="1">IF('b.PCL values'!K167="","",'b.PCL values'!K167-a.Performance!K168)</f>
        <v/>
      </c>
      <c r="L166" s="140">
        <f ca="1">IF('b.PCL values'!L167="","",'b.PCL values'!L167-a.Performance!L168)</f>
        <v>1.9736948974914537</v>
      </c>
      <c r="M166" s="140">
        <f ca="1">IF('b.PCL values'!M167="","",'b.PCL values'!M167-a.Performance!M168)</f>
        <v>-0.13924434876810565</v>
      </c>
      <c r="N166" s="140">
        <f ca="1">IF('b.PCL values'!N167="","",'b.PCL values'!N167-a.Performance!N168)</f>
        <v>-1.8556478731515575</v>
      </c>
      <c r="O166" s="140">
        <f ca="1">IF('b.PCL values'!O167="","",'b.PCL values'!O167-a.Performance!O168)</f>
        <v>-8.392155251933417</v>
      </c>
      <c r="P166" s="86"/>
    </row>
    <row r="167" spans="3:16" ht="14.25" customHeight="1">
      <c r="C167" s="31" t="s">
        <v>91</v>
      </c>
      <c r="D167" s="86" t="s">
        <v>174</v>
      </c>
      <c r="E167" s="86" t="s">
        <v>176</v>
      </c>
      <c r="F167" s="86"/>
      <c r="G167" s="86"/>
      <c r="H167" s="86"/>
      <c r="I167" s="140" t="str">
        <f ca="1">IF('b.PCL values'!I168="","",'b.PCL values'!I168-a.Performance!I169)</f>
        <v/>
      </c>
      <c r="J167" s="140" t="str">
        <f ca="1">IF('b.PCL values'!J168="","",'b.PCL values'!J168-a.Performance!J169)</f>
        <v/>
      </c>
      <c r="K167" s="140" t="str">
        <f ca="1">IF('b.PCL values'!K168="","",'b.PCL values'!K168-a.Performance!K169)</f>
        <v/>
      </c>
      <c r="L167" s="140">
        <f ca="1">IF('b.PCL values'!L168="","",'b.PCL values'!L168-a.Performance!L169)</f>
        <v>0.87691459587821186</v>
      </c>
      <c r="M167" s="140">
        <f ca="1">IF('b.PCL values'!M168="","",'b.PCL values'!M168-a.Performance!M169)</f>
        <v>-0.98109827917213366</v>
      </c>
      <c r="N167" s="140">
        <f ca="1">IF('b.PCL values'!N168="","",'b.PCL values'!N168-a.Performance!N169)</f>
        <v>-0.52800616295962044</v>
      </c>
      <c r="O167" s="140">
        <f ca="1">IF('b.PCL values'!O168="","",'b.PCL values'!O168-a.Performance!O169)</f>
        <v>-1.220919708195396</v>
      </c>
      <c r="P167" s="86"/>
    </row>
    <row r="168" spans="3:16" ht="14.25" customHeight="1">
      <c r="C168" s="31" t="s">
        <v>92</v>
      </c>
      <c r="D168" s="86" t="s">
        <v>174</v>
      </c>
      <c r="E168" s="86" t="s">
        <v>176</v>
      </c>
      <c r="F168" s="86"/>
      <c r="G168" s="86"/>
      <c r="H168" s="86"/>
      <c r="I168" s="140" t="str">
        <f ca="1">IF('b.PCL values'!I169="","",'b.PCL values'!I169-a.Performance!I170)</f>
        <v/>
      </c>
      <c r="J168" s="140" t="str">
        <f ca="1">IF('b.PCL values'!J169="","",'b.PCL values'!J169-a.Performance!J170)</f>
        <v/>
      </c>
      <c r="K168" s="140" t="str">
        <f ca="1">IF('b.PCL values'!K169="","",'b.PCL values'!K169-a.Performance!K170)</f>
        <v/>
      </c>
      <c r="L168" s="140" t="str">
        <f ca="1">IF('b.PCL values'!L169="","",'b.PCL values'!L169-a.Performance!L170)</f>
        <v/>
      </c>
      <c r="M168" s="140" t="str">
        <f ca="1">IF('b.PCL values'!M169="","",'b.PCL values'!M169-a.Performance!M170)</f>
        <v/>
      </c>
      <c r="N168" s="140" t="str">
        <f ca="1">IF('b.PCL values'!N169="","",'b.PCL values'!N169-a.Performance!N170)</f>
        <v/>
      </c>
      <c r="O168" s="140" t="str">
        <f ca="1">IF('b.PCL values'!O169="","",'b.PCL values'!O169-a.Performance!O170)</f>
        <v/>
      </c>
      <c r="P168" s="86"/>
    </row>
    <row r="169" spans="3:16" ht="14.25" customHeight="1">
      <c r="C169" s="31" t="s">
        <v>93</v>
      </c>
      <c r="D169" s="86" t="s">
        <v>174</v>
      </c>
      <c r="E169" s="86" t="s">
        <v>176</v>
      </c>
      <c r="F169" s="86"/>
      <c r="G169" s="86"/>
      <c r="H169" s="86"/>
      <c r="I169" s="140">
        <f ca="1">IF('b.PCL values'!I170="","",'b.PCL values'!I170-a.Performance!I171)</f>
        <v>-22.182875552507056</v>
      </c>
      <c r="J169" s="140">
        <f ca="1">IF('b.PCL values'!J170="","",'b.PCL values'!J170-a.Performance!J171)</f>
        <v>-23.921589613400272</v>
      </c>
      <c r="K169" s="140">
        <f ca="1">IF('b.PCL values'!K170="","",'b.PCL values'!K170-a.Performance!K171)</f>
        <v>-26.322995566025099</v>
      </c>
      <c r="L169" s="140">
        <f ca="1">IF('b.PCL values'!L170="","",'b.PCL values'!L170-a.Performance!L171)</f>
        <v>-3.7993479078386727</v>
      </c>
      <c r="M169" s="140">
        <f ca="1">IF('b.PCL values'!M170="","",'b.PCL values'!M170-a.Performance!M171)</f>
        <v>-2.0281832644804965</v>
      </c>
      <c r="N169" s="140">
        <f ca="1">IF('b.PCL values'!N170="","",'b.PCL values'!N170-a.Performance!N171)</f>
        <v>0.10774900161514722</v>
      </c>
      <c r="O169" s="140">
        <f ca="1">IF('b.PCL values'!O170="","",'b.PCL values'!O170-a.Performance!O171)</f>
        <v>0.78900718738105624</v>
      </c>
      <c r="P169" s="86"/>
    </row>
    <row r="170" spans="3:16" ht="14.25" customHeight="1">
      <c r="C170" s="31" t="s">
        <v>94</v>
      </c>
      <c r="D170" s="86" t="s">
        <v>174</v>
      </c>
      <c r="E170" s="86" t="s">
        <v>176</v>
      </c>
      <c r="F170" s="86"/>
      <c r="G170" s="86"/>
      <c r="H170" s="86"/>
      <c r="I170" s="140" t="str">
        <f ca="1">IF('b.PCL values'!I171="","",'b.PCL values'!I171-a.Performance!I172)</f>
        <v/>
      </c>
      <c r="J170" s="140">
        <f ca="1">IF('b.PCL values'!J171="","",'b.PCL values'!J171-a.Performance!J172)</f>
        <v>5.6842730877340539</v>
      </c>
      <c r="K170" s="140">
        <f ca="1">IF('b.PCL values'!K171="","",'b.PCL values'!K171-a.Performance!K172)</f>
        <v>-4.1254319303547096</v>
      </c>
      <c r="L170" s="140">
        <f ca="1">IF('b.PCL values'!L171="","",'b.PCL values'!L171-a.Performance!L172)</f>
        <v>6.444074029522362E-2</v>
      </c>
      <c r="M170" s="140">
        <f ca="1">IF('b.PCL values'!M171="","",'b.PCL values'!M171-a.Performance!M172)</f>
        <v>-2.2638594809103374</v>
      </c>
      <c r="N170" s="140">
        <f ca="1">IF('b.PCL values'!N171="","",'b.PCL values'!N171-a.Performance!N172)</f>
        <v>-4.3317506991757071</v>
      </c>
      <c r="O170" s="140">
        <f ca="1">IF('b.PCL values'!O171="","",'b.PCL values'!O171-a.Performance!O172)</f>
        <v>-7.5638624867058599</v>
      </c>
      <c r="P170" s="86"/>
    </row>
    <row r="171" spans="3:16" ht="14.25" customHeight="1">
      <c r="C171" s="31" t="s">
        <v>95</v>
      </c>
      <c r="D171" s="86" t="s">
        <v>174</v>
      </c>
      <c r="E171" s="86" t="s">
        <v>176</v>
      </c>
      <c r="F171" s="86"/>
      <c r="G171" s="86"/>
      <c r="H171" s="86"/>
      <c r="I171" s="140">
        <f ca="1">IF('b.PCL values'!I172="","",'b.PCL values'!I172-a.Performance!I173)</f>
        <v>18.291303784528278</v>
      </c>
      <c r="J171" s="140">
        <f ca="1">IF('b.PCL values'!J172="","",'b.PCL values'!J172-a.Performance!J173)</f>
        <v>18.692979869065159</v>
      </c>
      <c r="K171" s="140">
        <f ca="1">IF('b.PCL values'!K172="","",'b.PCL values'!K172-a.Performance!K173)</f>
        <v>16.683340023467739</v>
      </c>
      <c r="L171" s="140">
        <f ca="1">IF('b.PCL values'!L172="","",'b.PCL values'!L172-a.Performance!L173)</f>
        <v>2.1505981462208545</v>
      </c>
      <c r="M171" s="140">
        <f ca="1">IF('b.PCL values'!M172="","",'b.PCL values'!M172-a.Performance!M173)</f>
        <v>1.5839336641928128</v>
      </c>
      <c r="N171" s="140">
        <f ca="1">IF('b.PCL values'!N172="","",'b.PCL values'!N172-a.Performance!N173)</f>
        <v>-5.214782588368422</v>
      </c>
      <c r="O171" s="140">
        <f ca="1">IF('b.PCL values'!O172="","",'b.PCL values'!O172-a.Performance!O173)</f>
        <v>-4.499079716675169</v>
      </c>
      <c r="P171" s="86"/>
    </row>
    <row r="172" spans="3:16" ht="14.25" customHeight="1">
      <c r="C172" s="31" t="s">
        <v>96</v>
      </c>
      <c r="D172" s="86" t="s">
        <v>174</v>
      </c>
      <c r="E172" s="86" t="s">
        <v>176</v>
      </c>
      <c r="F172" s="86"/>
      <c r="G172" s="86"/>
      <c r="H172" s="86"/>
      <c r="I172" s="140">
        <f ca="1">IF('b.PCL values'!I173="","",'b.PCL values'!I173-a.Performance!I174)</f>
        <v>25.125829742403436</v>
      </c>
      <c r="J172" s="140">
        <f ca="1">IF('b.PCL values'!J173="","",'b.PCL values'!J173-a.Performance!J174)</f>
        <v>19.885858744697085</v>
      </c>
      <c r="K172" s="140">
        <f ca="1">IF('b.PCL values'!K173="","",'b.PCL values'!K173-a.Performance!K174)</f>
        <v>18.635921069811815</v>
      </c>
      <c r="L172" s="140">
        <f ca="1">IF('b.PCL values'!L173="","",'b.PCL values'!L173-a.Performance!L174)</f>
        <v>1.4938673696708094E-2</v>
      </c>
      <c r="M172" s="140">
        <f ca="1">IF('b.PCL values'!M173="","",'b.PCL values'!M173-a.Performance!M174)</f>
        <v>0.97535660798257595</v>
      </c>
      <c r="N172" s="140">
        <f ca="1">IF('b.PCL values'!N173="","",'b.PCL values'!N173-a.Performance!N174)</f>
        <v>0.78636372358412743</v>
      </c>
      <c r="O172" s="140">
        <f ca="1">IF('b.PCL values'!O173="","",'b.PCL values'!O173-a.Performance!O174)</f>
        <v>2.4917504451211467</v>
      </c>
      <c r="P172" s="86"/>
    </row>
    <row r="173" spans="3:16" ht="14.25" customHeight="1">
      <c r="C173" s="31" t="s">
        <v>97</v>
      </c>
      <c r="D173" s="86" t="s">
        <v>174</v>
      </c>
      <c r="E173" s="86" t="s">
        <v>176</v>
      </c>
      <c r="F173" s="86"/>
      <c r="G173" s="86"/>
      <c r="H173" s="86"/>
      <c r="I173" s="140" t="str">
        <f ca="1">IF('b.PCL values'!I174="","",'b.PCL values'!I174-a.Performance!I175)</f>
        <v/>
      </c>
      <c r="J173" s="140" t="str">
        <f ca="1">IF('b.PCL values'!J174="","",'b.PCL values'!J174-a.Performance!J175)</f>
        <v/>
      </c>
      <c r="K173" s="140" t="str">
        <f ca="1">IF('b.PCL values'!K174="","",'b.PCL values'!K174-a.Performance!K175)</f>
        <v/>
      </c>
      <c r="L173" s="140" t="str">
        <f ca="1">IF('b.PCL values'!L174="","",'b.PCL values'!L174-a.Performance!L175)</f>
        <v/>
      </c>
      <c r="M173" s="140" t="str">
        <f ca="1">IF('b.PCL values'!M174="","",'b.PCL values'!M174-a.Performance!M175)</f>
        <v/>
      </c>
      <c r="N173" s="140" t="str">
        <f ca="1">IF('b.PCL values'!N174="","",'b.PCL values'!N174-a.Performance!N175)</f>
        <v/>
      </c>
      <c r="O173" s="140" t="str">
        <f ca="1">IF('b.PCL values'!O174="","",'b.PCL values'!O174-a.Performance!O175)</f>
        <v/>
      </c>
      <c r="P173" s="86"/>
    </row>
    <row r="174" spans="3:16" ht="14.25" customHeight="1">
      <c r="C174" s="31" t="s">
        <v>161</v>
      </c>
      <c r="D174" s="86" t="s">
        <v>174</v>
      </c>
      <c r="E174" s="86" t="s">
        <v>176</v>
      </c>
      <c r="F174" s="86"/>
      <c r="G174" s="86"/>
      <c r="H174" s="86"/>
      <c r="I174" s="140" t="str">
        <f ca="1">IF('b.PCL values'!I175="","",'b.PCL values'!I175-a.Performance!I176)</f>
        <v/>
      </c>
      <c r="J174" s="140" t="str">
        <f ca="1">IF('b.PCL values'!J175="","",'b.PCL values'!J175-a.Performance!J176)</f>
        <v/>
      </c>
      <c r="K174" s="140" t="str">
        <f ca="1">IF('b.PCL values'!K175="","",'b.PCL values'!K175-a.Performance!K176)</f>
        <v/>
      </c>
      <c r="L174" s="140">
        <f ca="1">IF('b.PCL values'!L175="","",'b.PCL values'!L175-a.Performance!L176)</f>
        <v>-1.1746654039011872E-2</v>
      </c>
      <c r="M174" s="140">
        <f ca="1">IF('b.PCL values'!M175="","",'b.PCL values'!M175-a.Performance!M176)</f>
        <v>1.0949107036257253</v>
      </c>
      <c r="N174" s="140">
        <f ca="1">IF('b.PCL values'!N175="","",'b.PCL values'!N175-a.Performance!N176)</f>
        <v>1.3717321123467059</v>
      </c>
      <c r="O174" s="140">
        <f ca="1">IF('b.PCL values'!O175="","",'b.PCL values'!O175-a.Performance!O176)</f>
        <v>-2.5776763662309463</v>
      </c>
      <c r="P174" s="86"/>
    </row>
    <row r="175" spans="3:16" ht="14.25" customHeight="1">
      <c r="C175" s="31" t="s">
        <v>99</v>
      </c>
      <c r="D175" s="86" t="s">
        <v>174</v>
      </c>
      <c r="E175" s="86" t="s">
        <v>176</v>
      </c>
      <c r="F175" s="86"/>
      <c r="G175" s="86"/>
      <c r="H175" s="86"/>
      <c r="I175" s="140" t="str">
        <f ca="1">IF('b.PCL values'!I176="","",'b.PCL values'!I176-a.Performance!I177)</f>
        <v/>
      </c>
      <c r="J175" s="140" t="str">
        <f ca="1">IF('b.PCL values'!J176="","",'b.PCL values'!J176-a.Performance!J177)</f>
        <v/>
      </c>
      <c r="K175" s="140" t="str">
        <f ca="1">IF('b.PCL values'!K176="","",'b.PCL values'!K176-a.Performance!K177)</f>
        <v/>
      </c>
      <c r="L175" s="140">
        <f ca="1">IF('b.PCL values'!L176="","",'b.PCL values'!L176-a.Performance!L177)</f>
        <v>-2.2841758867041797</v>
      </c>
      <c r="M175" s="140">
        <f ca="1">IF('b.PCL values'!M176="","",'b.PCL values'!M176-a.Performance!M177)</f>
        <v>-2.5423512268496751</v>
      </c>
      <c r="N175" s="140">
        <f ca="1">IF('b.PCL values'!N176="","",'b.PCL values'!N176-a.Performance!N177)</f>
        <v>-1.4501451428198529</v>
      </c>
      <c r="O175" s="140">
        <f ca="1">IF('b.PCL values'!O176="","",'b.PCL values'!O176-a.Performance!O177)</f>
        <v>-2.4895478111577383</v>
      </c>
      <c r="P175" s="86"/>
    </row>
    <row r="176" spans="3:16" ht="14.25" customHeight="1">
      <c r="C176" s="31" t="s">
        <v>100</v>
      </c>
      <c r="D176" s="86" t="s">
        <v>174</v>
      </c>
      <c r="E176" s="86" t="s">
        <v>176</v>
      </c>
      <c r="F176" s="86"/>
      <c r="G176" s="86"/>
      <c r="H176" s="86"/>
      <c r="I176" s="140">
        <f ca="1">IF('b.PCL values'!I177="","",'b.PCL values'!I177-a.Performance!I178)</f>
        <v>12.792718444305649</v>
      </c>
      <c r="J176" s="140">
        <f ca="1">IF('b.PCL values'!J177="","",'b.PCL values'!J177-a.Performance!J178)</f>
        <v>18.832270905660415</v>
      </c>
      <c r="K176" s="140">
        <f ca="1">IF('b.PCL values'!K177="","",'b.PCL values'!K177-a.Performance!K178)</f>
        <v>14.459797724060618</v>
      </c>
      <c r="L176" s="140">
        <f ca="1">IF('b.PCL values'!L177="","",'b.PCL values'!L177-a.Performance!L178)</f>
        <v>9.2324565076150584</v>
      </c>
      <c r="M176" s="140">
        <f ca="1">IF('b.PCL values'!M177="","",'b.PCL values'!M177-a.Performance!M178)</f>
        <v>9.5139343844148705</v>
      </c>
      <c r="N176" s="140">
        <f ca="1">IF('b.PCL values'!N177="","",'b.PCL values'!N177-a.Performance!N178)</f>
        <v>4.6712589601545531</v>
      </c>
      <c r="O176" s="140">
        <f ca="1">IF('b.PCL values'!O177="","",'b.PCL values'!O177-a.Performance!O178)</f>
        <v>7.0745035984809519</v>
      </c>
      <c r="P176" s="86"/>
    </row>
    <row r="177" spans="3:16" ht="14.25" customHeight="1"/>
    <row r="178" spans="3:16" ht="14.25" customHeight="1"/>
    <row r="179" spans="3:16" ht="14.25" customHeight="1">
      <c r="C179" s="13" t="s">
        <v>143</v>
      </c>
    </row>
    <row r="180" spans="3:16" ht="14.25" customHeight="1">
      <c r="C180" s="32"/>
      <c r="D180" s="32"/>
      <c r="E180" s="32"/>
      <c r="F180" s="37"/>
      <c r="G180" s="226" t="s">
        <v>145</v>
      </c>
      <c r="H180" s="226"/>
      <c r="I180" s="226"/>
      <c r="J180" s="226"/>
      <c r="K180" s="226"/>
      <c r="L180" s="226" t="s">
        <v>146</v>
      </c>
      <c r="M180" s="226"/>
      <c r="N180" s="226"/>
      <c r="O180" s="226"/>
      <c r="P180" s="226"/>
    </row>
    <row r="181" spans="3:16" ht="14.25" customHeight="1">
      <c r="C181" s="32" t="s">
        <v>147</v>
      </c>
      <c r="D181" s="32" t="s">
        <v>148</v>
      </c>
      <c r="E181" s="32" t="s">
        <v>55</v>
      </c>
      <c r="F181" s="32" t="s">
        <v>149</v>
      </c>
      <c r="G181" s="32" t="s">
        <v>150</v>
      </c>
      <c r="H181" s="32" t="s">
        <v>151</v>
      </c>
      <c r="I181" s="32" t="s">
        <v>152</v>
      </c>
      <c r="J181" s="32" t="s">
        <v>153</v>
      </c>
      <c r="K181" s="32" t="s">
        <v>154</v>
      </c>
      <c r="L181" s="32" t="s">
        <v>155</v>
      </c>
      <c r="M181" s="32" t="s">
        <v>156</v>
      </c>
      <c r="N181" s="32" t="s">
        <v>157</v>
      </c>
      <c r="O181" s="32" t="s">
        <v>158</v>
      </c>
      <c r="P181" s="32" t="s">
        <v>159</v>
      </c>
    </row>
    <row r="182" spans="3:16" ht="14.25" customHeight="1">
      <c r="C182" s="30" t="s">
        <v>58</v>
      </c>
      <c r="D182" s="86" t="s">
        <v>174</v>
      </c>
      <c r="E182" s="30"/>
      <c r="F182" s="14"/>
      <c r="G182" s="86"/>
      <c r="H182" s="86"/>
      <c r="I182" s="138"/>
      <c r="J182" s="138"/>
      <c r="K182" s="138"/>
      <c r="L182" s="141">
        <f>IF(a.Performance!L184="","",'b.PCL values'!L183-a.Performance!L184)</f>
        <v>-3.5396597745277925E-2</v>
      </c>
      <c r="M182" s="141">
        <f>IF(a.Performance!M184="","",'b.PCL values'!M183-a.Performance!M184)</f>
        <v>-1.8963039957193173E-2</v>
      </c>
      <c r="N182" s="141">
        <f>IF(a.Performance!N184="","",'b.PCL values'!N183-a.Performance!N184)</f>
        <v>-8.3320390577528047E-2</v>
      </c>
      <c r="O182" s="141">
        <f>IF(a.Performance!O184="","",'b.PCL values'!O183-a.Performance!O184)</f>
        <v>-4.8109452290255872E-3</v>
      </c>
      <c r="P182" s="138"/>
    </row>
    <row r="183" spans="3:16" ht="14.25" customHeight="1">
      <c r="C183" s="30" t="s">
        <v>91</v>
      </c>
      <c r="D183" s="86" t="s">
        <v>174</v>
      </c>
      <c r="E183" s="30"/>
      <c r="F183" s="14"/>
      <c r="G183" s="86"/>
      <c r="H183" s="86"/>
      <c r="I183" s="138"/>
      <c r="J183" s="138"/>
      <c r="K183" s="138"/>
      <c r="L183" s="141">
        <f>IF(a.Performance!L185="","",'b.PCL values'!L184-a.Performance!L185)</f>
        <v>-0.45771444873849543</v>
      </c>
      <c r="M183" s="141">
        <f>IF(a.Performance!M185="","",'b.PCL values'!M184-a.Performance!M185)</f>
        <v>-0.3745810466545838</v>
      </c>
      <c r="N183" s="141">
        <f>IF(a.Performance!N185="","",'b.PCL values'!N184-a.Performance!N185)</f>
        <v>-0.43866443488591034</v>
      </c>
      <c r="O183" s="141">
        <f>IF(a.Performance!O185="","",'b.PCL values'!O184-a.Performance!O185)</f>
        <v>-1.7306027809698028</v>
      </c>
      <c r="P183" s="138"/>
    </row>
    <row r="184" spans="3:16" ht="14.25" customHeight="1">
      <c r="C184" s="30" t="s">
        <v>92</v>
      </c>
      <c r="D184" s="86" t="s">
        <v>174</v>
      </c>
      <c r="E184" s="30"/>
      <c r="F184" s="14"/>
      <c r="G184" s="86"/>
      <c r="H184" s="86"/>
      <c r="I184" s="138"/>
      <c r="J184" s="138"/>
      <c r="K184" s="138"/>
      <c r="L184" s="141">
        <f>IF(a.Performance!L186="","",'b.PCL values'!L185-a.Performance!L186)</f>
        <v>0.59632349317431399</v>
      </c>
      <c r="M184" s="141">
        <f>IF(a.Performance!M186="","",'b.PCL values'!M185-a.Performance!M186)</f>
        <v>7.6853243927392789E-2</v>
      </c>
      <c r="N184" s="141">
        <f>IF(a.Performance!N186="","",'b.PCL values'!N185-a.Performance!N186)</f>
        <v>0.35125714330809932</v>
      </c>
      <c r="O184" s="141">
        <f>IF(a.Performance!O186="","",'b.PCL values'!O185-a.Performance!O186)</f>
        <v>0.62663472272957155</v>
      </c>
      <c r="P184" s="138"/>
    </row>
    <row r="185" spans="3:16" ht="14.25" customHeight="1">
      <c r="C185" s="30" t="s">
        <v>93</v>
      </c>
      <c r="D185" s="86" t="s">
        <v>174</v>
      </c>
      <c r="E185" s="30"/>
      <c r="F185" s="14"/>
      <c r="G185" s="86"/>
      <c r="H185" s="86"/>
      <c r="I185" s="138"/>
      <c r="J185" s="138"/>
      <c r="K185" s="138"/>
      <c r="L185" s="141">
        <f>IF(a.Performance!L187="","",'b.PCL values'!L186-a.Performance!L187)</f>
        <v>0.26371036521299973</v>
      </c>
      <c r="M185" s="141">
        <f>IF(a.Performance!M187="","",'b.PCL values'!M186-a.Performance!M187)</f>
        <v>0.14964556208598845</v>
      </c>
      <c r="N185" s="141">
        <f>IF(a.Performance!N187="","",'b.PCL values'!N186-a.Performance!N187)</f>
        <v>0.14013009060419113</v>
      </c>
      <c r="O185" s="141">
        <f>IF(a.Performance!O187="","",'b.PCL values'!O186-a.Performance!O187)</f>
        <v>0.17193592169852334</v>
      </c>
      <c r="P185" s="138"/>
    </row>
    <row r="186" spans="3:16" ht="14.25" customHeight="1">
      <c r="C186" s="30" t="s">
        <v>94</v>
      </c>
      <c r="D186" s="86" t="s">
        <v>174</v>
      </c>
      <c r="E186" s="30"/>
      <c r="F186" s="14"/>
      <c r="G186" s="86"/>
      <c r="H186" s="86"/>
      <c r="I186" s="138"/>
      <c r="J186" s="138"/>
      <c r="K186" s="138"/>
      <c r="L186" s="141">
        <f>IF(a.Performance!L188="","",'b.PCL values'!L187-a.Performance!L188)</f>
        <v>-0.49531837911847121</v>
      </c>
      <c r="M186" s="141">
        <f>IF(a.Performance!M188="","",'b.PCL values'!M187-a.Performance!M188)</f>
        <v>-0.19587414191764307</v>
      </c>
      <c r="N186" s="141">
        <f>IF(a.Performance!N188="","",'b.PCL values'!N187-a.Performance!N188)</f>
        <v>-0.15302567119440558</v>
      </c>
      <c r="O186" s="141">
        <f>IF(a.Performance!O188="","",'b.PCL values'!O187-a.Performance!O188)</f>
        <v>-0.12755915555839015</v>
      </c>
      <c r="P186" s="138"/>
    </row>
    <row r="187" spans="3:16" ht="14.25" customHeight="1">
      <c r="C187" s="30" t="s">
        <v>95</v>
      </c>
      <c r="D187" s="86" t="s">
        <v>174</v>
      </c>
      <c r="E187" s="30"/>
      <c r="F187" s="14"/>
      <c r="G187" s="86"/>
      <c r="H187" s="86"/>
      <c r="I187" s="138"/>
      <c r="J187" s="138"/>
      <c r="K187" s="138"/>
      <c r="L187" s="141">
        <f>IF(a.Performance!L189="","",'b.PCL values'!L188-a.Performance!L189)</f>
        <v>2.965116137565893E-2</v>
      </c>
      <c r="M187" s="141">
        <f>IF(a.Performance!M189="","",'b.PCL values'!M188-a.Performance!M189)</f>
        <v>4.1183223500153021E-2</v>
      </c>
      <c r="N187" s="141">
        <f>IF(a.Performance!N189="","",'b.PCL values'!N188-a.Performance!N189)</f>
        <v>1.7333119382425544E-3</v>
      </c>
      <c r="O187" s="141">
        <f>IF(a.Performance!O189="","",'b.PCL values'!O188-a.Performance!O189)</f>
        <v>-0.24268630955194626</v>
      </c>
      <c r="P187" s="138"/>
    </row>
    <row r="188" spans="3:16" ht="14.25" customHeight="1">
      <c r="C188" s="30" t="s">
        <v>96</v>
      </c>
      <c r="D188" s="86" t="s">
        <v>174</v>
      </c>
      <c r="E188" s="30"/>
      <c r="F188" s="14"/>
      <c r="G188" s="86"/>
      <c r="H188" s="86"/>
      <c r="I188" s="138"/>
      <c r="J188" s="138"/>
      <c r="K188" s="138"/>
      <c r="L188" s="141">
        <f>IF(a.Performance!L190="","",'b.PCL values'!L189-a.Performance!L190)</f>
        <v>-8.0289750132800819E-2</v>
      </c>
      <c r="M188" s="141">
        <f>IF(a.Performance!M190="","",'b.PCL values'!M189-a.Performance!M190)</f>
        <v>-7.0381591329486071E-2</v>
      </c>
      <c r="N188" s="141">
        <f>IF(a.Performance!N190="","",'b.PCL values'!N189-a.Performance!N190)</f>
        <v>-0.56015470455878547</v>
      </c>
      <c r="O188" s="141">
        <f>IF(a.Performance!O190="","",'b.PCL values'!O189-a.Performance!O190)</f>
        <v>-0.47145147427033884</v>
      </c>
      <c r="P188" s="138"/>
    </row>
    <row r="189" spans="3:16" ht="14.25" customHeight="1">
      <c r="C189" s="30" t="s">
        <v>97</v>
      </c>
      <c r="D189" s="86" t="s">
        <v>174</v>
      </c>
      <c r="E189" s="30"/>
      <c r="F189" s="14"/>
      <c r="G189" s="86"/>
      <c r="H189" s="86"/>
      <c r="I189" s="138"/>
      <c r="J189" s="138"/>
      <c r="K189" s="138"/>
      <c r="L189" s="141" t="str">
        <f>IF(a.Performance!L191="","",'b.PCL values'!L190-a.Performance!L191)</f>
        <v/>
      </c>
      <c r="M189" s="141" t="str">
        <f>IF(a.Performance!M191="","",'b.PCL values'!M190-a.Performance!M191)</f>
        <v/>
      </c>
      <c r="N189" s="141">
        <f>IF(a.Performance!N191="","",'b.PCL values'!N190-a.Performance!N191)</f>
        <v>0.18171803387312985</v>
      </c>
      <c r="O189" s="141">
        <f>IF(a.Performance!O191="","",'b.PCL values'!O190-a.Performance!O191)</f>
        <v>0.16133929065843838</v>
      </c>
      <c r="P189" s="138"/>
    </row>
    <row r="190" spans="3:16" ht="14.25" customHeight="1">
      <c r="C190" s="30" t="s">
        <v>161</v>
      </c>
      <c r="D190" s="86" t="s">
        <v>174</v>
      </c>
      <c r="E190" s="30"/>
      <c r="F190" s="14"/>
      <c r="G190" s="86"/>
      <c r="H190" s="86"/>
      <c r="I190" s="138"/>
      <c r="J190" s="138"/>
      <c r="K190" s="138"/>
      <c r="L190" s="141">
        <f>IF(a.Performance!L192="","",'b.PCL values'!L191-a.Performance!L192)</f>
        <v>-4.7017155355142837E-2</v>
      </c>
      <c r="M190" s="141">
        <f>IF(a.Performance!M192="","",'b.PCL values'!M191-a.Performance!M192)</f>
        <v>-0.19382660040046251</v>
      </c>
      <c r="N190" s="141">
        <f>IF(a.Performance!N192="","",'b.PCL values'!N191-a.Performance!N192)</f>
        <v>3.4653938923183913E-2</v>
      </c>
      <c r="O190" s="141">
        <f>IF(a.Performance!O192="","",'b.PCL values'!O191-a.Performance!O192)</f>
        <v>2.8651380503358137E-2</v>
      </c>
      <c r="P190" s="138"/>
    </row>
    <row r="191" spans="3:16" ht="14.25" customHeight="1">
      <c r="C191" s="30" t="s">
        <v>99</v>
      </c>
      <c r="D191" s="86" t="s">
        <v>174</v>
      </c>
      <c r="E191" s="30"/>
      <c r="F191" s="14"/>
      <c r="G191" s="86"/>
      <c r="H191" s="86"/>
      <c r="I191" s="138"/>
      <c r="J191" s="138"/>
      <c r="K191" s="138"/>
      <c r="L191" s="141">
        <f>IF(a.Performance!L193="","",'b.PCL values'!L192-a.Performance!L193)</f>
        <v>-0.12701800649978945</v>
      </c>
      <c r="M191" s="141">
        <f>IF(a.Performance!M193="","",'b.PCL values'!M192-a.Performance!M193)</f>
        <v>4.8045128155783656E-2</v>
      </c>
      <c r="N191" s="141">
        <f>IF(a.Performance!N193="","",'b.PCL values'!N192-a.Performance!N193)</f>
        <v>-2.1125411553426954E-2</v>
      </c>
      <c r="O191" s="141">
        <f>IF(a.Performance!O193="","",'b.PCL values'!O192-a.Performance!O193)</f>
        <v>-9.0340831301269908E-3</v>
      </c>
      <c r="P191" s="138"/>
    </row>
    <row r="192" spans="3:16" ht="14.25" customHeight="1">
      <c r="C192" s="30" t="s">
        <v>100</v>
      </c>
      <c r="D192" s="86" t="s">
        <v>174</v>
      </c>
      <c r="E192" s="30"/>
      <c r="F192" s="14"/>
      <c r="G192" s="86"/>
      <c r="H192" s="86"/>
      <c r="I192" s="138"/>
      <c r="J192" s="138"/>
      <c r="K192" s="138"/>
      <c r="L192" s="141">
        <f>IF(a.Performance!L194="","",'b.PCL values'!L193-a.Performance!L194)</f>
        <v>7.856589147286841E-2</v>
      </c>
      <c r="M192" s="141">
        <f>IF(a.Performance!M194="","",'b.PCL values'!M193-a.Performance!M194)</f>
        <v>-3.4846900672143244E-2</v>
      </c>
      <c r="N192" s="141">
        <f>IF(a.Performance!N194="","",'b.PCL values'!N193-a.Performance!N194)</f>
        <v>-5.3548740416210272E-2</v>
      </c>
      <c r="O192" s="141">
        <f>IF(a.Performance!O194="","",'b.PCL values'!O193-a.Performance!O194)</f>
        <v>-3.6248749039957673E-5</v>
      </c>
      <c r="P192" s="138"/>
    </row>
    <row r="193" spans="1:16" ht="14.25" customHeight="1">
      <c r="C193" s="30" t="s">
        <v>101</v>
      </c>
      <c r="D193" s="86" t="s">
        <v>174</v>
      </c>
      <c r="E193" s="30"/>
      <c r="F193" s="14"/>
      <c r="G193" s="86"/>
      <c r="H193" s="86"/>
      <c r="I193" s="138"/>
      <c r="J193" s="138"/>
      <c r="K193" s="138"/>
      <c r="L193" s="141">
        <f>IF(a.Performance!L195="","",'b.PCL values'!L194-a.Performance!L195)</f>
        <v>-0.16440971393517079</v>
      </c>
      <c r="M193" s="141">
        <f>IF(a.Performance!M195="","",'b.PCL values'!M194-a.Performance!M195)</f>
        <v>-8.4330552705159878E-2</v>
      </c>
      <c r="N193" s="141">
        <f>IF(a.Performance!N195="","",'b.PCL values'!N194-a.Performance!N195)</f>
        <v>0.11482411954224381</v>
      </c>
      <c r="O193" s="141">
        <f>IF(a.Performance!O195="","",'b.PCL values'!O194-a.Performance!O195)</f>
        <v>8.9888478651008352E-2</v>
      </c>
      <c r="P193" s="138"/>
    </row>
    <row r="194" spans="1:16" ht="14.25" customHeight="1">
      <c r="C194" s="30" t="s">
        <v>102</v>
      </c>
      <c r="D194" s="86" t="s">
        <v>174</v>
      </c>
      <c r="E194" s="30"/>
      <c r="F194" s="14"/>
      <c r="G194" s="86"/>
      <c r="H194" s="86"/>
      <c r="I194" s="138"/>
      <c r="J194" s="138"/>
      <c r="K194" s="138"/>
      <c r="L194" s="141">
        <f>IF(a.Performance!L196="","",'b.PCL values'!L195-a.Performance!L196)</f>
        <v>-0.187202481577186</v>
      </c>
      <c r="M194" s="141">
        <f>IF(a.Performance!M196="","",'b.PCL values'!M195-a.Performance!M196)</f>
        <v>-0.30125522228021384</v>
      </c>
      <c r="N194" s="141">
        <f>IF(a.Performance!N196="","",'b.PCL values'!N195-a.Performance!N196)</f>
        <v>-0.25879556548411298</v>
      </c>
      <c r="O194" s="141">
        <f>IF(a.Performance!O196="","",'b.PCL values'!O195-a.Performance!O196)</f>
        <v>-1.2751742309646041E-2</v>
      </c>
      <c r="P194" s="138"/>
    </row>
    <row r="195" spans="1:16" ht="14.25" customHeight="1">
      <c r="C195" s="14" t="s">
        <v>103</v>
      </c>
      <c r="D195" s="86" t="s">
        <v>174</v>
      </c>
      <c r="E195" s="30"/>
      <c r="F195" s="14"/>
      <c r="G195" s="86"/>
      <c r="H195" s="86"/>
      <c r="I195" s="138"/>
      <c r="J195" s="138"/>
      <c r="K195" s="138"/>
      <c r="L195" s="141">
        <f>IF(a.Performance!L197="","",'b.PCL values'!L196-a.Performance!L197)</f>
        <v>0.15676334093221778</v>
      </c>
      <c r="M195" s="141">
        <f>IF(a.Performance!M197="","",'b.PCL values'!M196-a.Performance!M197)</f>
        <v>0.34886516694914382</v>
      </c>
      <c r="N195" s="141">
        <f>IF(a.Performance!N197="","",'b.PCL values'!N196-a.Performance!N197)</f>
        <v>0.43310016754531921</v>
      </c>
      <c r="O195" s="141">
        <f>IF(a.Performance!O197="","",'b.PCL values'!O196-a.Performance!O197)</f>
        <v>0.35065525742971093</v>
      </c>
      <c r="P195" s="138"/>
    </row>
    <row r="196" spans="1:16" ht="14.25" customHeight="1">
      <c r="C196" s="46" t="s">
        <v>104</v>
      </c>
      <c r="D196" s="86" t="s">
        <v>174</v>
      </c>
      <c r="E196" s="30"/>
      <c r="F196" s="14"/>
      <c r="G196" s="86"/>
      <c r="H196" s="86"/>
      <c r="I196" s="138"/>
      <c r="J196" s="138"/>
      <c r="K196" s="138"/>
      <c r="L196" s="141">
        <f>IF(a.Performance!L198="","",'b.PCL values'!L197-a.Performance!L198)</f>
        <v>9.3091663275034486E-3</v>
      </c>
      <c r="M196" s="141">
        <f>IF(a.Performance!M198="","",'b.PCL values'!M197-a.Performance!M198)</f>
        <v>3.204884142253378E-2</v>
      </c>
      <c r="N196" s="141">
        <f>IF(a.Performance!N198="","",'b.PCL values'!N197-a.Performance!N198)</f>
        <v>1.0158167336574486E-2</v>
      </c>
      <c r="O196" s="141">
        <f>IF(a.Performance!O198="","",'b.PCL values'!O197-a.Performance!O198)</f>
        <v>3.3600410230112954E-3</v>
      </c>
      <c r="P196" s="138"/>
    </row>
    <row r="197" spans="1:16" ht="14.25" customHeight="1">
      <c r="C197" s="46" t="s">
        <v>105</v>
      </c>
      <c r="D197" s="86" t="s">
        <v>174</v>
      </c>
      <c r="E197" s="30"/>
      <c r="F197" s="14"/>
      <c r="G197" s="86"/>
      <c r="H197" s="86"/>
      <c r="I197" s="138"/>
      <c r="J197" s="138"/>
      <c r="K197" s="138"/>
      <c r="L197" s="141">
        <f>IF(a.Performance!L199="","",'b.PCL values'!L198-a.Performance!L199)</f>
        <v>0.21249279863582471</v>
      </c>
      <c r="M197" s="141">
        <f>IF(a.Performance!M199="","",'b.PCL values'!M198-a.Performance!M199)</f>
        <v>0.15411204399273326</v>
      </c>
      <c r="N197" s="141">
        <f>IF(a.Performance!N199="","",'b.PCL values'!N198-a.Performance!N199)</f>
        <v>0.13404208346867263</v>
      </c>
      <c r="O197" s="141">
        <f>IF(a.Performance!O199="","",'b.PCL values'!O198-a.Performance!O199)</f>
        <v>8.2624964120139532E-2</v>
      </c>
      <c r="P197" s="138"/>
    </row>
    <row r="198" spans="1:16" ht="14.25" customHeight="1">
      <c r="C198" s="46" t="s">
        <v>106</v>
      </c>
      <c r="D198" s="86" t="s">
        <v>174</v>
      </c>
      <c r="E198" s="30"/>
      <c r="F198" s="14"/>
      <c r="G198" s="86"/>
      <c r="H198" s="86"/>
      <c r="I198" s="138"/>
      <c r="J198" s="138"/>
      <c r="K198" s="138"/>
      <c r="L198" s="141">
        <f>IF(a.Performance!L200="","",'b.PCL values'!L199-a.Performance!L200)</f>
        <v>-5.0000000000000044E-2</v>
      </c>
      <c r="M198" s="141">
        <f>IF(a.Performance!M200="","",'b.PCL values'!M199-a.Performance!M200)</f>
        <v>-6.9999999999999951E-2</v>
      </c>
      <c r="N198" s="141">
        <f>IF(a.Performance!N200="","",'b.PCL values'!N199-a.Performance!N200)</f>
        <v>-0.14000000000000001</v>
      </c>
      <c r="O198" s="141">
        <f>IF(a.Performance!O200="","",'b.PCL values'!O199-a.Performance!O200)</f>
        <v>-7.999999999999996E-2</v>
      </c>
      <c r="P198" s="138"/>
    </row>
    <row r="199" spans="1:16" ht="14.25" customHeight="1">
      <c r="I199" s="139"/>
      <c r="J199" s="139"/>
      <c r="K199" s="139"/>
      <c r="L199" s="139"/>
      <c r="M199" s="139"/>
      <c r="N199" s="139"/>
    </row>
    <row r="200" spans="1:16" s="35" customFormat="1" ht="13.15">
      <c r="A200" s="35" t="s">
        <v>51</v>
      </c>
    </row>
    <row r="201" spans="1:16" ht="14.25" hidden="1" customHeight="1">
      <c r="I201" s="139"/>
      <c r="J201" s="139"/>
      <c r="K201" s="139"/>
      <c r="L201" s="139"/>
      <c r="M201" s="139"/>
      <c r="N201" s="139"/>
    </row>
    <row r="202" spans="1:16" ht="14.25" hidden="1" customHeight="1"/>
    <row r="203" spans="1:16" ht="14.25" hidden="1" customHeight="1"/>
    <row r="204" spans="1:16" ht="14.25" hidden="1" customHeight="1"/>
    <row r="205" spans="1:16" ht="14.25" hidden="1" customHeight="1"/>
  </sheetData>
  <mergeCells count="24">
    <mergeCell ref="G6:K6"/>
    <mergeCell ref="L6:P6"/>
    <mergeCell ref="G180:K180"/>
    <mergeCell ref="L180:P180"/>
    <mergeCell ref="F43:P43"/>
    <mergeCell ref="F81:P81"/>
    <mergeCell ref="G148:K148"/>
    <mergeCell ref="L148:P148"/>
    <mergeCell ref="G44:K44"/>
    <mergeCell ref="L44:P44"/>
    <mergeCell ref="G66:K66"/>
    <mergeCell ref="L66:P66"/>
    <mergeCell ref="G82:K82"/>
    <mergeCell ref="L82:P82"/>
    <mergeCell ref="C22:D22"/>
    <mergeCell ref="G22:K22"/>
    <mergeCell ref="L22:P22"/>
    <mergeCell ref="G164:K164"/>
    <mergeCell ref="L164:P164"/>
    <mergeCell ref="G125:N125"/>
    <mergeCell ref="G126:K126"/>
    <mergeCell ref="L126:P126"/>
    <mergeCell ref="G104:K104"/>
    <mergeCell ref="L104:P104"/>
  </mergeCells>
  <pageMargins left="0.7" right="0.7" top="0.75" bottom="0.75" header="0.3" footer="0.3"/>
  <pageSetup paperSize="9" scale="37" fitToHeight="0" orientation="portrait" r:id="rId1"/>
  <headerFooter>
    <oddHeader>&amp;L&amp;F&amp;C&amp;A&amp;ROFFICIAL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9FCD1-DE70-42EE-B22D-4237F537EF99}">
  <sheetPr codeName="Sheet13">
    <tabColor rgb="FFCCCCCE"/>
    <pageSetUpPr fitToPage="1"/>
  </sheetPr>
  <dimension ref="A1:Z209"/>
  <sheetViews>
    <sheetView showGridLines="0" topLeftCell="A36" zoomScale="80" zoomScaleNormal="80" workbookViewId="0">
      <selection activeCell="P74" sqref="P74"/>
    </sheetView>
  </sheetViews>
  <sheetFormatPr defaultColWidth="0" defaultRowHeight="0" customHeight="1" zeroHeight="1"/>
  <cols>
    <col min="1" max="1" width="10.625" style="8" customWidth="1"/>
    <col min="2" max="2" width="7.25" style="8" bestFit="1" customWidth="1"/>
    <col min="3" max="3" width="23.125" style="8" bestFit="1" customWidth="1"/>
    <col min="4" max="4" width="10.5" style="8" bestFit="1" customWidth="1"/>
    <col min="5" max="5" width="39.75" style="8" customWidth="1"/>
    <col min="6" max="18" width="9" style="8" customWidth="1"/>
    <col min="19" max="16384" width="9" style="8" hidden="1"/>
  </cols>
  <sheetData>
    <row r="1" spans="1:26" s="45" customFormat="1" ht="30.75">
      <c r="A1" s="54" t="e">
        <f ca="1" xml:space="preserve"> RIGHT(CELL("filename", A1), LEN(CELL("filename", A1)) - SEARCH("]", CELL("filename", A1)))</f>
        <v>#VALUE!</v>
      </c>
      <c r="S1" s="55"/>
      <c r="T1" s="55"/>
    </row>
    <row r="2" spans="1:26" s="18" customFormat="1" ht="14.25">
      <c r="T2" s="74"/>
      <c r="U2" s="74"/>
      <c r="V2" s="74"/>
      <c r="W2" s="74"/>
      <c r="X2" s="74"/>
      <c r="Y2" s="74"/>
      <c r="Z2" s="74"/>
    </row>
    <row r="3" spans="1:26" s="29" customFormat="1" ht="13.15">
      <c r="A3" s="29" t="s">
        <v>186</v>
      </c>
    </row>
    <row r="4" spans="1:26" s="18" customFormat="1" ht="14.25"/>
    <row r="5" spans="1:26" ht="14.25">
      <c r="F5" s="18"/>
      <c r="G5" s="18"/>
      <c r="H5" s="18"/>
      <c r="I5" s="18"/>
      <c r="J5" s="18"/>
      <c r="K5" s="18"/>
      <c r="L5" s="18"/>
      <c r="M5" s="18"/>
      <c r="N5" s="18"/>
      <c r="O5" s="18"/>
      <c r="P5" s="18"/>
      <c r="R5" s="13"/>
    </row>
    <row r="6" spans="1:26" ht="14.25" customHeight="1">
      <c r="C6" s="13" t="s">
        <v>133</v>
      </c>
      <c r="F6" s="18"/>
      <c r="G6" s="18"/>
      <c r="H6" s="18"/>
      <c r="I6" s="18"/>
      <c r="J6" s="18"/>
      <c r="K6" s="18"/>
      <c r="L6" s="18"/>
      <c r="M6" s="18"/>
      <c r="N6" s="18"/>
      <c r="O6" s="18"/>
      <c r="P6" s="18"/>
      <c r="R6" s="13"/>
    </row>
    <row r="7" spans="1:26" ht="14.25" customHeight="1">
      <c r="C7" s="32"/>
      <c r="D7" s="32"/>
      <c r="E7" s="32"/>
      <c r="F7" s="13"/>
      <c r="G7" s="226" t="s">
        <v>145</v>
      </c>
      <c r="H7" s="226"/>
      <c r="I7" s="226"/>
      <c r="J7" s="226"/>
      <c r="K7" s="226"/>
      <c r="L7" s="226" t="s">
        <v>146</v>
      </c>
      <c r="M7" s="226"/>
      <c r="N7" s="226"/>
      <c r="O7" s="226"/>
      <c r="P7" s="226"/>
    </row>
    <row r="8" spans="1:26" ht="14.25" customHeight="1">
      <c r="A8" s="19"/>
      <c r="C8" s="32" t="s">
        <v>147</v>
      </c>
      <c r="D8" s="32" t="s">
        <v>148</v>
      </c>
      <c r="E8" s="32" t="s">
        <v>55</v>
      </c>
      <c r="F8" s="32" t="s">
        <v>149</v>
      </c>
      <c r="G8" s="32" t="s">
        <v>150</v>
      </c>
      <c r="H8" s="32" t="s">
        <v>151</v>
      </c>
      <c r="I8" s="32" t="s">
        <v>152</v>
      </c>
      <c r="J8" s="32" t="s">
        <v>153</v>
      </c>
      <c r="K8" s="32" t="s">
        <v>154</v>
      </c>
      <c r="L8" s="32" t="s">
        <v>155</v>
      </c>
      <c r="M8" s="32" t="s">
        <v>156</v>
      </c>
      <c r="N8" s="32" t="s">
        <v>157</v>
      </c>
      <c r="O8" s="32" t="s">
        <v>158</v>
      </c>
      <c r="P8" s="32" t="s">
        <v>159</v>
      </c>
    </row>
    <row r="9" spans="1:26" ht="14.25" customHeight="1">
      <c r="A9" s="20"/>
      <c r="C9" s="31" t="s">
        <v>58</v>
      </c>
      <c r="D9" s="86" t="s">
        <v>187</v>
      </c>
      <c r="E9" s="31" t="s">
        <v>176</v>
      </c>
      <c r="F9" s="86"/>
      <c r="G9" s="133" t="str">
        <f>PCL!G22</f>
        <v/>
      </c>
      <c r="H9" s="133" t="str">
        <f>PCL!H22</f>
        <v/>
      </c>
      <c r="I9" s="133" t="str">
        <f>PCL!I22</f>
        <v/>
      </c>
      <c r="J9" s="133" t="str">
        <f>PCL!J22</f>
        <v/>
      </c>
      <c r="K9" s="133" t="str">
        <f>PCL!K22</f>
        <v/>
      </c>
      <c r="L9" s="133">
        <f>PCL!L22</f>
        <v>1.68</v>
      </c>
      <c r="M9" s="133">
        <f>PCL!M22</f>
        <v>1.63</v>
      </c>
      <c r="N9" s="133">
        <f>PCL!N22</f>
        <v>1.58</v>
      </c>
      <c r="O9" s="133">
        <f>PCL!O22</f>
        <v>1.44</v>
      </c>
      <c r="P9" s="133">
        <f>PCL!P22</f>
        <v>1.34</v>
      </c>
    </row>
    <row r="10" spans="1:26" ht="14.25" customHeight="1">
      <c r="A10" s="20"/>
      <c r="C10" s="31" t="s">
        <v>91</v>
      </c>
      <c r="D10" s="86" t="s">
        <v>187</v>
      </c>
      <c r="E10" s="86" t="s">
        <v>176</v>
      </c>
      <c r="F10" s="86"/>
      <c r="G10" s="133" t="str">
        <f>PCL!G23</f>
        <v/>
      </c>
      <c r="H10" s="133">
        <f>PCL!H23</f>
        <v>2.0858914474278873</v>
      </c>
      <c r="I10" s="133">
        <f>PCL!I23</f>
        <v>2.0139194942579155</v>
      </c>
      <c r="J10" s="133">
        <f>PCL!J23</f>
        <v>1.9339547591746264</v>
      </c>
      <c r="K10" s="133">
        <f>PCL!K23</f>
        <v>1.8370151031323496</v>
      </c>
      <c r="L10" s="133">
        <f>PCL!L23</f>
        <v>1.68</v>
      </c>
      <c r="M10" s="133">
        <f>PCL!M23</f>
        <v>1.63</v>
      </c>
      <c r="N10" s="133">
        <f>PCL!N23</f>
        <v>1.58</v>
      </c>
      <c r="O10" s="133">
        <f>PCL!O23</f>
        <v>1.44</v>
      </c>
      <c r="P10" s="133">
        <f>PCL!P23</f>
        <v>1.34</v>
      </c>
    </row>
    <row r="11" spans="1:26" ht="14.25" customHeight="1">
      <c r="A11" s="20"/>
      <c r="C11" s="31" t="s">
        <v>92</v>
      </c>
      <c r="D11" s="86" t="s">
        <v>187</v>
      </c>
      <c r="E11" s="86" t="s">
        <v>176</v>
      </c>
      <c r="F11" s="86"/>
      <c r="G11" s="133" t="str">
        <f>PCL!G24</f>
        <v/>
      </c>
      <c r="H11" s="133" t="str">
        <f>PCL!H24</f>
        <v/>
      </c>
      <c r="I11" s="133" t="str">
        <f>PCL!I24</f>
        <v/>
      </c>
      <c r="J11" s="133">
        <f>PCL!J24</f>
        <v>2.3729296189075031</v>
      </c>
      <c r="K11" s="133">
        <f>PCL!K24</f>
        <v>3.3457604435522414</v>
      </c>
      <c r="L11" s="133">
        <f>PCL!L24</f>
        <v>1.68</v>
      </c>
      <c r="M11" s="133">
        <f>PCL!M24</f>
        <v>1.63</v>
      </c>
      <c r="N11" s="133">
        <f>PCL!N24</f>
        <v>1.58</v>
      </c>
      <c r="O11" s="133">
        <f>PCL!O24</f>
        <v>1.44</v>
      </c>
      <c r="P11" s="133">
        <f>PCL!P24</f>
        <v>1.34</v>
      </c>
    </row>
    <row r="12" spans="1:26" ht="14.25" customHeight="1">
      <c r="A12" s="20"/>
      <c r="C12" s="31" t="s">
        <v>93</v>
      </c>
      <c r="D12" s="86" t="s">
        <v>187</v>
      </c>
      <c r="E12" s="86" t="s">
        <v>176</v>
      </c>
      <c r="F12" s="86"/>
      <c r="G12" s="133" t="str">
        <f>PCL!G25</f>
        <v/>
      </c>
      <c r="H12" s="133">
        <f>PCL!H25</f>
        <v>1.783727784028788</v>
      </c>
      <c r="I12" s="133">
        <f>PCL!I25</f>
        <v>1.4715061815126609</v>
      </c>
      <c r="J12" s="133">
        <f>PCL!J25</f>
        <v>1.4646315113107351</v>
      </c>
      <c r="K12" s="133">
        <f>PCL!K25</f>
        <v>1.4489095786944859</v>
      </c>
      <c r="L12" s="133">
        <f>PCL!L25</f>
        <v>1.68</v>
      </c>
      <c r="M12" s="133">
        <f>PCL!M25</f>
        <v>1.63</v>
      </c>
      <c r="N12" s="133">
        <f>PCL!N25</f>
        <v>1.58</v>
      </c>
      <c r="O12" s="133">
        <f>PCL!O25</f>
        <v>1.44</v>
      </c>
      <c r="P12" s="133">
        <f>PCL!P25</f>
        <v>1.34</v>
      </c>
    </row>
    <row r="13" spans="1:26" ht="14.25" customHeight="1">
      <c r="A13" s="20"/>
      <c r="C13" s="31" t="s">
        <v>94</v>
      </c>
      <c r="D13" s="86" t="s">
        <v>187</v>
      </c>
      <c r="E13" s="86" t="s">
        <v>176</v>
      </c>
      <c r="F13" s="86"/>
      <c r="G13" s="133" t="str">
        <f>PCL!G26</f>
        <v/>
      </c>
      <c r="H13" s="133" t="str">
        <f>PCL!H26</f>
        <v/>
      </c>
      <c r="I13" s="133" t="str">
        <f>PCL!I26</f>
        <v/>
      </c>
      <c r="J13" s="133">
        <f>PCL!J26</f>
        <v>2.0915738249656326</v>
      </c>
      <c r="K13" s="133">
        <f>PCL!K26</f>
        <v>1.5605630283378769</v>
      </c>
      <c r="L13" s="133">
        <f>PCL!L26</f>
        <v>1.68</v>
      </c>
      <c r="M13" s="133">
        <f>PCL!M26</f>
        <v>1.63</v>
      </c>
      <c r="N13" s="133">
        <f>PCL!N26</f>
        <v>1.58</v>
      </c>
      <c r="O13" s="133">
        <f>PCL!O26</f>
        <v>1.44</v>
      </c>
      <c r="P13" s="133">
        <f>PCL!P26</f>
        <v>1.34</v>
      </c>
    </row>
    <row r="14" spans="1:26" ht="14.25" customHeight="1">
      <c r="A14" s="20"/>
      <c r="C14" s="31" t="s">
        <v>95</v>
      </c>
      <c r="D14" s="86" t="s">
        <v>187</v>
      </c>
      <c r="E14" s="86" t="s">
        <v>176</v>
      </c>
      <c r="F14" s="86"/>
      <c r="G14" s="133" t="str">
        <f>PCL!G27</f>
        <v/>
      </c>
      <c r="H14" s="133">
        <f>PCL!H27</f>
        <v>2.0177149923040534</v>
      </c>
      <c r="I14" s="133">
        <f>PCL!I27</f>
        <v>1.929309561738576</v>
      </c>
      <c r="J14" s="133">
        <f>PCL!J27</f>
        <v>1.8335626385889747</v>
      </c>
      <c r="K14" s="133">
        <f>PCL!K27</f>
        <v>1.7640002822400451</v>
      </c>
      <c r="L14" s="133">
        <f>PCL!L27</f>
        <v>1.68</v>
      </c>
      <c r="M14" s="133">
        <f>PCL!M27</f>
        <v>1.63</v>
      </c>
      <c r="N14" s="133">
        <f>PCL!N27</f>
        <v>1.58</v>
      </c>
      <c r="O14" s="133">
        <f>PCL!O27</f>
        <v>1.44</v>
      </c>
      <c r="P14" s="133">
        <f>PCL!P27</f>
        <v>1.34</v>
      </c>
    </row>
    <row r="15" spans="1:26" ht="14.25" customHeight="1">
      <c r="A15" s="20"/>
      <c r="C15" s="31" t="s">
        <v>96</v>
      </c>
      <c r="D15" s="86" t="s">
        <v>187</v>
      </c>
      <c r="E15" s="86" t="s">
        <v>176</v>
      </c>
      <c r="F15" s="86"/>
      <c r="G15" s="133" t="str">
        <f>PCL!G28</f>
        <v/>
      </c>
      <c r="H15" s="133">
        <f>PCL!H28</f>
        <v>2.2211829531340586</v>
      </c>
      <c r="I15" s="133">
        <f>PCL!I28</f>
        <v>2.0928835891639181</v>
      </c>
      <c r="J15" s="133">
        <f>PCL!J28</f>
        <v>1.9731768751724013</v>
      </c>
      <c r="K15" s="133">
        <f>PCL!K28</f>
        <v>1.9110214409601931</v>
      </c>
      <c r="L15" s="133">
        <f>PCL!L28</f>
        <v>1.68</v>
      </c>
      <c r="M15" s="133">
        <f>PCL!M28</f>
        <v>1.63</v>
      </c>
      <c r="N15" s="133">
        <f>PCL!N28</f>
        <v>1.58</v>
      </c>
      <c r="O15" s="133">
        <f>PCL!O28</f>
        <v>1.44</v>
      </c>
      <c r="P15" s="133">
        <f>PCL!P28</f>
        <v>1.34</v>
      </c>
    </row>
    <row r="16" spans="1:26" ht="14.25" customHeight="1">
      <c r="A16" s="20"/>
      <c r="C16" s="31" t="s">
        <v>97</v>
      </c>
      <c r="D16" s="86" t="s">
        <v>187</v>
      </c>
      <c r="E16" s="86" t="s">
        <v>176</v>
      </c>
      <c r="F16" s="86"/>
      <c r="G16" s="133" t="str">
        <f>PCL!G29</f>
        <v/>
      </c>
      <c r="H16" s="133">
        <f>PCL!H29</f>
        <v>1.9429276226675811</v>
      </c>
      <c r="I16" s="133">
        <f>PCL!I29</f>
        <v>1.858386177443508</v>
      </c>
      <c r="J16" s="133">
        <f>PCL!J29</f>
        <v>1.8390020642586304</v>
      </c>
      <c r="K16" s="133">
        <f>PCL!K29</f>
        <v>1.8154647815728151</v>
      </c>
      <c r="L16" s="133">
        <f>PCL!L29</f>
        <v>1.68</v>
      </c>
      <c r="M16" s="133">
        <f>PCL!M29</f>
        <v>1.63</v>
      </c>
      <c r="N16" s="133">
        <f>PCL!N29</f>
        <v>1.58</v>
      </c>
      <c r="O16" s="133">
        <f>PCL!O29</f>
        <v>1.44</v>
      </c>
      <c r="P16" s="133">
        <f>PCL!P29</f>
        <v>1.34</v>
      </c>
    </row>
    <row r="17" spans="1:16" ht="14.25" customHeight="1">
      <c r="A17" s="20"/>
      <c r="C17" s="31" t="s">
        <v>161</v>
      </c>
      <c r="D17" s="86" t="s">
        <v>187</v>
      </c>
      <c r="E17" s="86" t="s">
        <v>176</v>
      </c>
      <c r="F17" s="86"/>
      <c r="G17" s="133" t="str">
        <f>PCL!G30</f>
        <v/>
      </c>
      <c r="H17" s="133" t="str">
        <f>PCL!H30</f>
        <v/>
      </c>
      <c r="I17" s="133" t="str">
        <f>PCL!I30</f>
        <v/>
      </c>
      <c r="J17" s="133" t="str">
        <f>PCL!J30</f>
        <v/>
      </c>
      <c r="K17" s="133" t="str">
        <f>PCL!K30</f>
        <v/>
      </c>
      <c r="L17" s="133">
        <f>PCL!L30</f>
        <v>1.68</v>
      </c>
      <c r="M17" s="133">
        <f>PCL!M30</f>
        <v>1.63</v>
      </c>
      <c r="N17" s="133">
        <f>PCL!N30</f>
        <v>1.58</v>
      </c>
      <c r="O17" s="133">
        <f>PCL!O30</f>
        <v>1.44</v>
      </c>
      <c r="P17" s="133">
        <f>PCL!P30</f>
        <v>1.34</v>
      </c>
    </row>
    <row r="18" spans="1:16" ht="14.25" customHeight="1">
      <c r="A18" s="20"/>
      <c r="C18" s="31" t="s">
        <v>99</v>
      </c>
      <c r="D18" s="86" t="s">
        <v>187</v>
      </c>
      <c r="E18" s="86" t="s">
        <v>176</v>
      </c>
      <c r="F18" s="86"/>
      <c r="G18" s="133" t="str">
        <f>PCL!G31</f>
        <v/>
      </c>
      <c r="H18" s="133">
        <f>PCL!H31</f>
        <v>1.72</v>
      </c>
      <c r="I18" s="133">
        <f>PCL!I31</f>
        <v>1.7</v>
      </c>
      <c r="J18" s="133">
        <f>PCL!J31</f>
        <v>1.68</v>
      </c>
      <c r="K18" s="133">
        <f>PCL!K31</f>
        <v>1.66</v>
      </c>
      <c r="L18" s="133">
        <f>PCL!L31</f>
        <v>1.68</v>
      </c>
      <c r="M18" s="133">
        <f>PCL!M31</f>
        <v>1.63</v>
      </c>
      <c r="N18" s="133">
        <f>PCL!N31</f>
        <v>1.58</v>
      </c>
      <c r="O18" s="133">
        <f>PCL!O31</f>
        <v>1.44</v>
      </c>
      <c r="P18" s="133">
        <f>PCL!P31</f>
        <v>1.34</v>
      </c>
    </row>
    <row r="19" spans="1:16" ht="14.25" customHeight="1">
      <c r="A19" s="20"/>
      <c r="C19" s="31" t="s">
        <v>100</v>
      </c>
      <c r="D19" s="86" t="s">
        <v>187</v>
      </c>
      <c r="E19" s="86" t="s">
        <v>176</v>
      </c>
      <c r="F19" s="86"/>
      <c r="G19" s="133" t="str">
        <f>PCL!G32</f>
        <v/>
      </c>
      <c r="H19" s="133">
        <f>PCL!H32</f>
        <v>8.3541857859999169</v>
      </c>
      <c r="I19" s="133">
        <f>PCL!I32</f>
        <v>8.4051574992488369</v>
      </c>
      <c r="J19" s="133">
        <f>PCL!J32</f>
        <v>8.3465192970308326</v>
      </c>
      <c r="K19" s="133">
        <f>PCL!K32</f>
        <v>8.2966598486194645</v>
      </c>
      <c r="L19" s="133">
        <f>PCL!L32</f>
        <v>1.68</v>
      </c>
      <c r="M19" s="133">
        <f>PCL!M32</f>
        <v>1.63</v>
      </c>
      <c r="N19" s="133">
        <f>PCL!N32</f>
        <v>1.58</v>
      </c>
      <c r="O19" s="133">
        <f>PCL!O32</f>
        <v>1.44</v>
      </c>
      <c r="P19" s="133">
        <f>PCL!P32</f>
        <v>1.34</v>
      </c>
    </row>
    <row r="20" spans="1:16" ht="14.25" customHeight="1"/>
    <row r="21" spans="1:16" ht="14.25" customHeight="1"/>
    <row r="22" spans="1:16" ht="14.25" customHeight="1">
      <c r="C22" s="13" t="s">
        <v>134</v>
      </c>
    </row>
    <row r="23" spans="1:16" ht="14.25" customHeight="1">
      <c r="C23" s="226"/>
      <c r="D23" s="226"/>
      <c r="E23" s="132"/>
      <c r="F23" s="13"/>
      <c r="G23" s="226" t="s">
        <v>145</v>
      </c>
      <c r="H23" s="226"/>
      <c r="I23" s="226"/>
      <c r="J23" s="226"/>
      <c r="K23" s="226"/>
      <c r="L23" s="226" t="s">
        <v>146</v>
      </c>
      <c r="M23" s="226"/>
      <c r="N23" s="226"/>
      <c r="O23" s="226"/>
      <c r="P23" s="226"/>
    </row>
    <row r="24" spans="1:16" ht="14.25" customHeight="1">
      <c r="A24" s="19"/>
      <c r="C24" s="32" t="s">
        <v>147</v>
      </c>
      <c r="D24" s="32" t="s">
        <v>148</v>
      </c>
      <c r="E24" s="32" t="s">
        <v>55</v>
      </c>
      <c r="F24" s="32" t="s">
        <v>149</v>
      </c>
      <c r="G24" s="32" t="s">
        <v>150</v>
      </c>
      <c r="H24" s="32" t="s">
        <v>151</v>
      </c>
      <c r="I24" s="32" t="s">
        <v>152</v>
      </c>
      <c r="J24" s="32" t="s">
        <v>153</v>
      </c>
      <c r="K24" s="32" t="s">
        <v>154</v>
      </c>
      <c r="L24" s="32" t="s">
        <v>155</v>
      </c>
      <c r="M24" s="32" t="s">
        <v>156</v>
      </c>
      <c r="N24" s="32" t="s">
        <v>157</v>
      </c>
      <c r="O24" s="32" t="s">
        <v>158</v>
      </c>
      <c r="P24" s="32" t="s">
        <v>159</v>
      </c>
    </row>
    <row r="25" spans="1:16" ht="14.25" customHeight="1">
      <c r="A25" s="20"/>
      <c r="C25" s="86" t="s">
        <v>58</v>
      </c>
      <c r="D25" s="86" t="s">
        <v>187</v>
      </c>
      <c r="E25" s="86" t="s">
        <v>177</v>
      </c>
      <c r="I25" s="133">
        <f>PCL!I38</f>
        <v>0</v>
      </c>
      <c r="J25" s="133">
        <f>PCL!J38</f>
        <v>0</v>
      </c>
      <c r="K25" s="133">
        <f>PCL!K38</f>
        <v>0</v>
      </c>
      <c r="L25" s="133">
        <f>PCL!L38</f>
        <v>0</v>
      </c>
      <c r="M25" s="133">
        <f>PCL!M38</f>
        <v>0</v>
      </c>
      <c r="N25" s="133">
        <f>PCL!N38</f>
        <v>0</v>
      </c>
      <c r="O25" s="133">
        <f>PCL!O38</f>
        <v>0</v>
      </c>
      <c r="P25" s="133">
        <f>PCL!P38</f>
        <v>0</v>
      </c>
    </row>
    <row r="26" spans="1:16" ht="14.25" customHeight="1">
      <c r="A26" s="20"/>
      <c r="C26" s="86" t="s">
        <v>91</v>
      </c>
      <c r="D26" s="86" t="s">
        <v>187</v>
      </c>
      <c r="E26" s="86"/>
      <c r="I26" s="133">
        <f>PCL!I39</f>
        <v>0</v>
      </c>
      <c r="J26" s="133">
        <f>PCL!J39</f>
        <v>0</v>
      </c>
      <c r="K26" s="133">
        <f>PCL!K39</f>
        <v>0</v>
      </c>
      <c r="L26" s="133">
        <f>PCL!L39</f>
        <v>0</v>
      </c>
      <c r="M26" s="133">
        <f>PCL!M39</f>
        <v>0</v>
      </c>
      <c r="N26" s="133">
        <f>PCL!N39</f>
        <v>0</v>
      </c>
      <c r="O26" s="133">
        <f>PCL!O39</f>
        <v>0</v>
      </c>
      <c r="P26" s="133">
        <f>PCL!P39</f>
        <v>0</v>
      </c>
    </row>
    <row r="27" spans="1:16" ht="14.25" customHeight="1">
      <c r="A27" s="20"/>
      <c r="C27" s="86" t="s">
        <v>92</v>
      </c>
      <c r="D27" s="86" t="s">
        <v>187</v>
      </c>
      <c r="E27" s="86" t="s">
        <v>177</v>
      </c>
      <c r="I27" s="133">
        <f>PCL!I40</f>
        <v>0</v>
      </c>
      <c r="J27" s="133">
        <f>PCL!J40</f>
        <v>0</v>
      </c>
      <c r="K27" s="133">
        <f>PCL!K40</f>
        <v>0</v>
      </c>
      <c r="L27" s="133">
        <f>PCL!L40</f>
        <v>0</v>
      </c>
      <c r="M27" s="133">
        <f>PCL!M40</f>
        <v>0</v>
      </c>
      <c r="N27" s="133">
        <f>PCL!N40</f>
        <v>0</v>
      </c>
      <c r="O27" s="133">
        <f>PCL!O40</f>
        <v>0</v>
      </c>
      <c r="P27" s="133">
        <f>PCL!P40</f>
        <v>0</v>
      </c>
    </row>
    <row r="28" spans="1:16" ht="14.25" customHeight="1">
      <c r="A28" s="20"/>
      <c r="C28" s="86" t="s">
        <v>93</v>
      </c>
      <c r="D28" s="86" t="s">
        <v>187</v>
      </c>
      <c r="E28" s="86" t="s">
        <v>177</v>
      </c>
      <c r="I28" s="133">
        <f>PCL!I41</f>
        <v>0</v>
      </c>
      <c r="J28" s="133">
        <f>PCL!J41</f>
        <v>0</v>
      </c>
      <c r="K28" s="133">
        <f>PCL!K41</f>
        <v>0</v>
      </c>
      <c r="L28" s="133">
        <f>PCL!L41</f>
        <v>0</v>
      </c>
      <c r="M28" s="133">
        <f>PCL!M41</f>
        <v>0</v>
      </c>
      <c r="N28" s="133">
        <f>PCL!N41</f>
        <v>0</v>
      </c>
      <c r="O28" s="133">
        <f>PCL!O41</f>
        <v>0</v>
      </c>
      <c r="P28" s="133">
        <f>PCL!P41</f>
        <v>0</v>
      </c>
    </row>
    <row r="29" spans="1:16" ht="14.25" customHeight="1">
      <c r="A29" s="20"/>
      <c r="C29" s="86" t="s">
        <v>94</v>
      </c>
      <c r="D29" s="86" t="s">
        <v>187</v>
      </c>
      <c r="E29" s="86" t="s">
        <v>177</v>
      </c>
      <c r="I29" s="133">
        <f>PCL!I42</f>
        <v>0</v>
      </c>
      <c r="J29" s="133">
        <f>PCL!J42</f>
        <v>0</v>
      </c>
      <c r="K29" s="133">
        <f>PCL!K42</f>
        <v>0</v>
      </c>
      <c r="L29" s="133">
        <f>PCL!L42</f>
        <v>0</v>
      </c>
      <c r="M29" s="133">
        <f>PCL!M42</f>
        <v>0</v>
      </c>
      <c r="N29" s="133">
        <f>PCL!N42</f>
        <v>0</v>
      </c>
      <c r="O29" s="133">
        <f>PCL!O42</f>
        <v>0</v>
      </c>
      <c r="P29" s="133">
        <f>PCL!P42</f>
        <v>0</v>
      </c>
    </row>
    <row r="30" spans="1:16" ht="14.25" customHeight="1">
      <c r="A30" s="20"/>
      <c r="C30" s="86" t="s">
        <v>95</v>
      </c>
      <c r="D30" s="86" t="s">
        <v>187</v>
      </c>
      <c r="E30" s="86" t="s">
        <v>177</v>
      </c>
      <c r="I30" s="133">
        <f>PCL!I43</f>
        <v>0</v>
      </c>
      <c r="J30" s="133">
        <f>PCL!J43</f>
        <v>0</v>
      </c>
      <c r="K30" s="133">
        <f>PCL!K43</f>
        <v>0</v>
      </c>
      <c r="L30" s="133">
        <f>PCL!L43</f>
        <v>0</v>
      </c>
      <c r="M30" s="133">
        <f>PCL!M43</f>
        <v>0</v>
      </c>
      <c r="N30" s="133">
        <f>PCL!N43</f>
        <v>0</v>
      </c>
      <c r="O30" s="133">
        <f>PCL!O43</f>
        <v>0</v>
      </c>
      <c r="P30" s="133">
        <f>PCL!P43</f>
        <v>0</v>
      </c>
    </row>
    <row r="31" spans="1:16" ht="14.25" customHeight="1">
      <c r="A31" s="20"/>
      <c r="C31" s="86" t="s">
        <v>96</v>
      </c>
      <c r="D31" s="86" t="s">
        <v>187</v>
      </c>
      <c r="E31" s="86" t="s">
        <v>177</v>
      </c>
      <c r="I31" s="133">
        <f>PCL!I44</f>
        <v>0</v>
      </c>
      <c r="J31" s="133">
        <f>PCL!J44</f>
        <v>0</v>
      </c>
      <c r="K31" s="133">
        <f>PCL!K44</f>
        <v>0</v>
      </c>
      <c r="L31" s="133">
        <f>PCL!L44</f>
        <v>0</v>
      </c>
      <c r="M31" s="133">
        <f>PCL!M44</f>
        <v>0</v>
      </c>
      <c r="N31" s="133">
        <f>PCL!N44</f>
        <v>0</v>
      </c>
      <c r="O31" s="133">
        <f>PCL!O44</f>
        <v>0</v>
      </c>
      <c r="P31" s="133">
        <f>PCL!P44</f>
        <v>0</v>
      </c>
    </row>
    <row r="32" spans="1:16" ht="14.25" customHeight="1">
      <c r="A32" s="20"/>
      <c r="C32" s="86" t="s">
        <v>97</v>
      </c>
      <c r="D32" s="86" t="s">
        <v>187</v>
      </c>
      <c r="E32" s="86" t="s">
        <v>177</v>
      </c>
      <c r="I32" s="133">
        <f>PCL!I45</f>
        <v>0</v>
      </c>
      <c r="J32" s="133">
        <f>PCL!J45</f>
        <v>0</v>
      </c>
      <c r="K32" s="133">
        <f>PCL!K45</f>
        <v>0</v>
      </c>
      <c r="L32" s="133">
        <f>PCL!L45</f>
        <v>0</v>
      </c>
      <c r="M32" s="133">
        <f>PCL!M45</f>
        <v>0</v>
      </c>
      <c r="N32" s="133">
        <f>PCL!N45</f>
        <v>0</v>
      </c>
      <c r="O32" s="133">
        <f>PCL!O45</f>
        <v>0</v>
      </c>
      <c r="P32" s="133">
        <f>PCL!P45</f>
        <v>0</v>
      </c>
    </row>
    <row r="33" spans="1:16" ht="14.25" customHeight="1">
      <c r="A33" s="20"/>
      <c r="C33" s="86" t="s">
        <v>161</v>
      </c>
      <c r="D33" s="86" t="s">
        <v>187</v>
      </c>
      <c r="E33" s="86" t="s">
        <v>177</v>
      </c>
      <c r="I33" s="133">
        <f>PCL!I46</f>
        <v>0</v>
      </c>
      <c r="J33" s="133">
        <f>PCL!J46</f>
        <v>0</v>
      </c>
      <c r="K33" s="133">
        <f>PCL!K46</f>
        <v>0</v>
      </c>
      <c r="L33" s="133">
        <f>PCL!L46</f>
        <v>0</v>
      </c>
      <c r="M33" s="133">
        <f>PCL!M46</f>
        <v>0</v>
      </c>
      <c r="N33" s="133">
        <f>PCL!N46</f>
        <v>0</v>
      </c>
      <c r="O33" s="133">
        <f>PCL!O46</f>
        <v>0</v>
      </c>
      <c r="P33" s="133">
        <f>PCL!P46</f>
        <v>0</v>
      </c>
    </row>
    <row r="34" spans="1:16" ht="14.25" customHeight="1">
      <c r="A34" s="20"/>
      <c r="C34" s="86" t="s">
        <v>99</v>
      </c>
      <c r="D34" s="86" t="s">
        <v>187</v>
      </c>
      <c r="E34" s="86" t="s">
        <v>177</v>
      </c>
      <c r="I34" s="133">
        <f>PCL!I47</f>
        <v>0</v>
      </c>
      <c r="J34" s="133">
        <f>PCL!J47</f>
        <v>0</v>
      </c>
      <c r="K34" s="133">
        <f>PCL!K47</f>
        <v>0</v>
      </c>
      <c r="L34" s="133">
        <f>PCL!L47</f>
        <v>0</v>
      </c>
      <c r="M34" s="133">
        <f>PCL!M47</f>
        <v>0</v>
      </c>
      <c r="N34" s="133">
        <f>PCL!N47</f>
        <v>0</v>
      </c>
      <c r="O34" s="133">
        <f>PCL!O47</f>
        <v>0</v>
      </c>
      <c r="P34" s="133">
        <f>PCL!P47</f>
        <v>0</v>
      </c>
    </row>
    <row r="35" spans="1:16" ht="14.25" customHeight="1">
      <c r="A35" s="20"/>
      <c r="C35" s="86" t="s">
        <v>100</v>
      </c>
      <c r="D35" s="86" t="s">
        <v>187</v>
      </c>
      <c r="E35" s="86" t="s">
        <v>177</v>
      </c>
      <c r="I35" s="133">
        <f>PCL!I48</f>
        <v>0</v>
      </c>
      <c r="J35" s="133">
        <f>PCL!J48</f>
        <v>0</v>
      </c>
      <c r="K35" s="133">
        <f>PCL!K48</f>
        <v>0</v>
      </c>
      <c r="L35" s="133">
        <f>PCL!L48</f>
        <v>0</v>
      </c>
      <c r="M35" s="133">
        <f>PCL!M48</f>
        <v>0</v>
      </c>
      <c r="N35" s="133">
        <f>PCL!N48</f>
        <v>0</v>
      </c>
      <c r="O35" s="133">
        <f>PCL!O48</f>
        <v>0</v>
      </c>
      <c r="P35" s="133">
        <f>PCL!P48</f>
        <v>0</v>
      </c>
    </row>
    <row r="36" spans="1:16" ht="14.25" customHeight="1">
      <c r="A36" s="20"/>
      <c r="C36" s="86" t="s">
        <v>101</v>
      </c>
      <c r="D36" s="86" t="s">
        <v>187</v>
      </c>
      <c r="E36" s="86" t="s">
        <v>177</v>
      </c>
      <c r="I36" s="133">
        <f>PCL!I49</f>
        <v>0</v>
      </c>
      <c r="J36" s="133">
        <f>PCL!J49</f>
        <v>0</v>
      </c>
      <c r="K36" s="133">
        <f>PCL!K49</f>
        <v>0</v>
      </c>
      <c r="L36" s="133">
        <f>PCL!L49</f>
        <v>0</v>
      </c>
      <c r="M36" s="133">
        <f>PCL!M49</f>
        <v>0</v>
      </c>
      <c r="N36" s="133">
        <f>PCL!N49</f>
        <v>0</v>
      </c>
      <c r="O36" s="133">
        <f>PCL!O49</f>
        <v>0</v>
      </c>
      <c r="P36" s="133">
        <f>PCL!P49</f>
        <v>0</v>
      </c>
    </row>
    <row r="37" spans="1:16" ht="14.25" customHeight="1">
      <c r="A37" s="20"/>
      <c r="C37" s="86" t="s">
        <v>102</v>
      </c>
      <c r="D37" s="86" t="s">
        <v>187</v>
      </c>
      <c r="E37" s="86" t="s">
        <v>177</v>
      </c>
      <c r="I37" s="133">
        <f>PCL!I50</f>
        <v>0</v>
      </c>
      <c r="J37" s="133">
        <f>PCL!J50</f>
        <v>0</v>
      </c>
      <c r="K37" s="133">
        <f>PCL!K50</f>
        <v>0</v>
      </c>
      <c r="L37" s="133">
        <f>PCL!L50</f>
        <v>0</v>
      </c>
      <c r="M37" s="133">
        <f>PCL!M50</f>
        <v>0</v>
      </c>
      <c r="N37" s="133">
        <f>PCL!N50</f>
        <v>0</v>
      </c>
      <c r="O37" s="133">
        <f>PCL!O50</f>
        <v>0</v>
      </c>
      <c r="P37" s="133">
        <f>PCL!P50</f>
        <v>0</v>
      </c>
    </row>
    <row r="38" spans="1:16" ht="14.25" customHeight="1">
      <c r="A38" s="20"/>
      <c r="C38" s="86" t="s">
        <v>103</v>
      </c>
      <c r="D38" s="86" t="s">
        <v>187</v>
      </c>
      <c r="E38" s="86" t="s">
        <v>177</v>
      </c>
      <c r="I38" s="133">
        <f>PCL!I51</f>
        <v>0</v>
      </c>
      <c r="J38" s="133">
        <f>PCL!J51</f>
        <v>0</v>
      </c>
      <c r="K38" s="133">
        <f>PCL!K51</f>
        <v>0</v>
      </c>
      <c r="L38" s="133">
        <f>PCL!L51</f>
        <v>0</v>
      </c>
      <c r="M38" s="133">
        <f>PCL!M51</f>
        <v>0</v>
      </c>
      <c r="N38" s="133">
        <f>PCL!N51</f>
        <v>0</v>
      </c>
      <c r="O38" s="133">
        <f>PCL!O51</f>
        <v>0</v>
      </c>
      <c r="P38" s="133">
        <f>PCL!P51</f>
        <v>0</v>
      </c>
    </row>
    <row r="39" spans="1:16" ht="14.25" customHeight="1">
      <c r="A39" s="20"/>
      <c r="C39" s="86" t="s">
        <v>104</v>
      </c>
      <c r="D39" s="86" t="s">
        <v>187</v>
      </c>
      <c r="E39" s="86" t="s">
        <v>177</v>
      </c>
      <c r="I39" s="133">
        <f>PCL!I52</f>
        <v>0</v>
      </c>
      <c r="J39" s="133">
        <f>PCL!J52</f>
        <v>0</v>
      </c>
      <c r="K39" s="133">
        <f>PCL!K52</f>
        <v>0</v>
      </c>
      <c r="L39" s="133">
        <f>PCL!L52</f>
        <v>0</v>
      </c>
      <c r="M39" s="133">
        <f>PCL!M52</f>
        <v>0</v>
      </c>
      <c r="N39" s="133">
        <f>PCL!N52</f>
        <v>0</v>
      </c>
      <c r="O39" s="133">
        <f>PCL!O52</f>
        <v>0</v>
      </c>
      <c r="P39" s="133">
        <f>PCL!P52</f>
        <v>0</v>
      </c>
    </row>
    <row r="40" spans="1:16" ht="14.25" customHeight="1">
      <c r="A40" s="20"/>
      <c r="C40" s="86" t="s">
        <v>105</v>
      </c>
      <c r="D40" s="86" t="s">
        <v>187</v>
      </c>
      <c r="E40" s="86" t="s">
        <v>177</v>
      </c>
      <c r="I40" s="133">
        <f>PCL!I53</f>
        <v>0</v>
      </c>
      <c r="J40" s="133">
        <f>PCL!J53</f>
        <v>0</v>
      </c>
      <c r="K40" s="133">
        <f>PCL!K53</f>
        <v>0</v>
      </c>
      <c r="L40" s="133">
        <f>PCL!L53</f>
        <v>0</v>
      </c>
      <c r="M40" s="133">
        <f>PCL!M53</f>
        <v>0</v>
      </c>
      <c r="N40" s="133">
        <f>PCL!N53</f>
        <v>0</v>
      </c>
      <c r="O40" s="133">
        <f>PCL!O53</f>
        <v>0</v>
      </c>
      <c r="P40" s="133">
        <f>PCL!P53</f>
        <v>0</v>
      </c>
    </row>
    <row r="41" spans="1:16" ht="14.25" customHeight="1">
      <c r="A41" s="20"/>
      <c r="C41" s="86" t="s">
        <v>106</v>
      </c>
      <c r="D41" s="86" t="s">
        <v>187</v>
      </c>
      <c r="E41" s="86" t="s">
        <v>177</v>
      </c>
      <c r="I41" s="133">
        <f>PCL!I54</f>
        <v>0</v>
      </c>
      <c r="J41" s="133">
        <f>PCL!J54</f>
        <v>0</v>
      </c>
      <c r="K41" s="133">
        <f>PCL!K54</f>
        <v>0</v>
      </c>
      <c r="L41" s="133">
        <f>PCL!L54</f>
        <v>0</v>
      </c>
      <c r="M41" s="133">
        <f>PCL!M54</f>
        <v>0</v>
      </c>
      <c r="N41" s="133">
        <f>PCL!N54</f>
        <v>0</v>
      </c>
      <c r="O41" s="133">
        <f>PCL!O54</f>
        <v>0</v>
      </c>
      <c r="P41" s="133">
        <f>PCL!P54</f>
        <v>0</v>
      </c>
    </row>
    <row r="42" spans="1:16" ht="14.25" customHeight="1"/>
    <row r="43" spans="1:16" ht="14.25" customHeight="1"/>
    <row r="44" spans="1:16" ht="14.25" customHeight="1">
      <c r="C44" s="13" t="s">
        <v>135</v>
      </c>
    </row>
    <row r="45" spans="1:16" ht="14.25" customHeight="1">
      <c r="C45" s="134"/>
      <c r="D45" s="134"/>
      <c r="E45" s="134"/>
      <c r="F45" s="13"/>
      <c r="G45" s="226" t="s">
        <v>145</v>
      </c>
      <c r="H45" s="226"/>
      <c r="I45" s="226"/>
      <c r="J45" s="226"/>
      <c r="K45" s="226"/>
      <c r="L45" s="229" t="s">
        <v>146</v>
      </c>
      <c r="M45" s="229"/>
      <c r="N45" s="229"/>
      <c r="O45" s="229"/>
      <c r="P45" s="229"/>
    </row>
    <row r="46" spans="1:16" ht="14.25" customHeight="1">
      <c r="A46" s="19"/>
      <c r="C46" s="134" t="s">
        <v>147</v>
      </c>
      <c r="D46" s="134" t="s">
        <v>148</v>
      </c>
      <c r="E46" s="134" t="s">
        <v>55</v>
      </c>
      <c r="F46" s="32" t="s">
        <v>149</v>
      </c>
      <c r="G46" s="32" t="s">
        <v>150</v>
      </c>
      <c r="H46" s="134" t="s">
        <v>151</v>
      </c>
      <c r="I46" s="134" t="s">
        <v>152</v>
      </c>
      <c r="J46" s="134" t="s">
        <v>153</v>
      </c>
      <c r="K46" s="134" t="s">
        <v>154</v>
      </c>
      <c r="L46" s="134" t="s">
        <v>155</v>
      </c>
      <c r="M46" s="134" t="s">
        <v>156</v>
      </c>
      <c r="N46" s="134" t="s">
        <v>157</v>
      </c>
      <c r="O46" s="134" t="s">
        <v>158</v>
      </c>
      <c r="P46" s="134" t="s">
        <v>159</v>
      </c>
    </row>
    <row r="47" spans="1:16" ht="14.25" customHeight="1">
      <c r="A47" s="20"/>
      <c r="C47" s="52" t="s">
        <v>58</v>
      </c>
      <c r="D47" s="52" t="s">
        <v>187</v>
      </c>
      <c r="E47" s="52" t="s">
        <v>188</v>
      </c>
      <c r="H47" s="136">
        <f>PCL!H80</f>
        <v>1.0069444444444445E-2</v>
      </c>
      <c r="I47" s="136">
        <f>PCL!I80</f>
        <v>8.3333333333333332E-3</v>
      </c>
      <c r="J47" s="136">
        <f>PCL!J80</f>
        <v>8.3333333333333332E-3</v>
      </c>
      <c r="K47" s="136">
        <f>PCL!K80</f>
        <v>8.3333333333333332E-3</v>
      </c>
      <c r="L47" s="136">
        <f>PCL!L80</f>
        <v>4.5138888888888893E-3</v>
      </c>
      <c r="M47" s="136">
        <f>PCL!M80</f>
        <v>4.2592592592592595E-3</v>
      </c>
      <c r="N47" s="136">
        <f>PCL!N80</f>
        <v>3.9930555555555561E-3</v>
      </c>
      <c r="O47" s="136">
        <f>PCL!O80</f>
        <v>3.7384259259259263E-3</v>
      </c>
      <c r="P47" s="136">
        <f>PCL!P80</f>
        <v>3.472222222222222E-3</v>
      </c>
    </row>
    <row r="48" spans="1:16" ht="14.25" customHeight="1">
      <c r="A48" s="20"/>
      <c r="C48" s="52" t="s">
        <v>91</v>
      </c>
      <c r="D48" s="52" t="s">
        <v>187</v>
      </c>
      <c r="E48" s="52" t="s">
        <v>188</v>
      </c>
      <c r="H48" s="136">
        <f>PCL!H81</f>
        <v>1.6666666666666666E-2</v>
      </c>
      <c r="I48" s="136">
        <f>PCL!I81</f>
        <v>8.3333333333333332E-3</v>
      </c>
      <c r="J48" s="136">
        <f>PCL!J81</f>
        <v>8.3333333333333332E-3</v>
      </c>
      <c r="K48" s="136">
        <f>PCL!K81</f>
        <v>8.3333333333333332E-3</v>
      </c>
      <c r="L48" s="136">
        <f>PCL!L81</f>
        <v>4.5138888888888893E-3</v>
      </c>
      <c r="M48" s="136">
        <f>PCL!M81</f>
        <v>4.2592592592592595E-3</v>
      </c>
      <c r="N48" s="136">
        <f>PCL!N81</f>
        <v>3.9930555555555561E-3</v>
      </c>
      <c r="O48" s="136">
        <f>PCL!O81</f>
        <v>3.7384259259259263E-3</v>
      </c>
      <c r="P48" s="136">
        <f>PCL!P81</f>
        <v>3.472222222222222E-3</v>
      </c>
    </row>
    <row r="49" spans="1:16" ht="14.25" customHeight="1">
      <c r="A49" s="20"/>
      <c r="C49" s="52" t="s">
        <v>92</v>
      </c>
      <c r="D49" s="52" t="s">
        <v>187</v>
      </c>
      <c r="E49" s="52" t="s">
        <v>188</v>
      </c>
      <c r="H49" s="136" t="str">
        <f>PCL!H82</f>
        <v/>
      </c>
      <c r="I49" s="136" t="str">
        <f>PCL!I82</f>
        <v/>
      </c>
      <c r="J49" s="136">
        <f>PCL!J82</f>
        <v>8.3333333333333332E-3</v>
      </c>
      <c r="K49" s="136">
        <f>PCL!K82</f>
        <v>8.3333333333333332E-3</v>
      </c>
      <c r="L49" s="136">
        <f>PCL!L82</f>
        <v>4.5138888888888893E-3</v>
      </c>
      <c r="M49" s="136">
        <f>PCL!M82</f>
        <v>4.2592592592592595E-3</v>
      </c>
      <c r="N49" s="136">
        <f>PCL!N82</f>
        <v>3.9930555555555561E-3</v>
      </c>
      <c r="O49" s="136">
        <f>PCL!O82</f>
        <v>3.7384259259259263E-3</v>
      </c>
      <c r="P49" s="136">
        <f>PCL!P82</f>
        <v>3.472222222222222E-3</v>
      </c>
    </row>
    <row r="50" spans="1:16" ht="14.25" customHeight="1">
      <c r="A50" s="20"/>
      <c r="C50" s="52" t="s">
        <v>93</v>
      </c>
      <c r="D50" s="52" t="s">
        <v>187</v>
      </c>
      <c r="E50" s="52" t="s">
        <v>188</v>
      </c>
      <c r="H50" s="136">
        <f>PCL!H83</f>
        <v>4.4328703703703709E-3</v>
      </c>
      <c r="I50" s="136">
        <f>PCL!I83</f>
        <v>4.1203703703703706E-3</v>
      </c>
      <c r="J50" s="136">
        <f>PCL!J83</f>
        <v>3.8078703703703707E-3</v>
      </c>
      <c r="K50" s="136">
        <f>PCL!K83</f>
        <v>3.472222222222222E-3</v>
      </c>
      <c r="L50" s="136">
        <f>PCL!L83</f>
        <v>4.5138888888888893E-3</v>
      </c>
      <c r="M50" s="136">
        <f>PCL!M83</f>
        <v>4.2592592592592595E-3</v>
      </c>
      <c r="N50" s="136">
        <f>PCL!N83</f>
        <v>3.9930555555555561E-3</v>
      </c>
      <c r="O50" s="136">
        <f>PCL!O83</f>
        <v>3.7384259259259263E-3</v>
      </c>
      <c r="P50" s="136">
        <f>PCL!P83</f>
        <v>3.472222222222222E-3</v>
      </c>
    </row>
    <row r="51" spans="1:16" ht="14.25" customHeight="1">
      <c r="A51" s="20"/>
      <c r="C51" s="52" t="s">
        <v>94</v>
      </c>
      <c r="D51" s="52" t="s">
        <v>187</v>
      </c>
      <c r="E51" s="52" t="s">
        <v>188</v>
      </c>
      <c r="H51" s="136" t="str">
        <f>PCL!H84</f>
        <v/>
      </c>
      <c r="I51" s="136" t="str">
        <f>PCL!I84</f>
        <v/>
      </c>
      <c r="J51" s="136">
        <f>PCL!J84</f>
        <v>8.3333333333333332E-3</v>
      </c>
      <c r="K51" s="136">
        <f>PCL!K84</f>
        <v>8.3333333333333332E-3</v>
      </c>
      <c r="L51" s="136">
        <f>PCL!L84</f>
        <v>4.5138888888888893E-3</v>
      </c>
      <c r="M51" s="136">
        <f>PCL!M84</f>
        <v>4.2592592592592595E-3</v>
      </c>
      <c r="N51" s="136">
        <f>PCL!N84</f>
        <v>3.9930555555555561E-3</v>
      </c>
      <c r="O51" s="136">
        <f>PCL!O84</f>
        <v>3.7384259259259263E-3</v>
      </c>
      <c r="P51" s="136">
        <f>PCL!P84</f>
        <v>3.472222222222222E-3</v>
      </c>
    </row>
    <row r="52" spans="1:16" ht="14.25" customHeight="1">
      <c r="A52" s="20"/>
      <c r="C52" s="52" t="s">
        <v>95</v>
      </c>
      <c r="D52" s="52" t="s">
        <v>187</v>
      </c>
      <c r="E52" s="52" t="s">
        <v>188</v>
      </c>
      <c r="H52" s="136">
        <f>PCL!H85</f>
        <v>1.0083333333333333E-2</v>
      </c>
      <c r="I52" s="136">
        <f>PCL!I85</f>
        <v>9.4999999999999998E-3</v>
      </c>
      <c r="J52" s="136">
        <f>PCL!J85</f>
        <v>8.9166666666666665E-3</v>
      </c>
      <c r="K52" s="136">
        <f>PCL!K85</f>
        <v>8.3333333333333332E-3</v>
      </c>
      <c r="L52" s="136">
        <f>PCL!L85</f>
        <v>4.5138888888888893E-3</v>
      </c>
      <c r="M52" s="136">
        <f>PCL!M85</f>
        <v>4.2592592592592595E-3</v>
      </c>
      <c r="N52" s="136">
        <f>PCL!N85</f>
        <v>3.9930555555555561E-3</v>
      </c>
      <c r="O52" s="136">
        <f>PCL!O85</f>
        <v>3.7384259259259263E-3</v>
      </c>
      <c r="P52" s="136">
        <f>PCL!P85</f>
        <v>3.472222222222222E-3</v>
      </c>
    </row>
    <row r="53" spans="1:16" ht="14.25" customHeight="1">
      <c r="A53" s="20"/>
      <c r="C53" s="52" t="s">
        <v>96</v>
      </c>
      <c r="D53" s="52" t="s">
        <v>187</v>
      </c>
      <c r="E53" s="52" t="s">
        <v>188</v>
      </c>
      <c r="H53" s="136">
        <f>PCL!H86</f>
        <v>6.2500000000000003E-3</v>
      </c>
      <c r="I53" s="136">
        <f>PCL!I86</f>
        <v>6.2500000000000003E-3</v>
      </c>
      <c r="J53" s="136">
        <f>PCL!J86</f>
        <v>6.2500000000000003E-3</v>
      </c>
      <c r="K53" s="136">
        <f>PCL!K86</f>
        <v>6.2500000000000003E-3</v>
      </c>
      <c r="L53" s="136">
        <f>PCL!L86</f>
        <v>4.5138888888888893E-3</v>
      </c>
      <c r="M53" s="136">
        <f>PCL!M86</f>
        <v>4.2592592592592595E-3</v>
      </c>
      <c r="N53" s="136">
        <f>PCL!N86</f>
        <v>3.9930555555555561E-3</v>
      </c>
      <c r="O53" s="136">
        <f>PCL!O86</f>
        <v>3.7384259259259263E-3</v>
      </c>
      <c r="P53" s="136">
        <f>PCL!P86</f>
        <v>3.472222222222222E-3</v>
      </c>
    </row>
    <row r="54" spans="1:16" ht="14.25" customHeight="1">
      <c r="A54" s="20"/>
      <c r="C54" s="52" t="s">
        <v>97</v>
      </c>
      <c r="D54" s="52" t="s">
        <v>187</v>
      </c>
      <c r="E54" s="52" t="s">
        <v>188</v>
      </c>
      <c r="H54" s="136" t="str">
        <f>PCL!H87</f>
        <v/>
      </c>
      <c r="I54" s="136" t="str">
        <f>PCL!I87</f>
        <v/>
      </c>
      <c r="J54" s="136" t="str">
        <f>PCL!J87</f>
        <v/>
      </c>
      <c r="K54" s="136" t="str">
        <f>PCL!K87</f>
        <v/>
      </c>
      <c r="L54" s="136">
        <f>PCL!L87</f>
        <v>4.5138888888888893E-3</v>
      </c>
      <c r="M54" s="136">
        <f>PCL!M87</f>
        <v>4.2592592592592595E-3</v>
      </c>
      <c r="N54" s="136">
        <f>PCL!N87</f>
        <v>3.9930555555555561E-3</v>
      </c>
      <c r="O54" s="136">
        <f>PCL!O87</f>
        <v>3.7384259259259263E-3</v>
      </c>
      <c r="P54" s="136">
        <f>PCL!P87</f>
        <v>3.472222222222222E-3</v>
      </c>
    </row>
    <row r="55" spans="1:16" ht="14.25" customHeight="1">
      <c r="A55" s="20"/>
      <c r="C55" s="52" t="s">
        <v>161</v>
      </c>
      <c r="D55" s="52" t="s">
        <v>187</v>
      </c>
      <c r="E55" s="52" t="s">
        <v>188</v>
      </c>
      <c r="H55" s="136" t="str">
        <f>PCL!H88</f>
        <v/>
      </c>
      <c r="I55" s="136" t="str">
        <f>PCL!I88</f>
        <v/>
      </c>
      <c r="J55" s="136" t="str">
        <f>PCL!J88</f>
        <v/>
      </c>
      <c r="K55" s="136" t="str">
        <f>PCL!K88</f>
        <v/>
      </c>
      <c r="L55" s="136">
        <f>PCL!L88</f>
        <v>4.5138888888888893E-3</v>
      </c>
      <c r="M55" s="136">
        <f>PCL!M88</f>
        <v>4.2592592592592595E-3</v>
      </c>
      <c r="N55" s="136">
        <f>PCL!N88</f>
        <v>3.9930555555555561E-3</v>
      </c>
      <c r="O55" s="136">
        <f>PCL!O88</f>
        <v>3.7384259259259263E-3</v>
      </c>
      <c r="P55" s="136">
        <f>PCL!P88</f>
        <v>3.472222222222222E-3</v>
      </c>
    </row>
    <row r="56" spans="1:16" ht="14.25" customHeight="1">
      <c r="A56" s="20"/>
      <c r="C56" s="52" t="s">
        <v>99</v>
      </c>
      <c r="D56" s="52" t="s">
        <v>187</v>
      </c>
      <c r="E56" s="52" t="s">
        <v>188</v>
      </c>
      <c r="H56" s="136">
        <f>PCL!H89</f>
        <v>1.1111111111111112E-2</v>
      </c>
      <c r="I56" s="136">
        <f>PCL!I89</f>
        <v>8.3333333333333332E-3</v>
      </c>
      <c r="J56" s="136">
        <f>PCL!J89</f>
        <v>8.3333333333333332E-3</v>
      </c>
      <c r="K56" s="136">
        <f>PCL!K89</f>
        <v>8.3333333333333332E-3</v>
      </c>
      <c r="L56" s="136">
        <f>PCL!L89</f>
        <v>4.5138888888888893E-3</v>
      </c>
      <c r="M56" s="136">
        <f>PCL!M89</f>
        <v>4.2592592592592595E-3</v>
      </c>
      <c r="N56" s="136">
        <f>PCL!N89</f>
        <v>3.9930555555555561E-3</v>
      </c>
      <c r="O56" s="136">
        <f>PCL!O89</f>
        <v>3.7384259259259263E-3</v>
      </c>
      <c r="P56" s="136">
        <f>PCL!P89</f>
        <v>3.472222222222222E-3</v>
      </c>
    </row>
    <row r="57" spans="1:16" ht="14.25" customHeight="1">
      <c r="A57" s="20"/>
      <c r="C57" s="52" t="s">
        <v>100</v>
      </c>
      <c r="D57" s="52" t="s">
        <v>187</v>
      </c>
      <c r="E57" s="52" t="s">
        <v>188</v>
      </c>
      <c r="H57" s="136">
        <f>PCL!H90</f>
        <v>8.8958333333333337E-3</v>
      </c>
      <c r="I57" s="136">
        <f>PCL!I90</f>
        <v>8.3333333333333332E-3</v>
      </c>
      <c r="J57" s="136">
        <f>PCL!J90</f>
        <v>8.3333333333333332E-3</v>
      </c>
      <c r="K57" s="136">
        <f>PCL!K90</f>
        <v>8.3333333333333332E-3</v>
      </c>
      <c r="L57" s="136">
        <f>PCL!L90</f>
        <v>4.5138888888888893E-3</v>
      </c>
      <c r="M57" s="136">
        <f>PCL!M90</f>
        <v>4.2592592592592595E-3</v>
      </c>
      <c r="N57" s="136">
        <f>PCL!N90</f>
        <v>3.9930555555555561E-3</v>
      </c>
      <c r="O57" s="136">
        <f>PCL!O90</f>
        <v>3.7384259259259263E-3</v>
      </c>
      <c r="P57" s="136">
        <f>PCL!P90</f>
        <v>3.472222222222222E-3</v>
      </c>
    </row>
    <row r="58" spans="1:16" ht="14.25" customHeight="1">
      <c r="A58" s="20"/>
      <c r="C58" s="52" t="s">
        <v>101</v>
      </c>
      <c r="D58" s="52" t="s">
        <v>187</v>
      </c>
      <c r="E58" s="52" t="s">
        <v>188</v>
      </c>
      <c r="H58" s="136" t="str">
        <f>PCL!H91</f>
        <v/>
      </c>
      <c r="I58" s="136" t="str">
        <f>PCL!I91</f>
        <v/>
      </c>
      <c r="J58" s="136" t="str">
        <f>PCL!J91</f>
        <v/>
      </c>
      <c r="K58" s="136" t="str">
        <f>PCL!K91</f>
        <v/>
      </c>
      <c r="L58" s="136">
        <f>PCL!L91</f>
        <v>4.5138888888888893E-3</v>
      </c>
      <c r="M58" s="136">
        <f>PCL!M91</f>
        <v>4.2592592592592595E-3</v>
      </c>
      <c r="N58" s="136">
        <f>PCL!N91</f>
        <v>3.9930555555555561E-3</v>
      </c>
      <c r="O58" s="136">
        <f>PCL!O91</f>
        <v>3.7384259259259263E-3</v>
      </c>
      <c r="P58" s="136">
        <f>PCL!P91</f>
        <v>3.472222222222222E-3</v>
      </c>
    </row>
    <row r="59" spans="1:16" ht="14.25" customHeight="1">
      <c r="A59" s="20"/>
      <c r="C59" s="52" t="s">
        <v>102</v>
      </c>
      <c r="D59" s="52" t="s">
        <v>187</v>
      </c>
      <c r="E59" s="52" t="s">
        <v>188</v>
      </c>
      <c r="H59" s="136" t="str">
        <f>PCL!H92</f>
        <v/>
      </c>
      <c r="I59" s="136" t="str">
        <f>PCL!I92</f>
        <v/>
      </c>
      <c r="J59" s="136" t="str">
        <f>PCL!J92</f>
        <v/>
      </c>
      <c r="K59" s="136" t="str">
        <f>PCL!K92</f>
        <v/>
      </c>
      <c r="L59" s="136">
        <f>PCL!L92</f>
        <v>4.5138888888888893E-3</v>
      </c>
      <c r="M59" s="136">
        <f>PCL!M92</f>
        <v>4.2592592592592595E-3</v>
      </c>
      <c r="N59" s="136">
        <f>PCL!N92</f>
        <v>3.9930555555555561E-3</v>
      </c>
      <c r="O59" s="136">
        <f>PCL!O92</f>
        <v>3.7384259259259263E-3</v>
      </c>
      <c r="P59" s="136">
        <f>PCL!P92</f>
        <v>3.472222222222222E-3</v>
      </c>
    </row>
    <row r="60" spans="1:16" ht="14.25" customHeight="1">
      <c r="A60" s="20"/>
      <c r="C60" s="52" t="s">
        <v>103</v>
      </c>
      <c r="D60" s="52" t="s">
        <v>187</v>
      </c>
      <c r="E60" s="52" t="s">
        <v>188</v>
      </c>
      <c r="H60" s="136">
        <f>PCL!H93</f>
        <v>6.9444444444444441E-3</v>
      </c>
      <c r="I60" s="136">
        <f>PCL!I93</f>
        <v>6.9444444444444441E-3</v>
      </c>
      <c r="J60" s="136">
        <f>PCL!J93</f>
        <v>6.9444444444444441E-3</v>
      </c>
      <c r="K60" s="136">
        <f>PCL!K93</f>
        <v>6.9444444444444441E-3</v>
      </c>
      <c r="L60" s="136">
        <f>PCL!L93</f>
        <v>4.5138888888888893E-3</v>
      </c>
      <c r="M60" s="136">
        <f>PCL!M93</f>
        <v>4.2592592592592595E-3</v>
      </c>
      <c r="N60" s="136">
        <f>PCL!N93</f>
        <v>3.9930555555555561E-3</v>
      </c>
      <c r="O60" s="136">
        <f>PCL!O93</f>
        <v>3.7384259259259263E-3</v>
      </c>
      <c r="P60" s="136">
        <f>PCL!P93</f>
        <v>3.472222222222222E-3</v>
      </c>
    </row>
    <row r="61" spans="1:16" ht="14.25" customHeight="1">
      <c r="A61" s="20"/>
      <c r="C61" s="52" t="s">
        <v>104</v>
      </c>
      <c r="D61" s="52" t="s">
        <v>187</v>
      </c>
      <c r="E61" s="52" t="s">
        <v>188</v>
      </c>
      <c r="H61" s="136">
        <f>PCL!H94</f>
        <v>3.472222222222222E-3</v>
      </c>
      <c r="I61" s="136">
        <f>PCL!I94</f>
        <v>3.472222222222222E-3</v>
      </c>
      <c r="J61" s="136">
        <f>PCL!J94</f>
        <v>3.472222222222222E-3</v>
      </c>
      <c r="K61" s="136">
        <f>PCL!K94</f>
        <v>3.472222222222222E-3</v>
      </c>
      <c r="L61" s="136">
        <f>PCL!L94</f>
        <v>4.5138888888888893E-3</v>
      </c>
      <c r="M61" s="136">
        <f>PCL!M94</f>
        <v>4.2592592592592595E-3</v>
      </c>
      <c r="N61" s="136">
        <f>PCL!N94</f>
        <v>3.9930555555555561E-3</v>
      </c>
      <c r="O61" s="136">
        <f>PCL!O94</f>
        <v>3.7384259259259263E-3</v>
      </c>
      <c r="P61" s="136">
        <f>PCL!P94</f>
        <v>3.472222222222222E-3</v>
      </c>
    </row>
    <row r="62" spans="1:16" ht="14.25" customHeight="1">
      <c r="A62" s="20"/>
      <c r="C62" s="52" t="s">
        <v>105</v>
      </c>
      <c r="D62" s="52" t="s">
        <v>187</v>
      </c>
      <c r="E62" s="52" t="s">
        <v>188</v>
      </c>
      <c r="H62" s="136" t="str">
        <f>PCL!H95</f>
        <v/>
      </c>
      <c r="I62" s="136" t="str">
        <f>PCL!I95</f>
        <v/>
      </c>
      <c r="J62" s="136" t="str">
        <f>PCL!J95</f>
        <v/>
      </c>
      <c r="K62" s="136" t="str">
        <f>PCL!K95</f>
        <v/>
      </c>
      <c r="L62" s="136">
        <f>PCL!L95</f>
        <v>4.5138888888888893E-3</v>
      </c>
      <c r="M62" s="136">
        <f>PCL!M95</f>
        <v>4.2592592592592595E-3</v>
      </c>
      <c r="N62" s="136">
        <f>PCL!N95</f>
        <v>3.9930555555555561E-3</v>
      </c>
      <c r="O62" s="136">
        <f>PCL!O95</f>
        <v>3.7384259259259263E-3</v>
      </c>
      <c r="P62" s="136">
        <f>PCL!P95</f>
        <v>3.472222222222222E-3</v>
      </c>
    </row>
    <row r="63" spans="1:16" ht="14.25" customHeight="1">
      <c r="A63" s="20"/>
      <c r="C63" s="52" t="s">
        <v>106</v>
      </c>
      <c r="D63" s="52" t="s">
        <v>187</v>
      </c>
      <c r="E63" s="52" t="s">
        <v>188</v>
      </c>
      <c r="H63" s="136">
        <f>PCL!H96</f>
        <v>9.5833333333333343E-3</v>
      </c>
      <c r="I63" s="136">
        <f>PCL!I96</f>
        <v>8.3333333333333332E-3</v>
      </c>
      <c r="J63" s="136">
        <f>PCL!J96</f>
        <v>8.3333333333333332E-3</v>
      </c>
      <c r="K63" s="136">
        <f>PCL!K96</f>
        <v>8.3333333333333332E-3</v>
      </c>
      <c r="L63" s="136">
        <f>PCL!L96</f>
        <v>4.5138888888888893E-3</v>
      </c>
      <c r="M63" s="136">
        <f>PCL!M96</f>
        <v>4.2592592592592595E-3</v>
      </c>
      <c r="N63" s="136">
        <f>PCL!N96</f>
        <v>3.9930555555555561E-3</v>
      </c>
      <c r="O63" s="136">
        <f>PCL!O96</f>
        <v>3.7384259259259263E-3</v>
      </c>
      <c r="P63" s="136">
        <f>PCL!P96</f>
        <v>3.472222222222222E-3</v>
      </c>
    </row>
    <row r="64" spans="1:16" ht="14.25" customHeight="1"/>
    <row r="65" spans="1:18" ht="14.25" customHeight="1"/>
    <row r="66" spans="1:18" ht="14.25" customHeight="1">
      <c r="C66" s="13" t="s">
        <v>136</v>
      </c>
      <c r="R66" s="13"/>
    </row>
    <row r="67" spans="1:18" ht="14.25" customHeight="1">
      <c r="C67" s="37"/>
      <c r="D67" s="37"/>
      <c r="E67" s="37"/>
      <c r="F67" s="13"/>
      <c r="G67" s="230" t="s">
        <v>166</v>
      </c>
      <c r="H67" s="230"/>
      <c r="I67" s="230"/>
      <c r="J67" s="230"/>
      <c r="K67" s="230"/>
      <c r="L67" s="230" t="s">
        <v>167</v>
      </c>
      <c r="M67" s="230"/>
      <c r="N67" s="230"/>
      <c r="O67" s="230"/>
      <c r="P67" s="230"/>
      <c r="R67" s="13"/>
    </row>
    <row r="68" spans="1:18" ht="14.25" customHeight="1">
      <c r="A68" s="19"/>
      <c r="C68" s="32" t="s">
        <v>147</v>
      </c>
      <c r="D68" s="32" t="s">
        <v>168</v>
      </c>
      <c r="E68" s="32" t="s">
        <v>55</v>
      </c>
      <c r="F68" s="32" t="s">
        <v>149</v>
      </c>
      <c r="G68" s="32" t="s">
        <v>150</v>
      </c>
      <c r="H68" s="32" t="s">
        <v>151</v>
      </c>
      <c r="I68" s="32" t="s">
        <v>152</v>
      </c>
      <c r="J68" s="32" t="s">
        <v>153</v>
      </c>
      <c r="K68" s="32" t="s">
        <v>154</v>
      </c>
      <c r="L68" s="32" t="s">
        <v>155</v>
      </c>
      <c r="M68" s="32" t="s">
        <v>156</v>
      </c>
      <c r="N68" s="32" t="s">
        <v>157</v>
      </c>
      <c r="O68" s="32" t="s">
        <v>158</v>
      </c>
      <c r="P68" s="32" t="s">
        <v>159</v>
      </c>
      <c r="R68" s="13"/>
    </row>
    <row r="69" spans="1:18" ht="14.25" customHeight="1">
      <c r="A69" s="20"/>
      <c r="C69" s="31" t="s">
        <v>58</v>
      </c>
      <c r="D69" s="86" t="s">
        <v>187</v>
      </c>
      <c r="E69" s="86" t="s">
        <v>180</v>
      </c>
      <c r="F69" s="133">
        <f>PCL!F113</f>
        <v>53.448754274902733</v>
      </c>
      <c r="G69" s="133">
        <f>PCL!G113</f>
        <v>48.446831189657907</v>
      </c>
      <c r="H69" s="133">
        <f>PCL!H113</f>
        <v>43.605898545200837</v>
      </c>
      <c r="I69" s="133">
        <f>PCL!I113</f>
        <v>38.986456785213406</v>
      </c>
      <c r="J69" s="133">
        <f>PCL!J113</f>
        <v>38.919392340443949</v>
      </c>
      <c r="K69" s="133">
        <f>PCL!K113</f>
        <v>38.773306270086003</v>
      </c>
      <c r="L69" s="133">
        <f>PCL!L113</f>
        <v>24.51</v>
      </c>
      <c r="M69" s="133">
        <f>PCL!M113</f>
        <v>23.74</v>
      </c>
      <c r="N69" s="133">
        <f>PCL!N113</f>
        <v>23</v>
      </c>
      <c r="O69" s="133">
        <f>PCL!O113</f>
        <v>22.4</v>
      </c>
      <c r="P69" s="133">
        <f>PCL!P113</f>
        <v>19.5</v>
      </c>
    </row>
    <row r="70" spans="1:18" ht="14.25" customHeight="1">
      <c r="A70" s="20"/>
      <c r="C70" s="31" t="s">
        <v>91</v>
      </c>
      <c r="D70" s="86" t="s">
        <v>187</v>
      </c>
      <c r="E70" s="86" t="s">
        <v>180</v>
      </c>
      <c r="F70" s="133">
        <f>PCL!F114</f>
        <v>62.244699474810346</v>
      </c>
      <c r="G70" s="133">
        <f>PCL!G114</f>
        <v>44.659946408064314</v>
      </c>
      <c r="H70" s="133">
        <f>PCL!H114</f>
        <v>42.637429572102938</v>
      </c>
      <c r="I70" s="133">
        <f>PCL!I114</f>
        <v>36.127964699393274</v>
      </c>
      <c r="J70" s="133">
        <f>PCL!J114</f>
        <v>35.935699786031712</v>
      </c>
      <c r="K70" s="133">
        <f>PCL!K114</f>
        <v>35.763035763035766</v>
      </c>
      <c r="L70" s="133">
        <f>PCL!L114</f>
        <v>24.51</v>
      </c>
      <c r="M70" s="133">
        <f>PCL!M114</f>
        <v>23.74</v>
      </c>
      <c r="N70" s="133">
        <f>PCL!N114</f>
        <v>23</v>
      </c>
      <c r="O70" s="133">
        <f>PCL!O114</f>
        <v>22.4</v>
      </c>
      <c r="P70" s="133">
        <f>PCL!P114</f>
        <v>19.5</v>
      </c>
    </row>
    <row r="71" spans="1:18" ht="14.25" customHeight="1">
      <c r="A71" s="20"/>
      <c r="C71" s="31" t="s">
        <v>92</v>
      </c>
      <c r="D71" s="86" t="s">
        <v>187</v>
      </c>
      <c r="E71" s="86" t="s">
        <v>180</v>
      </c>
      <c r="F71" s="133" t="str">
        <f>PCL!F115</f>
        <v/>
      </c>
      <c r="G71" s="133" t="str">
        <f>PCL!G115</f>
        <v/>
      </c>
      <c r="H71" s="133" t="str">
        <f>PCL!H115</f>
        <v/>
      </c>
      <c r="I71" s="133" t="str">
        <f>PCL!I115</f>
        <v/>
      </c>
      <c r="J71" s="133"/>
      <c r="K71" s="133"/>
      <c r="L71" s="133">
        <f>PCL!L115</f>
        <v>138</v>
      </c>
      <c r="M71" s="133">
        <f>PCL!M115</f>
        <v>137</v>
      </c>
      <c r="N71" s="133">
        <f>PCL!N115</f>
        <v>117</v>
      </c>
      <c r="O71" s="133">
        <f>PCL!O115</f>
        <v>117</v>
      </c>
      <c r="P71" s="133">
        <f>PCL!P115</f>
        <v>97</v>
      </c>
    </row>
    <row r="72" spans="1:18" ht="14.25" customHeight="1">
      <c r="A72" s="20"/>
      <c r="C72" s="31" t="s">
        <v>93</v>
      </c>
      <c r="D72" s="86" t="s">
        <v>187</v>
      </c>
      <c r="E72" s="86" t="s">
        <v>180</v>
      </c>
      <c r="F72" s="133">
        <f>PCL!F116</f>
        <v>38.430691084079669</v>
      </c>
      <c r="G72" s="133">
        <f>PCL!G116</f>
        <v>38.378107792424494</v>
      </c>
      <c r="H72" s="133">
        <f>PCL!H116</f>
        <v>38.35506787179402</v>
      </c>
      <c r="I72" s="133">
        <f>PCL!I116</f>
        <v>38.300139878771731</v>
      </c>
      <c r="J72" s="133">
        <f>PCL!J116</f>
        <v>38.244097106750914</v>
      </c>
      <c r="K72" s="133">
        <f>PCL!K116</f>
        <v>38.198365774264268</v>
      </c>
      <c r="L72" s="133">
        <f>PCL!L116</f>
        <v>24.51</v>
      </c>
      <c r="M72" s="133">
        <f>PCL!M116</f>
        <v>23.74</v>
      </c>
      <c r="N72" s="133">
        <f>PCL!N116</f>
        <v>23</v>
      </c>
      <c r="O72" s="133">
        <f>PCL!O116</f>
        <v>22.4</v>
      </c>
      <c r="P72" s="133">
        <f>PCL!P116</f>
        <v>19.5</v>
      </c>
    </row>
    <row r="73" spans="1:18" ht="14.25" customHeight="1">
      <c r="A73" s="20"/>
      <c r="C73" s="31" t="s">
        <v>94</v>
      </c>
      <c r="D73" s="86" t="s">
        <v>187</v>
      </c>
      <c r="E73" s="86" t="s">
        <v>180</v>
      </c>
      <c r="F73" s="133">
        <f>PCL!F117</f>
        <v>49.925367910128358</v>
      </c>
      <c r="G73" s="133">
        <f>PCL!G117</f>
        <v>46.852091111873605</v>
      </c>
      <c r="H73" s="133">
        <f>PCL!H117</f>
        <v>43.530650797326778</v>
      </c>
      <c r="I73" s="133">
        <f>PCL!I117</f>
        <v>40.416942648199971</v>
      </c>
      <c r="J73" s="133">
        <f>PCL!J117</f>
        <v>40.228536446171155</v>
      </c>
      <c r="K73" s="133">
        <f>PCL!K117</f>
        <v>34.421923716499961</v>
      </c>
      <c r="L73" s="133">
        <f>PCL!L117</f>
        <v>24.51</v>
      </c>
      <c r="M73" s="133">
        <f>PCL!M117</f>
        <v>23.74</v>
      </c>
      <c r="N73" s="133">
        <f>PCL!N117</f>
        <v>23</v>
      </c>
      <c r="O73" s="133">
        <f>PCL!O117</f>
        <v>22.4</v>
      </c>
      <c r="P73" s="133">
        <f>PCL!P117</f>
        <v>19.5</v>
      </c>
    </row>
    <row r="74" spans="1:18" ht="14.25" customHeight="1">
      <c r="A74" s="20"/>
      <c r="C74" s="31" t="s">
        <v>95</v>
      </c>
      <c r="D74" s="86" t="s">
        <v>187</v>
      </c>
      <c r="E74" s="86" t="s">
        <v>180</v>
      </c>
      <c r="F74" s="133">
        <f>PCL!F118</f>
        <v>109.62537296938888</v>
      </c>
      <c r="G74" s="133">
        <f>PCL!G118</f>
        <v>105.17709967518837</v>
      </c>
      <c r="H74" s="133">
        <f>PCL!H118</f>
        <v>100.76635464453344</v>
      </c>
      <c r="I74" s="133">
        <f>PCL!I118</f>
        <v>95.984501585065161</v>
      </c>
      <c r="J74" s="133">
        <f>PCL!J118</f>
        <v>91.390047008755431</v>
      </c>
      <c r="K74" s="133">
        <f>PCL!K118</f>
        <v>86.907056853016471</v>
      </c>
      <c r="L74" s="133">
        <f>PCL!L118</f>
        <v>24.51</v>
      </c>
      <c r="M74" s="133">
        <f>PCL!M118</f>
        <v>23.74</v>
      </c>
      <c r="N74" s="133">
        <f>PCL!N118</f>
        <v>23</v>
      </c>
      <c r="O74" s="133">
        <f>PCL!O118</f>
        <v>22.4</v>
      </c>
      <c r="P74" s="133">
        <f>PCL!P118</f>
        <v>19.5</v>
      </c>
    </row>
    <row r="75" spans="1:18" ht="14.25" customHeight="1">
      <c r="A75" s="20"/>
      <c r="C75" s="31" t="s">
        <v>96</v>
      </c>
      <c r="D75" s="86" t="s">
        <v>187</v>
      </c>
      <c r="E75" s="86" t="s">
        <v>180</v>
      </c>
      <c r="F75" s="133">
        <f>PCL!F119</f>
        <v>90.072489324507089</v>
      </c>
      <c r="G75" s="133">
        <f>PCL!G119</f>
        <v>74.351951687979621</v>
      </c>
      <c r="H75" s="133">
        <f>PCL!H119</f>
        <v>57.552862430911212</v>
      </c>
      <c r="I75" s="133">
        <f>PCL!I119</f>
        <v>40.970132267772691</v>
      </c>
      <c r="J75" s="133">
        <f>PCL!J119</f>
        <v>40.38262537543222</v>
      </c>
      <c r="K75" s="133">
        <f>PCL!K119</f>
        <v>39.811525184569255</v>
      </c>
      <c r="L75" s="133">
        <f>PCL!L119</f>
        <v>24.51</v>
      </c>
      <c r="M75" s="133">
        <f>PCL!M119</f>
        <v>23.74</v>
      </c>
      <c r="N75" s="133">
        <f>PCL!N119</f>
        <v>23</v>
      </c>
      <c r="O75" s="133">
        <f>PCL!O119</f>
        <v>22.4</v>
      </c>
      <c r="P75" s="133">
        <f>PCL!P119</f>
        <v>19.5</v>
      </c>
    </row>
    <row r="76" spans="1:18" ht="14.25" customHeight="1">
      <c r="A76" s="20"/>
      <c r="C76" s="31" t="s">
        <v>97</v>
      </c>
      <c r="D76" s="86" t="s">
        <v>187</v>
      </c>
      <c r="E76" s="86" t="s">
        <v>180</v>
      </c>
      <c r="F76" s="133">
        <f>PCL!F120</f>
        <v>31.250129251453703</v>
      </c>
      <c r="G76" s="133">
        <f>PCL!G120</f>
        <v>31.237229485592657</v>
      </c>
      <c r="H76" s="133">
        <f>PCL!H120</f>
        <v>31.220828038801244</v>
      </c>
      <c r="I76" s="133">
        <f>PCL!I120</f>
        <v>31.198382162013015</v>
      </c>
      <c r="J76" s="133">
        <f>PCL!J120</f>
        <v>31.174450667211183</v>
      </c>
      <c r="K76" s="133">
        <f>PCL!K120</f>
        <v>31.152465296153661</v>
      </c>
      <c r="L76" s="133">
        <f>PCL!L120</f>
        <v>24.51</v>
      </c>
      <c r="M76" s="133">
        <f>PCL!M120</f>
        <v>23.74</v>
      </c>
      <c r="N76" s="133">
        <f>PCL!N120</f>
        <v>23</v>
      </c>
      <c r="O76" s="133">
        <f>PCL!O120</f>
        <v>22.4</v>
      </c>
      <c r="P76" s="133">
        <f>PCL!P120</f>
        <v>19.5</v>
      </c>
    </row>
    <row r="77" spans="1:18" ht="14.25" customHeight="1">
      <c r="A77" s="20"/>
      <c r="C77" s="31" t="s">
        <v>161</v>
      </c>
      <c r="D77" s="86" t="s">
        <v>187</v>
      </c>
      <c r="E77" s="86" t="s">
        <v>180</v>
      </c>
      <c r="F77" s="133">
        <f>PCL!F121</f>
        <v>27.366791951166324</v>
      </c>
      <c r="G77" s="133">
        <f>PCL!G121</f>
        <v>26.945673198535797</v>
      </c>
      <c r="H77" s="133">
        <f>PCL!H121</f>
        <v>26.509420542861207</v>
      </c>
      <c r="I77" s="133">
        <f>PCL!I121</f>
        <v>25.989474909166137</v>
      </c>
      <c r="J77" s="133">
        <f>PCL!J121</f>
        <v>25.226143457765321</v>
      </c>
      <c r="K77" s="133">
        <f>PCL!K121</f>
        <v>24.283262348229609</v>
      </c>
      <c r="L77" s="133">
        <f>PCL!L121</f>
        <v>24.5</v>
      </c>
      <c r="M77" s="133">
        <f>PCL!M121</f>
        <v>23.7</v>
      </c>
      <c r="N77" s="133">
        <f>PCL!N121</f>
        <v>23</v>
      </c>
      <c r="O77" s="133">
        <f>PCL!O121</f>
        <v>22.4</v>
      </c>
      <c r="P77" s="133">
        <f>PCL!P121</f>
        <v>19.5</v>
      </c>
    </row>
    <row r="78" spans="1:18" ht="14.25" customHeight="1">
      <c r="A78" s="20"/>
      <c r="C78" s="31" t="s">
        <v>99</v>
      </c>
      <c r="D78" s="86" t="s">
        <v>187</v>
      </c>
      <c r="E78" s="86" t="s">
        <v>180</v>
      </c>
      <c r="F78" s="133" t="str">
        <f>PCL!F122</f>
        <v/>
      </c>
      <c r="G78" s="133" t="str">
        <f>PCL!G122</f>
        <v/>
      </c>
      <c r="H78" s="133" t="str">
        <f>PCL!H122</f>
        <v/>
      </c>
      <c r="I78" s="133" t="str">
        <f>PCL!I122</f>
        <v/>
      </c>
      <c r="J78" s="133"/>
      <c r="K78" s="133"/>
      <c r="L78" s="133">
        <f>PCL!L122</f>
        <v>24.51</v>
      </c>
      <c r="M78" s="133">
        <f>PCL!M122</f>
        <v>23.74</v>
      </c>
      <c r="N78" s="133">
        <f>PCL!N122</f>
        <v>23</v>
      </c>
      <c r="O78" s="133">
        <f>PCL!O122</f>
        <v>22.4</v>
      </c>
      <c r="P78" s="133">
        <f>PCL!P122</f>
        <v>19.5</v>
      </c>
    </row>
    <row r="79" spans="1:18" ht="14.25" customHeight="1">
      <c r="A79" s="20"/>
      <c r="C79" s="31" t="s">
        <v>100</v>
      </c>
      <c r="D79" s="86" t="s">
        <v>187</v>
      </c>
      <c r="E79" s="86" t="s">
        <v>180</v>
      </c>
      <c r="F79" s="133">
        <f>PCL!F123</f>
        <v>49.881599312622981</v>
      </c>
      <c r="G79" s="133">
        <f>PCL!G123</f>
        <v>46.952853863852923</v>
      </c>
      <c r="H79" s="133">
        <f>PCL!H123</f>
        <v>44.036581357672731</v>
      </c>
      <c r="I79" s="133">
        <f>PCL!I123</f>
        <v>41.137302923618549</v>
      </c>
      <c r="J79" s="133">
        <f>PCL!J123</f>
        <v>40.732497257700587</v>
      </c>
      <c r="K79" s="133">
        <f>PCL!K123</f>
        <v>40.332600592564276</v>
      </c>
      <c r="L79" s="133">
        <f>PCL!L123</f>
        <v>24.51</v>
      </c>
      <c r="M79" s="133">
        <f>PCL!M123</f>
        <v>23.74</v>
      </c>
      <c r="N79" s="133">
        <f>PCL!N123</f>
        <v>23</v>
      </c>
      <c r="O79" s="133">
        <f>PCL!O123</f>
        <v>22.4</v>
      </c>
      <c r="P79" s="133">
        <f>PCL!P123</f>
        <v>19.5</v>
      </c>
    </row>
    <row r="80" spans="1:18" ht="14.25" customHeight="1"/>
    <row r="81" spans="1:16" ht="14.25" customHeight="1"/>
    <row r="82" spans="1:16" ht="14.25" customHeight="1">
      <c r="C82" s="13" t="s">
        <v>170</v>
      </c>
    </row>
    <row r="83" spans="1:16" ht="14.25" customHeight="1">
      <c r="C83" s="37"/>
      <c r="D83" s="37"/>
      <c r="E83" s="37"/>
      <c r="F83" s="13"/>
      <c r="G83" s="226" t="s">
        <v>145</v>
      </c>
      <c r="H83" s="226"/>
      <c r="I83" s="226"/>
      <c r="J83" s="226"/>
      <c r="K83" s="226"/>
      <c r="L83" s="231" t="s">
        <v>146</v>
      </c>
      <c r="M83" s="231"/>
      <c r="N83" s="231"/>
      <c r="O83" s="231"/>
      <c r="P83" s="231"/>
    </row>
    <row r="84" spans="1:16" ht="14.25" customHeight="1">
      <c r="A84" s="19"/>
      <c r="C84" s="32" t="s">
        <v>147</v>
      </c>
      <c r="D84" s="32" t="s">
        <v>148</v>
      </c>
      <c r="E84" s="32" t="s">
        <v>55</v>
      </c>
      <c r="F84" s="32" t="s">
        <v>149</v>
      </c>
      <c r="G84" s="32" t="s">
        <v>150</v>
      </c>
      <c r="H84" s="32" t="s">
        <v>151</v>
      </c>
      <c r="I84" s="32" t="s">
        <v>152</v>
      </c>
      <c r="J84" s="32" t="s">
        <v>153</v>
      </c>
      <c r="K84" s="32" t="s">
        <v>154</v>
      </c>
      <c r="L84" s="32" t="s">
        <v>155</v>
      </c>
      <c r="M84" s="32" t="s">
        <v>156</v>
      </c>
      <c r="N84" s="32" t="s">
        <v>157</v>
      </c>
      <c r="O84" s="32" t="s">
        <v>158</v>
      </c>
      <c r="P84" s="32" t="s">
        <v>159</v>
      </c>
    </row>
    <row r="85" spans="1:16" ht="14.25" customHeight="1">
      <c r="A85" s="20"/>
      <c r="C85" s="31" t="s">
        <v>58</v>
      </c>
      <c r="D85" s="86" t="s">
        <v>187</v>
      </c>
      <c r="E85" s="86" t="s">
        <v>182</v>
      </c>
      <c r="F85" s="86"/>
      <c r="G85" s="133">
        <f>PCL!G129</f>
        <v>100</v>
      </c>
      <c r="H85" s="133">
        <f>PCL!H129</f>
        <v>100</v>
      </c>
      <c r="I85" s="133">
        <f>PCL!I129</f>
        <v>100</v>
      </c>
      <c r="J85" s="133">
        <f>PCL!J129</f>
        <v>100</v>
      </c>
      <c r="K85" s="133">
        <f>PCL!K129</f>
        <v>100</v>
      </c>
      <c r="L85" s="133">
        <f>PCL!L129</f>
        <v>100</v>
      </c>
      <c r="M85" s="133">
        <f>PCL!M129</f>
        <v>100</v>
      </c>
      <c r="N85" s="133">
        <f>PCL!N129</f>
        <v>100</v>
      </c>
      <c r="O85" s="133">
        <f>PCL!O129</f>
        <v>100</v>
      </c>
      <c r="P85" s="133">
        <f>PCL!P129</f>
        <v>100</v>
      </c>
    </row>
    <row r="86" spans="1:16" ht="14.25" customHeight="1">
      <c r="A86" s="20"/>
      <c r="C86" s="31" t="s">
        <v>91</v>
      </c>
      <c r="D86" s="86" t="s">
        <v>187</v>
      </c>
      <c r="E86" s="86" t="s">
        <v>182</v>
      </c>
      <c r="F86" s="86"/>
      <c r="G86" s="133">
        <f>PCL!G130</f>
        <v>100</v>
      </c>
      <c r="H86" s="133">
        <f>PCL!H130</f>
        <v>100</v>
      </c>
      <c r="I86" s="133">
        <f>PCL!I130</f>
        <v>100</v>
      </c>
      <c r="J86" s="133">
        <f>PCL!J130</f>
        <v>100</v>
      </c>
      <c r="K86" s="133">
        <f>PCL!K130</f>
        <v>100</v>
      </c>
      <c r="L86" s="133">
        <f>PCL!L130</f>
        <v>100</v>
      </c>
      <c r="M86" s="133">
        <f>PCL!M130</f>
        <v>100</v>
      </c>
      <c r="N86" s="133">
        <f>PCL!N130</f>
        <v>100</v>
      </c>
      <c r="O86" s="133">
        <f>PCL!O130</f>
        <v>100</v>
      </c>
      <c r="P86" s="133">
        <f>PCL!P130</f>
        <v>100</v>
      </c>
    </row>
    <row r="87" spans="1:16" ht="14.25" customHeight="1">
      <c r="A87" s="20"/>
      <c r="C87" s="31" t="s">
        <v>92</v>
      </c>
      <c r="D87" s="86" t="s">
        <v>187</v>
      </c>
      <c r="E87" s="86" t="s">
        <v>182</v>
      </c>
      <c r="F87" s="86"/>
      <c r="G87" s="133">
        <f>PCL!G131</f>
        <v>100</v>
      </c>
      <c r="H87" s="133">
        <f>PCL!H131</f>
        <v>100</v>
      </c>
      <c r="I87" s="133">
        <f>PCL!I131</f>
        <v>100</v>
      </c>
      <c r="J87" s="133">
        <f>PCL!J131</f>
        <v>100</v>
      </c>
      <c r="K87" s="133">
        <f>PCL!K131</f>
        <v>100</v>
      </c>
      <c r="L87" s="133">
        <f>PCL!L131</f>
        <v>100</v>
      </c>
      <c r="M87" s="133">
        <f>PCL!M131</f>
        <v>100</v>
      </c>
      <c r="N87" s="133">
        <f>PCL!N131</f>
        <v>100</v>
      </c>
      <c r="O87" s="133">
        <f>PCL!O131</f>
        <v>100</v>
      </c>
      <c r="P87" s="133">
        <f>PCL!P131</f>
        <v>100</v>
      </c>
    </row>
    <row r="88" spans="1:16" ht="14.25" customHeight="1">
      <c r="A88" s="20"/>
      <c r="C88" s="31" t="s">
        <v>93</v>
      </c>
      <c r="D88" s="86" t="s">
        <v>187</v>
      </c>
      <c r="E88" s="86" t="s">
        <v>182</v>
      </c>
      <c r="F88" s="86"/>
      <c r="G88" s="133">
        <f>PCL!G132</f>
        <v>100</v>
      </c>
      <c r="H88" s="133">
        <f>PCL!H132</f>
        <v>100</v>
      </c>
      <c r="I88" s="133">
        <f>PCL!I132</f>
        <v>100</v>
      </c>
      <c r="J88" s="133">
        <f>PCL!J132</f>
        <v>100</v>
      </c>
      <c r="K88" s="133">
        <f>PCL!K132</f>
        <v>100</v>
      </c>
      <c r="L88" s="133">
        <f>PCL!L132</f>
        <v>100</v>
      </c>
      <c r="M88" s="133">
        <f>PCL!M132</f>
        <v>100</v>
      </c>
      <c r="N88" s="133">
        <f>PCL!N132</f>
        <v>100</v>
      </c>
      <c r="O88" s="133">
        <f>PCL!O132</f>
        <v>100</v>
      </c>
      <c r="P88" s="133">
        <f>PCL!P132</f>
        <v>100</v>
      </c>
    </row>
    <row r="89" spans="1:16" ht="14.25" customHeight="1">
      <c r="A89" s="20"/>
      <c r="C89" s="31" t="s">
        <v>94</v>
      </c>
      <c r="D89" s="86" t="s">
        <v>187</v>
      </c>
      <c r="E89" s="86" t="s">
        <v>182</v>
      </c>
      <c r="F89" s="86"/>
      <c r="G89" s="133">
        <f>PCL!G133</f>
        <v>100</v>
      </c>
      <c r="H89" s="133">
        <f>PCL!H133</f>
        <v>100</v>
      </c>
      <c r="I89" s="133">
        <f>PCL!I133</f>
        <v>100</v>
      </c>
      <c r="J89" s="133">
        <f>PCL!J133</f>
        <v>100</v>
      </c>
      <c r="K89" s="133">
        <f>PCL!K133</f>
        <v>100</v>
      </c>
      <c r="L89" s="133">
        <f>PCL!L133</f>
        <v>100</v>
      </c>
      <c r="M89" s="133">
        <f>PCL!M133</f>
        <v>100</v>
      </c>
      <c r="N89" s="133">
        <f>PCL!N133</f>
        <v>100</v>
      </c>
      <c r="O89" s="133">
        <f>PCL!O133</f>
        <v>100</v>
      </c>
      <c r="P89" s="133">
        <f>PCL!P133</f>
        <v>100</v>
      </c>
    </row>
    <row r="90" spans="1:16" ht="14.25" customHeight="1">
      <c r="A90" s="20"/>
      <c r="C90" s="31" t="s">
        <v>95</v>
      </c>
      <c r="D90" s="86" t="s">
        <v>187</v>
      </c>
      <c r="E90" s="86" t="s">
        <v>182</v>
      </c>
      <c r="F90" s="86"/>
      <c r="G90" s="133">
        <f>PCL!G134</f>
        <v>100</v>
      </c>
      <c r="H90" s="133">
        <f>PCL!H134</f>
        <v>100</v>
      </c>
      <c r="I90" s="133">
        <f>PCL!I134</f>
        <v>100</v>
      </c>
      <c r="J90" s="133">
        <f>PCL!J134</f>
        <v>100</v>
      </c>
      <c r="K90" s="133">
        <f>PCL!K134</f>
        <v>100</v>
      </c>
      <c r="L90" s="133">
        <f>PCL!L134</f>
        <v>100</v>
      </c>
      <c r="M90" s="133">
        <f>PCL!M134</f>
        <v>100</v>
      </c>
      <c r="N90" s="133">
        <f>PCL!N134</f>
        <v>100</v>
      </c>
      <c r="O90" s="133">
        <f>PCL!O134</f>
        <v>100</v>
      </c>
      <c r="P90" s="133">
        <f>PCL!P134</f>
        <v>100</v>
      </c>
    </row>
    <row r="91" spans="1:16" ht="14.25" customHeight="1">
      <c r="A91" s="20"/>
      <c r="C91" s="31" t="s">
        <v>96</v>
      </c>
      <c r="D91" s="86" t="s">
        <v>187</v>
      </c>
      <c r="E91" s="86" t="s">
        <v>182</v>
      </c>
      <c r="F91" s="86"/>
      <c r="G91" s="133">
        <f>PCL!G135</f>
        <v>100</v>
      </c>
      <c r="H91" s="133">
        <f>PCL!H135</f>
        <v>100</v>
      </c>
      <c r="I91" s="133">
        <f>PCL!I135</f>
        <v>100</v>
      </c>
      <c r="J91" s="133">
        <f>PCL!J135</f>
        <v>100</v>
      </c>
      <c r="K91" s="133">
        <f>PCL!K135</f>
        <v>100</v>
      </c>
      <c r="L91" s="133">
        <f>PCL!L135</f>
        <v>100</v>
      </c>
      <c r="M91" s="133">
        <f>PCL!M135</f>
        <v>100</v>
      </c>
      <c r="N91" s="133">
        <f>PCL!N135</f>
        <v>100</v>
      </c>
      <c r="O91" s="133">
        <f>PCL!O135</f>
        <v>100</v>
      </c>
      <c r="P91" s="133">
        <f>PCL!P135</f>
        <v>100</v>
      </c>
    </row>
    <row r="92" spans="1:16" ht="14.25" customHeight="1">
      <c r="A92" s="20"/>
      <c r="C92" s="31" t="s">
        <v>97</v>
      </c>
      <c r="D92" s="86" t="s">
        <v>187</v>
      </c>
      <c r="E92" s="86" t="s">
        <v>182</v>
      </c>
      <c r="F92" s="86"/>
      <c r="G92" s="133">
        <f>PCL!G136</f>
        <v>100</v>
      </c>
      <c r="H92" s="133">
        <f>PCL!H136</f>
        <v>100</v>
      </c>
      <c r="I92" s="133">
        <f>PCL!I136</f>
        <v>100</v>
      </c>
      <c r="J92" s="133">
        <f>PCL!J136</f>
        <v>100</v>
      </c>
      <c r="K92" s="133">
        <f>PCL!K136</f>
        <v>100</v>
      </c>
      <c r="L92" s="133">
        <f>PCL!L136</f>
        <v>100</v>
      </c>
      <c r="M92" s="133">
        <f>PCL!M136</f>
        <v>100</v>
      </c>
      <c r="N92" s="133">
        <f>PCL!N136</f>
        <v>100</v>
      </c>
      <c r="O92" s="133">
        <f>PCL!O136</f>
        <v>100</v>
      </c>
      <c r="P92" s="133">
        <f>PCL!P136</f>
        <v>100</v>
      </c>
    </row>
    <row r="93" spans="1:16" ht="14.25" customHeight="1">
      <c r="A93" s="20"/>
      <c r="C93" s="31" t="s">
        <v>161</v>
      </c>
      <c r="D93" s="86" t="s">
        <v>187</v>
      </c>
      <c r="E93" s="86" t="s">
        <v>182</v>
      </c>
      <c r="F93" s="86"/>
      <c r="G93" s="133">
        <f>PCL!G137</f>
        <v>100</v>
      </c>
      <c r="H93" s="133">
        <f>PCL!H137</f>
        <v>100</v>
      </c>
      <c r="I93" s="133">
        <f>PCL!I137</f>
        <v>100</v>
      </c>
      <c r="J93" s="133">
        <f>PCL!J137</f>
        <v>100</v>
      </c>
      <c r="K93" s="133">
        <f>PCL!K137</f>
        <v>100</v>
      </c>
      <c r="L93" s="133">
        <f>PCL!L137</f>
        <v>100</v>
      </c>
      <c r="M93" s="133">
        <f>PCL!M137</f>
        <v>100</v>
      </c>
      <c r="N93" s="133">
        <f>PCL!N137</f>
        <v>100</v>
      </c>
      <c r="O93" s="133">
        <f>PCL!O137</f>
        <v>100</v>
      </c>
      <c r="P93" s="133">
        <f>PCL!P137</f>
        <v>100</v>
      </c>
    </row>
    <row r="94" spans="1:16" ht="14.25" customHeight="1">
      <c r="A94" s="20"/>
      <c r="C94" s="31" t="s">
        <v>99</v>
      </c>
      <c r="D94" s="86" t="s">
        <v>187</v>
      </c>
      <c r="E94" s="86" t="s">
        <v>182</v>
      </c>
      <c r="F94" s="86"/>
      <c r="G94" s="133">
        <f>PCL!G138</f>
        <v>100</v>
      </c>
      <c r="H94" s="133">
        <f>PCL!H138</f>
        <v>100</v>
      </c>
      <c r="I94" s="133">
        <f>PCL!I138</f>
        <v>100</v>
      </c>
      <c r="J94" s="133">
        <f>PCL!J138</f>
        <v>100</v>
      </c>
      <c r="K94" s="133">
        <f>PCL!K138</f>
        <v>100</v>
      </c>
      <c r="L94" s="133">
        <f>PCL!L138</f>
        <v>100</v>
      </c>
      <c r="M94" s="133">
        <f>PCL!M138</f>
        <v>100</v>
      </c>
      <c r="N94" s="133">
        <f>PCL!N138</f>
        <v>100</v>
      </c>
      <c r="O94" s="133">
        <f>PCL!O138</f>
        <v>100</v>
      </c>
      <c r="P94" s="133">
        <f>PCL!P138</f>
        <v>100</v>
      </c>
    </row>
    <row r="95" spans="1:16" ht="14.25" customHeight="1">
      <c r="A95" s="20"/>
      <c r="C95" s="31" t="s">
        <v>100</v>
      </c>
      <c r="D95" s="86" t="s">
        <v>187</v>
      </c>
      <c r="E95" s="86" t="s">
        <v>182</v>
      </c>
      <c r="F95" s="86"/>
      <c r="G95" s="133">
        <f>PCL!G139</f>
        <v>100</v>
      </c>
      <c r="H95" s="133">
        <f>PCL!H139</f>
        <v>100</v>
      </c>
      <c r="I95" s="133">
        <f>PCL!I139</f>
        <v>100</v>
      </c>
      <c r="J95" s="133">
        <f>PCL!J139</f>
        <v>100</v>
      </c>
      <c r="K95" s="133">
        <f>PCL!K139</f>
        <v>100</v>
      </c>
      <c r="L95" s="133">
        <f>PCL!L139</f>
        <v>100</v>
      </c>
      <c r="M95" s="133">
        <f>PCL!M139</f>
        <v>100</v>
      </c>
      <c r="N95" s="133">
        <f>PCL!N139</f>
        <v>100</v>
      </c>
      <c r="O95" s="133">
        <f>PCL!O139</f>
        <v>100</v>
      </c>
      <c r="P95" s="133">
        <f>PCL!P139</f>
        <v>100</v>
      </c>
    </row>
    <row r="96" spans="1:16" ht="14.25" customHeight="1">
      <c r="A96" s="20"/>
      <c r="C96" s="31" t="s">
        <v>101</v>
      </c>
      <c r="D96" s="86" t="s">
        <v>187</v>
      </c>
      <c r="E96" s="86" t="s">
        <v>182</v>
      </c>
      <c r="F96" s="86"/>
      <c r="G96" s="133">
        <f>PCL!G140</f>
        <v>100</v>
      </c>
      <c r="H96" s="133">
        <f>PCL!H140</f>
        <v>100</v>
      </c>
      <c r="I96" s="133">
        <f>PCL!I140</f>
        <v>100</v>
      </c>
      <c r="J96" s="133">
        <f>PCL!J140</f>
        <v>100</v>
      </c>
      <c r="K96" s="133">
        <f>PCL!K140</f>
        <v>100</v>
      </c>
      <c r="L96" s="133">
        <f>PCL!L140</f>
        <v>100</v>
      </c>
      <c r="M96" s="133">
        <f>PCL!M140</f>
        <v>100</v>
      </c>
      <c r="N96" s="133">
        <f>PCL!N140</f>
        <v>100</v>
      </c>
      <c r="O96" s="133">
        <f>PCL!O140</f>
        <v>100</v>
      </c>
      <c r="P96" s="133">
        <f>PCL!P140</f>
        <v>100</v>
      </c>
    </row>
    <row r="97" spans="1:16" ht="14.25" customHeight="1">
      <c r="A97" s="20"/>
      <c r="C97" s="31" t="s">
        <v>102</v>
      </c>
      <c r="D97" s="86" t="s">
        <v>187</v>
      </c>
      <c r="E97" s="86" t="s">
        <v>182</v>
      </c>
      <c r="F97" s="86"/>
      <c r="G97" s="133">
        <f>PCL!G141</f>
        <v>100</v>
      </c>
      <c r="H97" s="133">
        <f>PCL!H141</f>
        <v>100</v>
      </c>
      <c r="I97" s="133">
        <f>PCL!I141</f>
        <v>100</v>
      </c>
      <c r="J97" s="133">
        <f>PCL!J141</f>
        <v>100</v>
      </c>
      <c r="K97" s="133">
        <f>PCL!K141</f>
        <v>100</v>
      </c>
      <c r="L97" s="133">
        <f>PCL!L141</f>
        <v>100</v>
      </c>
      <c r="M97" s="133">
        <f>PCL!M141</f>
        <v>100</v>
      </c>
      <c r="N97" s="133">
        <f>PCL!N141</f>
        <v>100</v>
      </c>
      <c r="O97" s="133">
        <f>PCL!O141</f>
        <v>100</v>
      </c>
      <c r="P97" s="133">
        <f>PCL!P141</f>
        <v>100</v>
      </c>
    </row>
    <row r="98" spans="1:16" ht="14.25" customHeight="1">
      <c r="A98" s="20"/>
      <c r="C98" s="31" t="s">
        <v>103</v>
      </c>
      <c r="D98" s="86" t="s">
        <v>187</v>
      </c>
      <c r="E98" s="86" t="s">
        <v>182</v>
      </c>
      <c r="F98" s="86"/>
      <c r="G98" s="133">
        <f>PCL!G142</f>
        <v>100</v>
      </c>
      <c r="H98" s="133">
        <f>PCL!H142</f>
        <v>100</v>
      </c>
      <c r="I98" s="133">
        <f>PCL!I142</f>
        <v>100</v>
      </c>
      <c r="J98" s="133">
        <f>PCL!J142</f>
        <v>100</v>
      </c>
      <c r="K98" s="133">
        <f>PCL!K142</f>
        <v>100</v>
      </c>
      <c r="L98" s="133">
        <f>PCL!L142</f>
        <v>100</v>
      </c>
      <c r="M98" s="133">
        <f>PCL!M142</f>
        <v>100</v>
      </c>
      <c r="N98" s="133">
        <f>PCL!N142</f>
        <v>100</v>
      </c>
      <c r="O98" s="133">
        <f>PCL!O142</f>
        <v>100</v>
      </c>
      <c r="P98" s="133">
        <f>PCL!P142</f>
        <v>100</v>
      </c>
    </row>
    <row r="99" spans="1:16" ht="14.25" customHeight="1">
      <c r="A99" s="20"/>
      <c r="C99" s="31" t="s">
        <v>104</v>
      </c>
      <c r="D99" s="86" t="s">
        <v>187</v>
      </c>
      <c r="E99" s="86" t="s">
        <v>182</v>
      </c>
      <c r="F99" s="86"/>
      <c r="G99" s="133">
        <f>PCL!G143</f>
        <v>100</v>
      </c>
      <c r="H99" s="133">
        <f>PCL!H143</f>
        <v>100</v>
      </c>
      <c r="I99" s="133">
        <f>PCL!I143</f>
        <v>100</v>
      </c>
      <c r="J99" s="133">
        <f>PCL!J143</f>
        <v>100</v>
      </c>
      <c r="K99" s="133">
        <f>PCL!K143</f>
        <v>100</v>
      </c>
      <c r="L99" s="133">
        <f>PCL!L143</f>
        <v>100</v>
      </c>
      <c r="M99" s="133">
        <f>PCL!M143</f>
        <v>100</v>
      </c>
      <c r="N99" s="133">
        <f>PCL!N143</f>
        <v>100</v>
      </c>
      <c r="O99" s="133">
        <f>PCL!O143</f>
        <v>100</v>
      </c>
      <c r="P99" s="133">
        <f>PCL!P143</f>
        <v>100</v>
      </c>
    </row>
    <row r="100" spans="1:16" ht="14.25" customHeight="1">
      <c r="A100" s="20"/>
      <c r="C100" s="31" t="s">
        <v>105</v>
      </c>
      <c r="D100" s="86" t="s">
        <v>187</v>
      </c>
      <c r="E100" s="86" t="s">
        <v>182</v>
      </c>
      <c r="F100" s="86"/>
      <c r="G100" s="133">
        <f>PCL!G144</f>
        <v>100</v>
      </c>
      <c r="H100" s="133">
        <f>PCL!H144</f>
        <v>100</v>
      </c>
      <c r="I100" s="133">
        <f>PCL!I144</f>
        <v>100</v>
      </c>
      <c r="J100" s="133">
        <f>PCL!J144</f>
        <v>100</v>
      </c>
      <c r="K100" s="133">
        <f>PCL!K144</f>
        <v>100</v>
      </c>
      <c r="L100" s="133">
        <f>PCL!L144</f>
        <v>100</v>
      </c>
      <c r="M100" s="133">
        <f>PCL!M144</f>
        <v>100</v>
      </c>
      <c r="N100" s="133">
        <f>PCL!N144</f>
        <v>100</v>
      </c>
      <c r="O100" s="133">
        <f>PCL!O144</f>
        <v>100</v>
      </c>
      <c r="P100" s="133">
        <f>PCL!P144</f>
        <v>100</v>
      </c>
    </row>
    <row r="101" spans="1:16" ht="14.25" customHeight="1">
      <c r="A101" s="20"/>
      <c r="C101" s="31" t="s">
        <v>106</v>
      </c>
      <c r="D101" s="86" t="s">
        <v>187</v>
      </c>
      <c r="E101" s="86" t="s">
        <v>182</v>
      </c>
      <c r="F101" s="86"/>
      <c r="G101" s="133">
        <f>PCL!G145</f>
        <v>100</v>
      </c>
      <c r="H101" s="133">
        <f>PCL!H145</f>
        <v>100</v>
      </c>
      <c r="I101" s="133">
        <f>PCL!I145</f>
        <v>100</v>
      </c>
      <c r="J101" s="133">
        <f>PCL!J145</f>
        <v>100</v>
      </c>
      <c r="K101" s="133">
        <f>PCL!K145</f>
        <v>100</v>
      </c>
      <c r="L101" s="133">
        <f>PCL!L145</f>
        <v>100</v>
      </c>
      <c r="M101" s="133">
        <f>PCL!M145</f>
        <v>100</v>
      </c>
      <c r="N101" s="133">
        <f>PCL!N145</f>
        <v>100</v>
      </c>
      <c r="O101" s="133">
        <f>PCL!O145</f>
        <v>100</v>
      </c>
      <c r="P101" s="133">
        <f>PCL!P145</f>
        <v>100</v>
      </c>
    </row>
    <row r="102" spans="1:16" ht="14.25" customHeight="1"/>
    <row r="103" spans="1:16" ht="14.25" customHeight="1"/>
    <row r="104" spans="1:16" ht="14.25" customHeight="1">
      <c r="C104" s="13" t="s">
        <v>139</v>
      </c>
    </row>
    <row r="105" spans="1:16" ht="14.25" customHeight="1">
      <c r="C105" s="32"/>
      <c r="D105" s="32"/>
      <c r="E105" s="32"/>
      <c r="F105" s="13"/>
      <c r="G105" s="226" t="s">
        <v>145</v>
      </c>
      <c r="H105" s="226"/>
      <c r="I105" s="226"/>
      <c r="J105" s="226"/>
      <c r="K105" s="226"/>
      <c r="L105" s="226" t="s">
        <v>146</v>
      </c>
      <c r="M105" s="226"/>
      <c r="N105" s="226"/>
      <c r="O105" s="226"/>
      <c r="P105" s="226"/>
    </row>
    <row r="106" spans="1:16" ht="14.25" customHeight="1">
      <c r="A106" s="19"/>
      <c r="C106" s="32" t="s">
        <v>147</v>
      </c>
      <c r="D106" s="32" t="s">
        <v>148</v>
      </c>
      <c r="E106" s="32" t="s">
        <v>55</v>
      </c>
      <c r="F106" s="32" t="s">
        <v>149</v>
      </c>
      <c r="G106" s="32" t="s">
        <v>150</v>
      </c>
      <c r="H106" s="32" t="s">
        <v>151</v>
      </c>
      <c r="I106" s="32" t="s">
        <v>152</v>
      </c>
      <c r="J106" s="32" t="s">
        <v>153</v>
      </c>
      <c r="K106" s="32" t="s">
        <v>154</v>
      </c>
      <c r="L106" s="32" t="s">
        <v>155</v>
      </c>
      <c r="M106" s="32" t="s">
        <v>156</v>
      </c>
      <c r="N106" s="32" t="s">
        <v>157</v>
      </c>
      <c r="O106" s="32" t="s">
        <v>158</v>
      </c>
      <c r="P106" s="32" t="s">
        <v>159</v>
      </c>
    </row>
    <row r="107" spans="1:16" ht="14.25" customHeight="1">
      <c r="A107" s="20"/>
      <c r="C107" s="30" t="s">
        <v>58</v>
      </c>
      <c r="D107" s="52" t="s">
        <v>187</v>
      </c>
      <c r="E107" s="30" t="s">
        <v>183</v>
      </c>
      <c r="G107" s="133" t="str">
        <f>PCL!G168</f>
        <v/>
      </c>
      <c r="H107" s="133" t="str">
        <f>PCL!H168</f>
        <v/>
      </c>
      <c r="I107" s="133" t="str">
        <f>PCL!I168</f>
        <v/>
      </c>
      <c r="J107" s="133" t="str">
        <f>PCL!J168</f>
        <v/>
      </c>
      <c r="K107" s="133" t="str">
        <f>PCL!K168</f>
        <v/>
      </c>
      <c r="L107" s="133">
        <f>PCL!L168</f>
        <v>140.1</v>
      </c>
      <c r="M107" s="133">
        <f>PCL!M168</f>
        <v>138.1</v>
      </c>
      <c r="N107" s="133">
        <f>PCL!N168</f>
        <v>136.19999999999999</v>
      </c>
      <c r="O107" s="133">
        <f>PCL!O168</f>
        <v>134.19999999999999</v>
      </c>
      <c r="P107" s="133">
        <f>PCL!P168</f>
        <v>132.30000000000001</v>
      </c>
    </row>
    <row r="108" spans="1:16" ht="14.25" customHeight="1">
      <c r="A108" s="20"/>
      <c r="C108" s="30" t="s">
        <v>91</v>
      </c>
      <c r="D108" s="52" t="s">
        <v>187</v>
      </c>
      <c r="E108" s="30" t="s">
        <v>183</v>
      </c>
      <c r="G108" s="133" t="str">
        <f>PCL!G169</f>
        <v/>
      </c>
      <c r="H108" s="133" t="str">
        <f>PCL!H169</f>
        <v/>
      </c>
      <c r="I108" s="133" t="str">
        <f>PCL!I169</f>
        <v/>
      </c>
      <c r="J108" s="133" t="str">
        <f>PCL!J169</f>
        <v/>
      </c>
      <c r="K108" s="133" t="str">
        <f>PCL!K169</f>
        <v/>
      </c>
      <c r="L108" s="133">
        <f>PCL!L169</f>
        <v>138.9</v>
      </c>
      <c r="M108" s="133">
        <f>PCL!M169</f>
        <v>137</v>
      </c>
      <c r="N108" s="133">
        <f>PCL!N169</f>
        <v>135.1</v>
      </c>
      <c r="O108" s="133">
        <f>PCL!O169</f>
        <v>133.1</v>
      </c>
      <c r="P108" s="133">
        <f>PCL!P169</f>
        <v>131.19999999999999</v>
      </c>
    </row>
    <row r="109" spans="1:16" ht="14.25" customHeight="1">
      <c r="A109" s="20"/>
      <c r="C109" s="30" t="s">
        <v>92</v>
      </c>
      <c r="D109" s="52" t="s">
        <v>187</v>
      </c>
      <c r="E109" s="30" t="s">
        <v>183</v>
      </c>
      <c r="G109" s="133" t="str">
        <f>PCL!G170</f>
        <v/>
      </c>
      <c r="H109" s="133" t="str">
        <f>PCL!H170</f>
        <v/>
      </c>
      <c r="I109" s="133" t="str">
        <f>PCL!I170</f>
        <v/>
      </c>
      <c r="J109" s="133">
        <f>PCL!J170</f>
        <v>57.173892447280039</v>
      </c>
      <c r="K109" s="133">
        <f>PCL!K170</f>
        <v>68.340607827062342</v>
      </c>
      <c r="L109" s="133">
        <f>PCL!L170</f>
        <v>121</v>
      </c>
      <c r="M109" s="133">
        <f>PCL!M170</f>
        <v>118.9</v>
      </c>
      <c r="N109" s="133">
        <f>PCL!N170</f>
        <v>116.7</v>
      </c>
      <c r="O109" s="133">
        <f>PCL!O170</f>
        <v>114.6</v>
      </c>
      <c r="P109" s="133">
        <f>PCL!P170</f>
        <v>112.5</v>
      </c>
    </row>
    <row r="110" spans="1:16" ht="14.25" customHeight="1">
      <c r="A110" s="20"/>
      <c r="C110" s="30" t="s">
        <v>93</v>
      </c>
      <c r="D110" s="52" t="s">
        <v>187</v>
      </c>
      <c r="E110" s="30" t="s">
        <v>183</v>
      </c>
      <c r="G110" s="133">
        <f>PCL!G171</f>
        <v>178.0238037933899</v>
      </c>
      <c r="H110" s="133">
        <f>PCL!H171</f>
        <v>177.66379470650222</v>
      </c>
      <c r="I110" s="133">
        <f>PCL!I171</f>
        <v>176.98363692497685</v>
      </c>
      <c r="J110" s="133">
        <f>PCL!J171</f>
        <v>176.16576330174436</v>
      </c>
      <c r="K110" s="133">
        <f>PCL!K171</f>
        <v>175.03683177991007</v>
      </c>
      <c r="L110" s="133">
        <f>PCL!L171</f>
        <v>141.9</v>
      </c>
      <c r="M110" s="133">
        <f>PCL!M171</f>
        <v>137.1</v>
      </c>
      <c r="N110" s="133">
        <f>PCL!N171</f>
        <v>132.4</v>
      </c>
      <c r="O110" s="133">
        <f>PCL!O171</f>
        <v>127.9</v>
      </c>
      <c r="P110" s="133">
        <f>PCL!P171</f>
        <v>123.4</v>
      </c>
    </row>
    <row r="111" spans="1:16" ht="14.25" customHeight="1">
      <c r="A111" s="20"/>
      <c r="C111" s="30" t="s">
        <v>94</v>
      </c>
      <c r="D111" s="52" t="s">
        <v>187</v>
      </c>
      <c r="E111" s="30" t="s">
        <v>183</v>
      </c>
      <c r="G111" s="133" t="str">
        <f>PCL!G172</f>
        <v/>
      </c>
      <c r="H111" s="133" t="str">
        <f>PCL!H172</f>
        <v/>
      </c>
      <c r="I111" s="133" t="str">
        <f>PCL!I172</f>
        <v/>
      </c>
      <c r="J111" s="133">
        <f>PCL!J172</f>
        <v>70.20248038731792</v>
      </c>
      <c r="K111" s="133">
        <f>PCL!K172</f>
        <v>142.91053365517996</v>
      </c>
      <c r="L111" s="133">
        <f>PCL!L172</f>
        <v>123.5</v>
      </c>
      <c r="M111" s="133">
        <f>PCL!M172</f>
        <v>121.8</v>
      </c>
      <c r="N111" s="133">
        <f>PCL!N172</f>
        <v>120.1</v>
      </c>
      <c r="O111" s="133">
        <f>PCL!O172</f>
        <v>118.4</v>
      </c>
      <c r="P111" s="133">
        <f>PCL!P172</f>
        <v>116.7</v>
      </c>
    </row>
    <row r="112" spans="1:16" ht="14.25" customHeight="1">
      <c r="A112" s="20"/>
      <c r="C112" s="30" t="s">
        <v>95</v>
      </c>
      <c r="D112" s="52" t="s">
        <v>187</v>
      </c>
      <c r="E112" s="30" t="s">
        <v>183</v>
      </c>
      <c r="G112" s="133" t="str">
        <f>PCL!G173</f>
        <v/>
      </c>
      <c r="H112" s="133" t="str">
        <f>PCL!H173</f>
        <v/>
      </c>
      <c r="I112" s="133" t="str">
        <f>PCL!I173</f>
        <v/>
      </c>
      <c r="J112" s="133" t="str">
        <f>PCL!J173</f>
        <v/>
      </c>
      <c r="K112" s="133" t="str">
        <f>PCL!K173</f>
        <v/>
      </c>
      <c r="L112" s="133">
        <f>PCL!L173</f>
        <v>152.30000000000001</v>
      </c>
      <c r="M112" s="133">
        <f>PCL!M173</f>
        <v>147</v>
      </c>
      <c r="N112" s="133">
        <f>PCL!N173</f>
        <v>141.80000000000001</v>
      </c>
      <c r="O112" s="133">
        <f>PCL!O173</f>
        <v>136.6</v>
      </c>
      <c r="P112" s="133">
        <f>PCL!P173</f>
        <v>131.6</v>
      </c>
    </row>
    <row r="113" spans="1:16" ht="14.25" customHeight="1">
      <c r="A113" s="20"/>
      <c r="C113" s="30" t="s">
        <v>96</v>
      </c>
      <c r="D113" s="52" t="s">
        <v>187</v>
      </c>
      <c r="E113" s="30" t="s">
        <v>183</v>
      </c>
      <c r="G113" s="133" t="str">
        <f>PCL!G174</f>
        <v/>
      </c>
      <c r="H113" s="133" t="str">
        <f>PCL!H174</f>
        <v/>
      </c>
      <c r="I113" s="133" t="str">
        <f>PCL!I174</f>
        <v/>
      </c>
      <c r="J113" s="133" t="str">
        <f>PCL!J174</f>
        <v/>
      </c>
      <c r="K113" s="133" t="str">
        <f>PCL!K174</f>
        <v/>
      </c>
      <c r="L113" s="133">
        <f>PCL!L174</f>
        <v>129.1</v>
      </c>
      <c r="M113" s="133">
        <f>PCL!M174</f>
        <v>118.3</v>
      </c>
      <c r="N113" s="133">
        <f>PCL!N174</f>
        <v>107.7</v>
      </c>
      <c r="O113" s="133">
        <f>PCL!O174</f>
        <v>97.4</v>
      </c>
      <c r="P113" s="133">
        <f>PCL!P174</f>
        <v>87.3</v>
      </c>
    </row>
    <row r="114" spans="1:16" ht="14.25" customHeight="1">
      <c r="A114" s="20"/>
      <c r="C114" s="30" t="s">
        <v>97</v>
      </c>
      <c r="D114" s="52" t="s">
        <v>187</v>
      </c>
      <c r="E114" s="30" t="s">
        <v>183</v>
      </c>
      <c r="G114" s="133" t="str">
        <f>PCL!G175</f>
        <v/>
      </c>
      <c r="H114" s="133" t="str">
        <f>PCL!H175</f>
        <v/>
      </c>
      <c r="I114" s="133" t="str">
        <f>PCL!I175</f>
        <v/>
      </c>
      <c r="J114" s="133" t="str">
        <f>PCL!J175</f>
        <v/>
      </c>
      <c r="K114" s="133" t="str">
        <f>PCL!K175</f>
        <v/>
      </c>
      <c r="L114" s="133">
        <f>PCL!L175</f>
        <v>265.89999999999998</v>
      </c>
      <c r="M114" s="133">
        <f>PCL!M175</f>
        <v>262.2</v>
      </c>
      <c r="N114" s="133">
        <f>PCL!N175</f>
        <v>258.5</v>
      </c>
      <c r="O114" s="133">
        <f>PCL!O175</f>
        <v>254.8</v>
      </c>
      <c r="P114" s="133">
        <f>PCL!P175</f>
        <v>251.1</v>
      </c>
    </row>
    <row r="115" spans="1:16" ht="14.25" customHeight="1">
      <c r="A115" s="20"/>
      <c r="C115" s="30" t="s">
        <v>161</v>
      </c>
      <c r="D115" s="52" t="s">
        <v>187</v>
      </c>
      <c r="E115" s="30" t="s">
        <v>183</v>
      </c>
      <c r="G115" s="133" t="str">
        <f>PCL!G176</f>
        <v/>
      </c>
      <c r="H115" s="133" t="str">
        <f>PCL!H176</f>
        <v/>
      </c>
      <c r="I115" s="133" t="str">
        <f>PCL!I176</f>
        <v/>
      </c>
      <c r="J115" s="133" t="str">
        <f>PCL!J176</f>
        <v/>
      </c>
      <c r="K115" s="133" t="str">
        <f>PCL!K176</f>
        <v/>
      </c>
      <c r="L115" s="133">
        <f>PCL!L176</f>
        <v>119.9</v>
      </c>
      <c r="M115" s="133">
        <f>PCL!M176</f>
        <v>118.2</v>
      </c>
      <c r="N115" s="133">
        <f>PCL!N176</f>
        <v>116.6</v>
      </c>
      <c r="O115" s="133">
        <f>PCL!O176</f>
        <v>114.9</v>
      </c>
      <c r="P115" s="133">
        <f>PCL!P176</f>
        <v>113.3</v>
      </c>
    </row>
    <row r="116" spans="1:16" ht="14.25" customHeight="1">
      <c r="A116" s="20"/>
      <c r="C116" s="30" t="s">
        <v>99</v>
      </c>
      <c r="D116" s="52" t="s">
        <v>187</v>
      </c>
      <c r="E116" s="30" t="s">
        <v>183</v>
      </c>
      <c r="G116" s="133">
        <f>PCL!G177</f>
        <v>169.44397211358611</v>
      </c>
      <c r="H116" s="133">
        <f>PCL!H177</f>
        <v>167.55502496931379</v>
      </c>
      <c r="I116" s="133">
        <f>PCL!I177</f>
        <v>166.98757103046327</v>
      </c>
      <c r="J116" s="133">
        <f>PCL!J177</f>
        <v>166.40742566209573</v>
      </c>
      <c r="K116" s="133">
        <f>PCL!K177</f>
        <v>165.69417295245901</v>
      </c>
      <c r="L116" s="133">
        <f>PCL!L177</f>
        <v>161.4</v>
      </c>
      <c r="M116" s="133">
        <f>PCL!M177</f>
        <v>159.1</v>
      </c>
      <c r="N116" s="133">
        <f>PCL!N177</f>
        <v>156.9</v>
      </c>
      <c r="O116" s="133">
        <f>PCL!O177</f>
        <v>154.6</v>
      </c>
      <c r="P116" s="133">
        <f>PCL!P177</f>
        <v>152.4</v>
      </c>
    </row>
    <row r="117" spans="1:16" ht="14.25" customHeight="1">
      <c r="A117" s="20"/>
      <c r="C117" s="30" t="s">
        <v>100</v>
      </c>
      <c r="D117" s="52" t="s">
        <v>187</v>
      </c>
      <c r="E117" s="30" t="s">
        <v>183</v>
      </c>
      <c r="G117" s="133" t="str">
        <f>PCL!G178</f>
        <v/>
      </c>
      <c r="H117" s="133" t="str">
        <f>PCL!H178</f>
        <v/>
      </c>
      <c r="I117" s="133" t="str">
        <f>PCL!I178</f>
        <v/>
      </c>
      <c r="J117" s="133" t="str">
        <f>PCL!J178</f>
        <v/>
      </c>
      <c r="K117" s="133" t="str">
        <f>PCL!K178</f>
        <v/>
      </c>
      <c r="L117" s="133">
        <f>PCL!L178</f>
        <v>186.1</v>
      </c>
      <c r="M117" s="133">
        <f>PCL!M178</f>
        <v>183.6</v>
      </c>
      <c r="N117" s="133">
        <f>PCL!N178</f>
        <v>181</v>
      </c>
      <c r="O117" s="133">
        <f>PCL!O178</f>
        <v>178.4</v>
      </c>
      <c r="P117" s="133">
        <f>PCL!P178</f>
        <v>175.8</v>
      </c>
    </row>
    <row r="118" spans="1:16" ht="14.25" customHeight="1">
      <c r="A118" s="20"/>
      <c r="C118" s="30" t="s">
        <v>101</v>
      </c>
      <c r="D118" s="52" t="s">
        <v>187</v>
      </c>
      <c r="E118" s="30" t="s">
        <v>183</v>
      </c>
      <c r="G118" s="133" t="str">
        <f>PCL!G179</f>
        <v/>
      </c>
      <c r="H118" s="133" t="str">
        <f>PCL!H179</f>
        <v/>
      </c>
      <c r="I118" s="133" t="str">
        <f>PCL!I179</f>
        <v/>
      </c>
      <c r="J118" s="133" t="str">
        <f>PCL!J179</f>
        <v/>
      </c>
      <c r="K118" s="133" t="str">
        <f>PCL!K179</f>
        <v/>
      </c>
      <c r="L118" s="133">
        <f>PCL!L179</f>
        <v>150.69999999999999</v>
      </c>
      <c r="M118" s="133">
        <f>PCL!M179</f>
        <v>148.6</v>
      </c>
      <c r="N118" s="133">
        <f>PCL!N179</f>
        <v>146.5</v>
      </c>
      <c r="O118" s="133">
        <f>PCL!O179</f>
        <v>144.4</v>
      </c>
      <c r="P118" s="133">
        <f>PCL!P179</f>
        <v>142.30000000000001</v>
      </c>
    </row>
    <row r="119" spans="1:16" ht="14.25" customHeight="1">
      <c r="A119" s="20"/>
      <c r="C119" s="30" t="s">
        <v>102</v>
      </c>
      <c r="D119" s="52" t="s">
        <v>187</v>
      </c>
      <c r="E119" s="30" t="s">
        <v>183</v>
      </c>
      <c r="G119" s="133" t="str">
        <f>PCL!G180</f>
        <v/>
      </c>
      <c r="H119" s="133" t="str">
        <f>PCL!H180</f>
        <v/>
      </c>
      <c r="I119" s="133" t="str">
        <f>PCL!I180</f>
        <v/>
      </c>
      <c r="J119" s="133" t="str">
        <f>PCL!J180</f>
        <v/>
      </c>
      <c r="K119" s="133" t="str">
        <f>PCL!K180</f>
        <v/>
      </c>
      <c r="L119" s="133">
        <f>PCL!L180</f>
        <v>138.4</v>
      </c>
      <c r="M119" s="133">
        <f>PCL!M180</f>
        <v>136.5</v>
      </c>
      <c r="N119" s="133">
        <f>PCL!N180</f>
        <v>134.6</v>
      </c>
      <c r="O119" s="133">
        <f>PCL!O180</f>
        <v>132.69999999999999</v>
      </c>
      <c r="P119" s="133">
        <f>PCL!P180</f>
        <v>130.69999999999999</v>
      </c>
    </row>
    <row r="120" spans="1:16" ht="14.25" customHeight="1">
      <c r="A120" s="20"/>
      <c r="C120" s="30" t="s">
        <v>103</v>
      </c>
      <c r="D120" s="52" t="s">
        <v>187</v>
      </c>
      <c r="E120" s="30" t="s">
        <v>183</v>
      </c>
      <c r="G120" s="133" t="str">
        <f>PCL!G181</f>
        <v/>
      </c>
      <c r="H120" s="133" t="str">
        <f>PCL!H181</f>
        <v/>
      </c>
      <c r="I120" s="133" t="str">
        <f>PCL!I181</f>
        <v/>
      </c>
      <c r="J120" s="133" t="str">
        <f>PCL!J181</f>
        <v/>
      </c>
      <c r="K120" s="133" t="str">
        <f>PCL!K181</f>
        <v/>
      </c>
      <c r="L120" s="133">
        <f>PCL!L181</f>
        <v>129.6</v>
      </c>
      <c r="M120" s="133">
        <f>PCL!M181</f>
        <v>127.8</v>
      </c>
      <c r="N120" s="133">
        <f>PCL!N181</f>
        <v>126</v>
      </c>
      <c r="O120" s="133">
        <f>PCL!O181</f>
        <v>124.2</v>
      </c>
      <c r="P120" s="133">
        <f>PCL!P181</f>
        <v>122.4</v>
      </c>
    </row>
    <row r="121" spans="1:16" ht="14.25" customHeight="1">
      <c r="A121" s="20"/>
      <c r="C121" s="30" t="s">
        <v>104</v>
      </c>
      <c r="D121" s="52" t="s">
        <v>187</v>
      </c>
      <c r="E121" s="30" t="s">
        <v>183</v>
      </c>
      <c r="G121" s="133">
        <f>PCL!G182</f>
        <v>103.42324906253779</v>
      </c>
      <c r="H121" s="133">
        <f>PCL!H182</f>
        <v>102.88808664259928</v>
      </c>
      <c r="I121" s="133">
        <f>PCL!I182</f>
        <v>102.48726400958945</v>
      </c>
      <c r="J121" s="133">
        <f>PCL!J182</f>
        <v>102.13223436660097</v>
      </c>
      <c r="K121" s="133">
        <f>PCL!K182</f>
        <v>101.828142678497</v>
      </c>
      <c r="L121" s="133">
        <f>PCL!L182</f>
        <v>73.8</v>
      </c>
      <c r="M121" s="133">
        <f>PCL!M182</f>
        <v>72.400000000000006</v>
      </c>
      <c r="N121" s="133">
        <f>PCL!N182</f>
        <v>71.2</v>
      </c>
      <c r="O121" s="133">
        <f>PCL!O182</f>
        <v>70</v>
      </c>
      <c r="P121" s="133">
        <f>PCL!P182</f>
        <v>68.599999999999994</v>
      </c>
    </row>
    <row r="122" spans="1:16" ht="14.25" customHeight="1">
      <c r="A122" s="20"/>
      <c r="C122" s="30" t="s">
        <v>105</v>
      </c>
      <c r="D122" s="52" t="s">
        <v>187</v>
      </c>
      <c r="E122" s="30" t="s">
        <v>183</v>
      </c>
      <c r="G122" s="133">
        <f>PCL!G183</f>
        <v>167.18897447563302</v>
      </c>
      <c r="H122" s="133">
        <f>PCL!H183</f>
        <v>166.86061608594045</v>
      </c>
      <c r="I122" s="133">
        <f>PCL!I183</f>
        <v>166.13386189755101</v>
      </c>
      <c r="J122" s="133">
        <f>PCL!J183</f>
        <v>165.77489012038984</v>
      </c>
      <c r="K122" s="133">
        <f>PCL!K183</f>
        <v>164.6470355728122</v>
      </c>
      <c r="L122" s="133">
        <f>PCL!L183</f>
        <v>173.9</v>
      </c>
      <c r="M122" s="133">
        <f>PCL!M183</f>
        <v>171.5</v>
      </c>
      <c r="N122" s="133">
        <f>PCL!N183</f>
        <v>169.1</v>
      </c>
      <c r="O122" s="133">
        <f>PCL!O183</f>
        <v>166.7</v>
      </c>
      <c r="P122" s="133">
        <f>PCL!P183</f>
        <v>164.3</v>
      </c>
    </row>
    <row r="123" spans="1:16" ht="14.25" customHeight="1">
      <c r="A123" s="20"/>
      <c r="C123" s="30" t="s">
        <v>106</v>
      </c>
      <c r="D123" s="52" t="s">
        <v>187</v>
      </c>
      <c r="E123" s="30" t="s">
        <v>183</v>
      </c>
      <c r="G123" s="133">
        <f>PCL!G184</f>
        <v>83.230491059897247</v>
      </c>
      <c r="H123" s="133">
        <f>PCL!H184</f>
        <v>83.458040750546786</v>
      </c>
      <c r="I123" s="133">
        <f>PCL!I184</f>
        <v>83.309393852341287</v>
      </c>
      <c r="J123" s="133">
        <f>PCL!J184</f>
        <v>82.863771958899576</v>
      </c>
      <c r="K123" s="133">
        <f>PCL!K184</f>
        <v>82.398712193642481</v>
      </c>
      <c r="L123" s="133">
        <f>PCL!L184</f>
        <v>66.5</v>
      </c>
      <c r="M123" s="133">
        <f>PCL!M184</f>
        <v>64.599999999999994</v>
      </c>
      <c r="N123" s="133">
        <f>PCL!N184</f>
        <v>62.7</v>
      </c>
      <c r="O123" s="133">
        <f>PCL!O184</f>
        <v>60.9</v>
      </c>
      <c r="P123" s="133">
        <f>PCL!P184</f>
        <v>59</v>
      </c>
    </row>
    <row r="124" spans="1:16" ht="14.25" customHeight="1"/>
    <row r="125" spans="1:16" ht="14.25" customHeight="1"/>
    <row r="126" spans="1:16" ht="14.25" customHeight="1">
      <c r="C126" s="13" t="s">
        <v>140</v>
      </c>
      <c r="G126" s="227" t="s">
        <v>189</v>
      </c>
      <c r="H126" s="227"/>
      <c r="I126" s="227"/>
      <c r="J126" s="227"/>
      <c r="K126" s="227"/>
      <c r="L126" s="227"/>
      <c r="M126" s="227"/>
      <c r="N126" s="227"/>
    </row>
    <row r="127" spans="1:16" ht="14.25" customHeight="1">
      <c r="C127" s="30"/>
      <c r="D127" s="30"/>
      <c r="E127" s="30"/>
      <c r="F127" s="13"/>
      <c r="G127" s="226" t="s">
        <v>145</v>
      </c>
      <c r="H127" s="226"/>
      <c r="I127" s="226"/>
      <c r="J127" s="226"/>
      <c r="K127" s="226"/>
      <c r="L127" s="226" t="s">
        <v>146</v>
      </c>
      <c r="M127" s="226"/>
      <c r="N127" s="226"/>
      <c r="O127" s="226"/>
      <c r="P127" s="226"/>
    </row>
    <row r="128" spans="1:16" ht="14.25" customHeight="1">
      <c r="A128" s="19"/>
      <c r="C128" s="32" t="s">
        <v>147</v>
      </c>
      <c r="D128" s="32" t="s">
        <v>148</v>
      </c>
      <c r="E128" s="32" t="s">
        <v>55</v>
      </c>
      <c r="F128" s="32" t="s">
        <v>149</v>
      </c>
      <c r="G128" s="32" t="s">
        <v>150</v>
      </c>
      <c r="H128" s="32" t="s">
        <v>151</v>
      </c>
      <c r="I128" s="32" t="s">
        <v>152</v>
      </c>
      <c r="J128" s="32" t="s">
        <v>153</v>
      </c>
      <c r="K128" s="32" t="s">
        <v>154</v>
      </c>
      <c r="L128" s="32" t="s">
        <v>155</v>
      </c>
      <c r="M128" s="32" t="s">
        <v>156</v>
      </c>
      <c r="N128" s="32" t="s">
        <v>157</v>
      </c>
      <c r="O128" s="32" t="s">
        <v>158</v>
      </c>
      <c r="P128" s="32" t="s">
        <v>159</v>
      </c>
    </row>
    <row r="129" spans="1:16" ht="14.25" customHeight="1">
      <c r="A129" s="20"/>
      <c r="C129" s="30" t="s">
        <v>58</v>
      </c>
      <c r="D129" s="52" t="s">
        <v>187</v>
      </c>
      <c r="E129" s="30" t="s">
        <v>184</v>
      </c>
      <c r="G129" s="86"/>
      <c r="H129" s="86"/>
      <c r="J129" s="86"/>
      <c r="K129" s="86"/>
      <c r="L129" s="133">
        <f>PCL!L189</f>
        <v>2.34</v>
      </c>
      <c r="M129" s="133">
        <f>PCL!M189</f>
        <v>2.34</v>
      </c>
      <c r="N129" s="133">
        <f>PCL!N189</f>
        <v>2.34</v>
      </c>
      <c r="O129" s="133">
        <f>PCL!O189</f>
        <v>2.34</v>
      </c>
      <c r="P129" s="133">
        <f>PCL!P189</f>
        <v>2.34</v>
      </c>
    </row>
    <row r="130" spans="1:16" ht="14.25" customHeight="1">
      <c r="A130" s="20"/>
      <c r="C130" s="30" t="s">
        <v>91</v>
      </c>
      <c r="D130" s="52" t="s">
        <v>187</v>
      </c>
      <c r="E130" s="30" t="s">
        <v>184</v>
      </c>
      <c r="G130" s="86"/>
      <c r="H130" s="86"/>
      <c r="J130" s="86"/>
      <c r="K130" s="86"/>
      <c r="L130" s="133">
        <f>PCL!L190</f>
        <v>2.34</v>
      </c>
      <c r="M130" s="133">
        <f>PCL!M190</f>
        <v>2.34</v>
      </c>
      <c r="N130" s="133">
        <f>PCL!N190</f>
        <v>2.34</v>
      </c>
      <c r="O130" s="133">
        <f>PCL!O190</f>
        <v>2.34</v>
      </c>
      <c r="P130" s="133">
        <f>PCL!P190</f>
        <v>2.34</v>
      </c>
    </row>
    <row r="131" spans="1:16" ht="14.25" customHeight="1">
      <c r="A131" s="20"/>
      <c r="C131" s="30" t="s">
        <v>92</v>
      </c>
      <c r="D131" s="52" t="s">
        <v>187</v>
      </c>
      <c r="E131" s="30" t="s">
        <v>184</v>
      </c>
      <c r="G131" s="86"/>
      <c r="H131" s="86"/>
      <c r="J131" s="86"/>
      <c r="K131" s="86"/>
      <c r="L131" s="133">
        <f>PCL!L191</f>
        <v>2.34</v>
      </c>
      <c r="M131" s="133">
        <f>PCL!M191</f>
        <v>2.34</v>
      </c>
      <c r="N131" s="133">
        <f>PCL!N191</f>
        <v>2.34</v>
      </c>
      <c r="O131" s="133">
        <f>PCL!O191</f>
        <v>2.34</v>
      </c>
      <c r="P131" s="133">
        <f>PCL!P191</f>
        <v>2.34</v>
      </c>
    </row>
    <row r="132" spans="1:16" ht="14.25" customHeight="1">
      <c r="A132" s="20"/>
      <c r="C132" s="30" t="s">
        <v>93</v>
      </c>
      <c r="D132" s="52" t="s">
        <v>187</v>
      </c>
      <c r="E132" s="30" t="s">
        <v>184</v>
      </c>
      <c r="G132" s="86"/>
      <c r="H132" s="86"/>
      <c r="J132" s="86"/>
      <c r="K132" s="86"/>
      <c r="L132" s="133">
        <f>PCL!L192</f>
        <v>6.37</v>
      </c>
      <c r="M132" s="133">
        <f>PCL!M192</f>
        <v>5.36</v>
      </c>
      <c r="N132" s="133">
        <f>PCL!N192</f>
        <v>4.3600000000000003</v>
      </c>
      <c r="O132" s="133">
        <f>PCL!O192</f>
        <v>3.35</v>
      </c>
      <c r="P132" s="133">
        <f>PCL!P192</f>
        <v>2.34</v>
      </c>
    </row>
    <row r="133" spans="1:16" ht="14.25" customHeight="1">
      <c r="A133" s="20"/>
      <c r="C133" s="30" t="s">
        <v>94</v>
      </c>
      <c r="D133" s="52" t="s">
        <v>187</v>
      </c>
      <c r="E133" s="30" t="s">
        <v>184</v>
      </c>
      <c r="G133" s="86"/>
      <c r="H133" s="86"/>
      <c r="J133" s="86"/>
      <c r="K133" s="86"/>
      <c r="L133" s="133">
        <f>PCL!L193</f>
        <v>2.34</v>
      </c>
      <c r="M133" s="133">
        <f>PCL!M193</f>
        <v>2.34</v>
      </c>
      <c r="N133" s="133">
        <f>PCL!N193</f>
        <v>2.34</v>
      </c>
      <c r="O133" s="133">
        <f>PCL!O193</f>
        <v>2.34</v>
      </c>
      <c r="P133" s="133">
        <f>PCL!P193</f>
        <v>2.34</v>
      </c>
    </row>
    <row r="134" spans="1:16" ht="14.25" customHeight="1">
      <c r="A134" s="20"/>
      <c r="C134" s="30" t="s">
        <v>95</v>
      </c>
      <c r="D134" s="52" t="s">
        <v>187</v>
      </c>
      <c r="E134" s="30" t="s">
        <v>184</v>
      </c>
      <c r="G134" s="86"/>
      <c r="H134" s="86"/>
      <c r="J134" s="86"/>
      <c r="K134" s="86"/>
      <c r="L134" s="133">
        <f>PCL!L194</f>
        <v>2.34</v>
      </c>
      <c r="M134" s="133">
        <f>PCL!M194</f>
        <v>2.34</v>
      </c>
      <c r="N134" s="133">
        <f>PCL!N194</f>
        <v>2.34</v>
      </c>
      <c r="O134" s="133">
        <f>PCL!O194</f>
        <v>2.34</v>
      </c>
      <c r="P134" s="133">
        <f>PCL!P194</f>
        <v>2.34</v>
      </c>
    </row>
    <row r="135" spans="1:16" ht="14.25" customHeight="1">
      <c r="A135" s="20"/>
      <c r="C135" s="30" t="s">
        <v>96</v>
      </c>
      <c r="D135" s="52" t="s">
        <v>187</v>
      </c>
      <c r="E135" s="30" t="s">
        <v>184</v>
      </c>
      <c r="G135" s="86"/>
      <c r="H135" s="86"/>
      <c r="J135" s="86"/>
      <c r="K135" s="86"/>
      <c r="L135" s="133">
        <f>PCL!L195</f>
        <v>9.44</v>
      </c>
      <c r="M135" s="133">
        <f>PCL!M195</f>
        <v>9.11</v>
      </c>
      <c r="N135" s="133">
        <f>PCL!N195</f>
        <v>7.33</v>
      </c>
      <c r="O135" s="133">
        <f>PCL!O195</f>
        <v>6.45</v>
      </c>
      <c r="P135" s="133">
        <f>PCL!P195</f>
        <v>3.25</v>
      </c>
    </row>
    <row r="136" spans="1:16" ht="14.25" customHeight="1">
      <c r="A136" s="20"/>
      <c r="C136" s="30" t="s">
        <v>97</v>
      </c>
      <c r="D136" s="52" t="s">
        <v>187</v>
      </c>
      <c r="E136" s="30" t="s">
        <v>184</v>
      </c>
      <c r="G136" s="86"/>
      <c r="H136" s="86"/>
      <c r="J136" s="86"/>
      <c r="K136" s="86"/>
      <c r="L136" s="133">
        <f>PCL!L196</f>
        <v>6</v>
      </c>
      <c r="M136" s="133">
        <f>PCL!M196</f>
        <v>5.09</v>
      </c>
      <c r="N136" s="133">
        <f>PCL!N196</f>
        <v>4.17</v>
      </c>
      <c r="O136" s="133">
        <f>PCL!O196</f>
        <v>3.26</v>
      </c>
      <c r="P136" s="133">
        <f>PCL!P196</f>
        <v>2.34</v>
      </c>
    </row>
    <row r="137" spans="1:16" ht="14.25" customHeight="1">
      <c r="A137" s="20"/>
      <c r="C137" s="30" t="s">
        <v>161</v>
      </c>
      <c r="D137" s="52" t="s">
        <v>187</v>
      </c>
      <c r="E137" s="30" t="s">
        <v>184</v>
      </c>
      <c r="G137" s="86"/>
      <c r="H137" s="86"/>
      <c r="J137" s="86"/>
      <c r="K137" s="86"/>
      <c r="L137" s="133">
        <f>PCL!L197</f>
        <v>3.56</v>
      </c>
      <c r="M137" s="133">
        <f>PCL!M197</f>
        <v>3.26</v>
      </c>
      <c r="N137" s="133">
        <f>PCL!N197</f>
        <v>2.95</v>
      </c>
      <c r="O137" s="133">
        <f>PCL!O197</f>
        <v>2.65</v>
      </c>
      <c r="P137" s="133">
        <f>PCL!P197</f>
        <v>2.34</v>
      </c>
    </row>
    <row r="138" spans="1:16" ht="14.25" customHeight="1">
      <c r="A138" s="20"/>
      <c r="C138" s="30" t="s">
        <v>99</v>
      </c>
      <c r="D138" s="52" t="s">
        <v>187</v>
      </c>
      <c r="E138" s="30" t="s">
        <v>184</v>
      </c>
      <c r="G138" s="86"/>
      <c r="H138" s="86"/>
      <c r="J138" s="86"/>
      <c r="K138" s="86"/>
      <c r="L138" s="133">
        <f>PCL!L198</f>
        <v>2.34</v>
      </c>
      <c r="M138" s="133">
        <f>PCL!M198</f>
        <v>2.34</v>
      </c>
      <c r="N138" s="133">
        <f>PCL!N198</f>
        <v>2.34</v>
      </c>
      <c r="O138" s="133">
        <f>PCL!O198</f>
        <v>2.34</v>
      </c>
      <c r="P138" s="133">
        <f>PCL!P198</f>
        <v>2.34</v>
      </c>
    </row>
    <row r="139" spans="1:16" ht="14.25" customHeight="1">
      <c r="A139" s="20"/>
      <c r="C139" s="30" t="s">
        <v>100</v>
      </c>
      <c r="D139" s="52" t="s">
        <v>187</v>
      </c>
      <c r="E139" s="30" t="s">
        <v>184</v>
      </c>
      <c r="G139" s="86"/>
      <c r="H139" s="86"/>
      <c r="J139" s="86"/>
      <c r="K139" s="86"/>
      <c r="L139" s="133">
        <f>PCL!L199</f>
        <v>5.12</v>
      </c>
      <c r="M139" s="133">
        <f>PCL!M199</f>
        <v>4.42</v>
      </c>
      <c r="N139" s="133">
        <f>PCL!N199</f>
        <v>3.73</v>
      </c>
      <c r="O139" s="133">
        <f>PCL!O199</f>
        <v>3.03</v>
      </c>
      <c r="P139" s="133">
        <f>PCL!P199</f>
        <v>2.34</v>
      </c>
    </row>
    <row r="140" spans="1:16" ht="14.25" customHeight="1">
      <c r="A140" s="20"/>
      <c r="C140" s="30" t="s">
        <v>101</v>
      </c>
      <c r="D140" s="52" t="s">
        <v>187</v>
      </c>
      <c r="E140" s="30" t="s">
        <v>184</v>
      </c>
      <c r="G140" s="86"/>
      <c r="H140" s="86"/>
      <c r="J140" s="86"/>
      <c r="K140" s="86"/>
      <c r="L140" s="133">
        <f>PCL!L200</f>
        <v>2.34</v>
      </c>
      <c r="M140" s="133">
        <f>PCL!M200</f>
        <v>2.34</v>
      </c>
      <c r="N140" s="133">
        <f>PCL!N200</f>
        <v>2.34</v>
      </c>
      <c r="O140" s="133">
        <f>PCL!O200</f>
        <v>2.34</v>
      </c>
      <c r="P140" s="133">
        <f>PCL!P200</f>
        <v>2.34</v>
      </c>
    </row>
    <row r="141" spans="1:16" ht="14.25" customHeight="1">
      <c r="A141" s="20"/>
      <c r="C141" s="30" t="s">
        <v>102</v>
      </c>
      <c r="D141" s="52" t="s">
        <v>187</v>
      </c>
      <c r="E141" s="30" t="s">
        <v>184</v>
      </c>
      <c r="G141" s="86"/>
      <c r="H141" s="86"/>
      <c r="J141" s="86"/>
      <c r="K141" s="86"/>
      <c r="L141" s="133">
        <f>PCL!L201</f>
        <v>2.34</v>
      </c>
      <c r="M141" s="133">
        <f>PCL!M201</f>
        <v>2.34</v>
      </c>
      <c r="N141" s="133">
        <f>PCL!N201</f>
        <v>2.34</v>
      </c>
      <c r="O141" s="133">
        <f>PCL!O201</f>
        <v>2.34</v>
      </c>
      <c r="P141" s="133">
        <f>PCL!P201</f>
        <v>2.34</v>
      </c>
    </row>
    <row r="142" spans="1:16" ht="14.25" customHeight="1">
      <c r="A142" s="20"/>
      <c r="C142" s="30" t="s">
        <v>103</v>
      </c>
      <c r="D142" s="52" t="s">
        <v>187</v>
      </c>
      <c r="E142" s="30" t="s">
        <v>184</v>
      </c>
      <c r="G142" s="86"/>
      <c r="H142" s="86"/>
      <c r="J142" s="86"/>
      <c r="K142" s="86"/>
      <c r="L142" s="133">
        <f>PCL!L202</f>
        <v>2.34</v>
      </c>
      <c r="M142" s="133">
        <f>PCL!M202</f>
        <v>2.34</v>
      </c>
      <c r="N142" s="133">
        <f>PCL!N202</f>
        <v>2.34</v>
      </c>
      <c r="O142" s="133">
        <f>PCL!O202</f>
        <v>2.34</v>
      </c>
      <c r="P142" s="133">
        <f>PCL!P202</f>
        <v>2.34</v>
      </c>
    </row>
    <row r="143" spans="1:16" ht="14.25" customHeight="1">
      <c r="A143" s="20"/>
      <c r="C143" s="30" t="s">
        <v>104</v>
      </c>
      <c r="D143" s="52" t="s">
        <v>187</v>
      </c>
      <c r="E143" s="30" t="s">
        <v>184</v>
      </c>
      <c r="G143" s="86"/>
      <c r="H143" s="86"/>
      <c r="J143" s="86"/>
      <c r="K143" s="86"/>
      <c r="L143" s="133">
        <f>PCL!L203</f>
        <v>2.34</v>
      </c>
      <c r="M143" s="133">
        <f>PCL!M203</f>
        <v>2.34</v>
      </c>
      <c r="N143" s="133">
        <f>PCL!N203</f>
        <v>2.34</v>
      </c>
      <c r="O143" s="133">
        <f>PCL!O203</f>
        <v>2.34</v>
      </c>
      <c r="P143" s="133">
        <f>PCL!P203</f>
        <v>2.34</v>
      </c>
    </row>
    <row r="144" spans="1:16" ht="14.25" customHeight="1">
      <c r="A144" s="20"/>
      <c r="C144" s="30" t="s">
        <v>105</v>
      </c>
      <c r="D144" s="52" t="s">
        <v>187</v>
      </c>
      <c r="E144" s="30" t="s">
        <v>184</v>
      </c>
      <c r="G144" s="86"/>
      <c r="H144" s="86"/>
      <c r="J144" s="86"/>
      <c r="K144" s="86"/>
      <c r="L144" s="133">
        <f>PCL!L204</f>
        <v>4.2300000000000004</v>
      </c>
      <c r="M144" s="133">
        <f>PCL!M204</f>
        <v>3.76</v>
      </c>
      <c r="N144" s="133">
        <f>PCL!N204</f>
        <v>3.28</v>
      </c>
      <c r="O144" s="133">
        <f>PCL!O204</f>
        <v>2.81</v>
      </c>
      <c r="P144" s="133">
        <f>PCL!P204</f>
        <v>2.34</v>
      </c>
    </row>
    <row r="145" spans="1:16" ht="14.25" customHeight="1">
      <c r="A145" s="20"/>
      <c r="C145" s="30" t="s">
        <v>106</v>
      </c>
      <c r="D145" s="52" t="s">
        <v>187</v>
      </c>
      <c r="E145" s="30" t="s">
        <v>184</v>
      </c>
      <c r="G145" s="86"/>
      <c r="H145" s="86"/>
      <c r="J145" s="86"/>
      <c r="K145" s="86"/>
      <c r="L145" s="133">
        <f>PCL!L205</f>
        <v>2.34</v>
      </c>
      <c r="M145" s="133">
        <f>PCL!M205</f>
        <v>2.34</v>
      </c>
      <c r="N145" s="133">
        <f>PCL!N205</f>
        <v>2.34</v>
      </c>
      <c r="O145" s="133">
        <f>PCL!O205</f>
        <v>2.34</v>
      </c>
      <c r="P145" s="133">
        <f>PCL!P205</f>
        <v>2.34</v>
      </c>
    </row>
    <row r="146" spans="1:16" ht="14.25" customHeight="1"/>
    <row r="147" spans="1:16" ht="14.25" customHeight="1"/>
    <row r="148" spans="1:16" ht="14.25" customHeight="1">
      <c r="C148" s="13" t="s">
        <v>141</v>
      </c>
    </row>
    <row r="149" spans="1:16" ht="14.25" customHeight="1">
      <c r="C149" s="32"/>
      <c r="D149" s="32"/>
      <c r="E149" s="32"/>
      <c r="F149" s="13"/>
      <c r="G149" s="226" t="s">
        <v>145</v>
      </c>
      <c r="H149" s="226"/>
      <c r="I149" s="226"/>
      <c r="J149" s="226"/>
      <c r="K149" s="226"/>
      <c r="L149" s="226" t="s">
        <v>146</v>
      </c>
      <c r="M149" s="226"/>
      <c r="N149" s="226"/>
      <c r="O149" s="226"/>
      <c r="P149" s="226"/>
    </row>
    <row r="150" spans="1:16" ht="14.25" customHeight="1">
      <c r="A150" s="19"/>
      <c r="C150" s="32" t="s">
        <v>147</v>
      </c>
      <c r="D150" s="32" t="s">
        <v>148</v>
      </c>
      <c r="E150" s="32" t="s">
        <v>55</v>
      </c>
      <c r="F150" s="32" t="s">
        <v>149</v>
      </c>
      <c r="G150" s="32" t="s">
        <v>150</v>
      </c>
      <c r="H150" s="32" t="s">
        <v>151</v>
      </c>
      <c r="I150" s="32" t="s">
        <v>152</v>
      </c>
      <c r="J150" s="32" t="s">
        <v>153</v>
      </c>
      <c r="K150" s="32" t="s">
        <v>154</v>
      </c>
      <c r="L150" s="32" t="s">
        <v>155</v>
      </c>
      <c r="M150" s="32" t="s">
        <v>156</v>
      </c>
      <c r="N150" s="32" t="s">
        <v>157</v>
      </c>
      <c r="O150" s="32" t="s">
        <v>158</v>
      </c>
      <c r="P150" s="32" t="s">
        <v>159</v>
      </c>
    </row>
    <row r="151" spans="1:16" ht="14.25" customHeight="1">
      <c r="A151" s="20"/>
      <c r="C151" s="30" t="s">
        <v>58</v>
      </c>
      <c r="D151" s="86" t="s">
        <v>187</v>
      </c>
      <c r="E151" s="30" t="s">
        <v>185</v>
      </c>
      <c r="F151" s="86"/>
      <c r="G151" s="99"/>
      <c r="H151" s="99"/>
      <c r="I151" s="86"/>
      <c r="J151" s="86"/>
      <c r="K151" s="86"/>
      <c r="L151" s="133">
        <f>PCL!L210</f>
        <v>5.6</v>
      </c>
      <c r="M151" s="133">
        <f>PCL!M210</f>
        <v>5.6</v>
      </c>
      <c r="N151" s="133">
        <f>PCL!N210</f>
        <v>5.5</v>
      </c>
      <c r="O151" s="133">
        <f>PCL!O210</f>
        <v>5.5</v>
      </c>
      <c r="P151" s="133">
        <f>PCL!P210</f>
        <v>5.5</v>
      </c>
    </row>
    <row r="152" spans="1:16" ht="14.25" customHeight="1">
      <c r="A152" s="20"/>
      <c r="C152" s="30" t="s">
        <v>91</v>
      </c>
      <c r="D152" s="86" t="s">
        <v>187</v>
      </c>
      <c r="E152" s="30" t="s">
        <v>185</v>
      </c>
      <c r="F152" s="86"/>
      <c r="G152" s="99"/>
      <c r="H152" s="99"/>
      <c r="I152" s="86"/>
      <c r="J152" s="86"/>
      <c r="K152" s="86"/>
      <c r="L152" s="133">
        <f>PCL!L211</f>
        <v>7.2</v>
      </c>
      <c r="M152" s="133">
        <f>PCL!M211</f>
        <v>7.2</v>
      </c>
      <c r="N152" s="133">
        <f>PCL!N211</f>
        <v>7.2</v>
      </c>
      <c r="O152" s="133">
        <f>PCL!O211</f>
        <v>7.2</v>
      </c>
      <c r="P152" s="133">
        <f>PCL!P211</f>
        <v>7.2</v>
      </c>
    </row>
    <row r="153" spans="1:16" ht="14.25" customHeight="1">
      <c r="A153" s="20"/>
      <c r="C153" s="30" t="s">
        <v>92</v>
      </c>
      <c r="D153" s="86" t="s">
        <v>187</v>
      </c>
      <c r="E153" s="30" t="s">
        <v>185</v>
      </c>
      <c r="F153" s="86"/>
      <c r="G153" s="99"/>
      <c r="H153" s="99"/>
      <c r="I153" s="86"/>
      <c r="J153" s="86"/>
      <c r="K153" s="86"/>
      <c r="L153" s="133">
        <f>PCL!L212</f>
        <v>5.37</v>
      </c>
      <c r="M153" s="133">
        <f>PCL!M212</f>
        <v>5.37</v>
      </c>
      <c r="N153" s="133">
        <f>PCL!N212</f>
        <v>5.37</v>
      </c>
      <c r="O153" s="133">
        <f>PCL!O212</f>
        <v>5.37</v>
      </c>
      <c r="P153" s="133">
        <f>PCL!P212</f>
        <v>5.37</v>
      </c>
    </row>
    <row r="154" spans="1:16" ht="14.25" customHeight="1">
      <c r="A154" s="20"/>
      <c r="C154" s="30" t="s">
        <v>93</v>
      </c>
      <c r="D154" s="86" t="s">
        <v>187</v>
      </c>
      <c r="E154" s="30" t="s">
        <v>185</v>
      </c>
      <c r="F154" s="86"/>
      <c r="G154" s="99"/>
      <c r="H154" s="99"/>
      <c r="I154" s="86"/>
      <c r="J154" s="86"/>
      <c r="K154" s="86"/>
      <c r="L154" s="133">
        <f>PCL!L213</f>
        <v>10.69</v>
      </c>
      <c r="M154" s="133">
        <f>PCL!M213</f>
        <v>10.06</v>
      </c>
      <c r="N154" s="133">
        <f>PCL!N213</f>
        <v>9.43</v>
      </c>
      <c r="O154" s="133">
        <f>PCL!O213</f>
        <v>8.7899999999999991</v>
      </c>
      <c r="P154" s="133">
        <f>PCL!P213</f>
        <v>8.1300000000000008</v>
      </c>
    </row>
    <row r="155" spans="1:16" ht="14.25" customHeight="1">
      <c r="A155" s="20"/>
      <c r="C155" s="30" t="s">
        <v>94</v>
      </c>
      <c r="D155" s="86" t="s">
        <v>187</v>
      </c>
      <c r="E155" s="30" t="s">
        <v>185</v>
      </c>
      <c r="F155" s="86"/>
      <c r="G155" s="99"/>
      <c r="H155" s="99"/>
      <c r="I155" s="86"/>
      <c r="J155" s="86"/>
      <c r="K155" s="86"/>
      <c r="L155" s="133">
        <f>PCL!L214</f>
        <v>8</v>
      </c>
      <c r="M155" s="133">
        <f>PCL!M214</f>
        <v>8</v>
      </c>
      <c r="N155" s="133">
        <f>PCL!N214</f>
        <v>8</v>
      </c>
      <c r="O155" s="133">
        <f>PCL!O214</f>
        <v>8</v>
      </c>
      <c r="P155" s="133">
        <f>PCL!P214</f>
        <v>8</v>
      </c>
    </row>
    <row r="156" spans="1:16" ht="14.25" customHeight="1">
      <c r="A156" s="20"/>
      <c r="C156" s="30" t="s">
        <v>95</v>
      </c>
      <c r="D156" s="86" t="s">
        <v>187</v>
      </c>
      <c r="E156" s="30" t="s">
        <v>185</v>
      </c>
      <c r="F156" s="86"/>
      <c r="G156" s="99"/>
      <c r="H156" s="99"/>
      <c r="I156" s="86"/>
      <c r="J156" s="86"/>
      <c r="K156" s="86"/>
      <c r="L156" s="133">
        <f>PCL!L215</f>
        <v>17.059999999999999</v>
      </c>
      <c r="M156" s="133">
        <f>PCL!M215</f>
        <v>16.27</v>
      </c>
      <c r="N156" s="133">
        <f>PCL!N215</f>
        <v>15.54</v>
      </c>
      <c r="O156" s="133">
        <f>PCL!O215</f>
        <v>14.76</v>
      </c>
      <c r="P156" s="133">
        <f>PCL!P215</f>
        <v>13.99</v>
      </c>
    </row>
    <row r="157" spans="1:16" ht="14.25" customHeight="1">
      <c r="A157" s="20"/>
      <c r="C157" s="30" t="s">
        <v>96</v>
      </c>
      <c r="D157" s="86" t="s">
        <v>187</v>
      </c>
      <c r="E157" s="30" t="s">
        <v>185</v>
      </c>
      <c r="F157" s="86"/>
      <c r="G157" s="99"/>
      <c r="H157" s="99"/>
      <c r="I157" s="86"/>
      <c r="J157" s="86"/>
      <c r="K157" s="86"/>
      <c r="L157" s="133">
        <f>PCL!L216</f>
        <v>5.72</v>
      </c>
      <c r="M157" s="133">
        <f>PCL!M216</f>
        <v>5.64</v>
      </c>
      <c r="N157" s="133">
        <f>PCL!N216</f>
        <v>5.59</v>
      </c>
      <c r="O157" s="133">
        <f>PCL!O216</f>
        <v>5.53</v>
      </c>
      <c r="P157" s="133">
        <f>PCL!P216</f>
        <v>5.48</v>
      </c>
    </row>
    <row r="158" spans="1:16" ht="14.25" customHeight="1">
      <c r="A158" s="20"/>
      <c r="C158" s="30" t="s">
        <v>97</v>
      </c>
      <c r="D158" s="86" t="s">
        <v>187</v>
      </c>
      <c r="E158" s="30" t="s">
        <v>185</v>
      </c>
      <c r="F158" s="86"/>
      <c r="G158" s="99"/>
      <c r="H158" s="99"/>
      <c r="I158" s="86"/>
      <c r="J158" s="86"/>
      <c r="K158" s="86"/>
      <c r="L158" s="133">
        <f>PCL!L217</f>
        <v>4</v>
      </c>
      <c r="M158" s="133">
        <f>PCL!M217</f>
        <v>4</v>
      </c>
      <c r="N158" s="133">
        <f>PCL!N217</f>
        <v>4</v>
      </c>
      <c r="O158" s="133">
        <f>PCL!O217</f>
        <v>4</v>
      </c>
      <c r="P158" s="133">
        <f>PCL!P217</f>
        <v>4</v>
      </c>
    </row>
    <row r="159" spans="1:16" ht="14.25" customHeight="1">
      <c r="A159" s="20"/>
      <c r="C159" s="30" t="s">
        <v>161</v>
      </c>
      <c r="D159" s="86" t="s">
        <v>187</v>
      </c>
      <c r="E159" s="30" t="s">
        <v>185</v>
      </c>
      <c r="F159" s="86"/>
      <c r="G159" s="99"/>
      <c r="H159" s="99"/>
      <c r="I159" s="86"/>
      <c r="J159" s="86"/>
      <c r="K159" s="86"/>
      <c r="L159" s="133">
        <f>PCL!L218</f>
        <v>15.51</v>
      </c>
      <c r="M159" s="133">
        <f>PCL!M218</f>
        <v>14.9</v>
      </c>
      <c r="N159" s="133">
        <f>PCL!N218</f>
        <v>14.29</v>
      </c>
      <c r="O159" s="133">
        <f>PCL!O218</f>
        <v>13.68</v>
      </c>
      <c r="P159" s="133">
        <f>PCL!P218</f>
        <v>13.07</v>
      </c>
    </row>
    <row r="160" spans="1:16" ht="14.25" customHeight="1">
      <c r="A160" s="20"/>
      <c r="C160" s="30" t="s">
        <v>99</v>
      </c>
      <c r="D160" s="86" t="s">
        <v>187</v>
      </c>
      <c r="E160" s="30" t="s">
        <v>185</v>
      </c>
      <c r="F160" s="86"/>
      <c r="G160" s="99"/>
      <c r="H160" s="99"/>
      <c r="I160" s="86"/>
      <c r="J160" s="86"/>
      <c r="K160" s="86"/>
      <c r="L160" s="133">
        <f>PCL!L219</f>
        <v>6.33</v>
      </c>
      <c r="M160" s="133">
        <f>PCL!M219</f>
        <v>6.33</v>
      </c>
      <c r="N160" s="133">
        <f>PCL!N219</f>
        <v>6.33</v>
      </c>
      <c r="O160" s="133">
        <f>PCL!O219</f>
        <v>6.33</v>
      </c>
      <c r="P160" s="133">
        <f>PCL!P219</f>
        <v>6.33</v>
      </c>
    </row>
    <row r="161" spans="1:16" ht="14.25" customHeight="1">
      <c r="A161" s="20"/>
      <c r="C161" s="30" t="s">
        <v>100</v>
      </c>
      <c r="D161" s="86" t="s">
        <v>187</v>
      </c>
      <c r="E161" s="30" t="s">
        <v>185</v>
      </c>
      <c r="F161" s="86"/>
      <c r="G161" s="99"/>
      <c r="H161" s="99"/>
      <c r="I161" s="86"/>
      <c r="J161" s="86"/>
      <c r="K161" s="86"/>
      <c r="L161" s="133">
        <f>PCL!L220</f>
        <v>18.260000000000002</v>
      </c>
      <c r="M161" s="133">
        <f>PCL!M220</f>
        <v>17.55</v>
      </c>
      <c r="N161" s="133">
        <f>PCL!N220</f>
        <v>16.829999999999998</v>
      </c>
      <c r="O161" s="133">
        <f>PCL!O220</f>
        <v>16.11</v>
      </c>
      <c r="P161" s="133">
        <f>PCL!P220</f>
        <v>15.39</v>
      </c>
    </row>
    <row r="162" spans="1:16" ht="14.25" customHeight="1"/>
    <row r="163" spans="1:16" ht="14.25" customHeight="1"/>
    <row r="164" spans="1:16" ht="14.25" customHeight="1">
      <c r="C164" s="13" t="s">
        <v>142</v>
      </c>
    </row>
    <row r="165" spans="1:16" ht="14.25" customHeight="1">
      <c r="C165" s="32"/>
      <c r="D165" s="32"/>
      <c r="E165" s="32"/>
      <c r="F165" s="13"/>
      <c r="G165" s="226" t="s">
        <v>145</v>
      </c>
      <c r="H165" s="226"/>
      <c r="I165" s="226"/>
      <c r="J165" s="226"/>
      <c r="K165" s="226"/>
      <c r="L165" s="226" t="s">
        <v>146</v>
      </c>
      <c r="M165" s="226"/>
      <c r="N165" s="226"/>
      <c r="O165" s="226"/>
      <c r="P165" s="226"/>
    </row>
    <row r="166" spans="1:16" ht="14.25" customHeight="1">
      <c r="C166" s="32" t="s">
        <v>147</v>
      </c>
      <c r="D166" s="32" t="s">
        <v>148</v>
      </c>
      <c r="E166" s="32" t="s">
        <v>55</v>
      </c>
      <c r="F166" s="32" t="s">
        <v>149</v>
      </c>
      <c r="G166" s="32" t="s">
        <v>150</v>
      </c>
      <c r="H166" s="32" t="s">
        <v>151</v>
      </c>
      <c r="I166" s="32" t="s">
        <v>152</v>
      </c>
      <c r="J166" s="32" t="s">
        <v>153</v>
      </c>
      <c r="K166" s="32" t="s">
        <v>154</v>
      </c>
      <c r="L166" s="32" t="s">
        <v>155</v>
      </c>
      <c r="M166" s="32" t="s">
        <v>156</v>
      </c>
      <c r="N166" s="32" t="s">
        <v>157</v>
      </c>
      <c r="O166" s="32" t="s">
        <v>158</v>
      </c>
      <c r="P166" s="32" t="s">
        <v>159</v>
      </c>
    </row>
    <row r="167" spans="1:16" ht="14.25" customHeight="1">
      <c r="C167" s="31" t="s">
        <v>58</v>
      </c>
      <c r="D167" s="86" t="s">
        <v>190</v>
      </c>
      <c r="E167" s="31" t="s">
        <v>176</v>
      </c>
      <c r="F167" s="86"/>
      <c r="G167" s="86"/>
      <c r="H167" s="86"/>
      <c r="I167" s="133" t="str">
        <f ca="1">PCL!I237</f>
        <v/>
      </c>
      <c r="J167" s="133" t="str">
        <f ca="1">PCL!J237</f>
        <v/>
      </c>
      <c r="K167" s="133" t="str">
        <f ca="1">PCL!K237</f>
        <v/>
      </c>
      <c r="L167" s="133">
        <f ca="1">PCL!L237</f>
        <v>14.692946859632398</v>
      </c>
      <c r="M167" s="133">
        <f ca="1">PCL!M237</f>
        <v>14.415271206218096</v>
      </c>
      <c r="N167" s="133">
        <f ca="1">PCL!N237</f>
        <v>14.241215770257963</v>
      </c>
      <c r="O167" s="133">
        <f ca="1">PCL!O237</f>
        <v>14.067160334297832</v>
      </c>
      <c r="P167" s="133">
        <f ca="1">PCL!P237</f>
        <v>13.8931048983377</v>
      </c>
    </row>
    <row r="168" spans="1:16" ht="14.25" customHeight="1">
      <c r="C168" s="31" t="s">
        <v>91</v>
      </c>
      <c r="D168" s="86" t="s">
        <v>190</v>
      </c>
      <c r="E168" s="86" t="s">
        <v>176</v>
      </c>
      <c r="F168" s="86"/>
      <c r="G168" s="86"/>
      <c r="H168" s="86"/>
      <c r="I168" s="133" t="str">
        <f ca="1">PCL!I238</f>
        <v/>
      </c>
      <c r="J168" s="133" t="str">
        <f ca="1">PCL!J238</f>
        <v/>
      </c>
      <c r="K168" s="133" t="str">
        <f ca="1">PCL!K238</f>
        <v/>
      </c>
      <c r="L168" s="133">
        <f ca="1">PCL!L238</f>
        <v>26.7</v>
      </c>
      <c r="M168" s="133">
        <f ca="1">PCL!M238</f>
        <v>25.29</v>
      </c>
      <c r="N168" s="133">
        <f ca="1">PCL!N238</f>
        <v>23.89</v>
      </c>
      <c r="O168" s="133">
        <f ca="1">PCL!O238</f>
        <v>22.48</v>
      </c>
      <c r="P168" s="133">
        <f ca="1">PCL!P238</f>
        <v>21.08</v>
      </c>
    </row>
    <row r="169" spans="1:16" ht="14.25" customHeight="1">
      <c r="C169" s="31" t="s">
        <v>92</v>
      </c>
      <c r="D169" s="86" t="s">
        <v>190</v>
      </c>
      <c r="E169" s="86" t="s">
        <v>176</v>
      </c>
      <c r="F169" s="86"/>
      <c r="G169" s="86"/>
      <c r="H169" s="86"/>
      <c r="I169" s="133" t="str">
        <f ca="1">PCL!I239</f>
        <v/>
      </c>
      <c r="J169" s="133" t="str">
        <f ca="1">PCL!J239</f>
        <v/>
      </c>
      <c r="K169" s="133" t="str">
        <f ca="1">PCL!K239</f>
        <v/>
      </c>
      <c r="L169" s="133" t="str">
        <f ca="1">PCL!L239</f>
        <v/>
      </c>
      <c r="M169" s="133" t="str">
        <f ca="1">PCL!M239</f>
        <v/>
      </c>
      <c r="N169" s="133" t="str">
        <f ca="1">PCL!N239</f>
        <v/>
      </c>
      <c r="O169" s="133" t="str">
        <f ca="1">PCL!O239</f>
        <v/>
      </c>
      <c r="P169" s="133" t="str">
        <f ca="1">PCL!P239</f>
        <v/>
      </c>
    </row>
    <row r="170" spans="1:16" ht="14.25" customHeight="1">
      <c r="C170" s="31" t="s">
        <v>93</v>
      </c>
      <c r="D170" s="86" t="s">
        <v>190</v>
      </c>
      <c r="E170" s="86" t="s">
        <v>176</v>
      </c>
      <c r="F170" s="86"/>
      <c r="G170" s="86"/>
      <c r="H170" s="86"/>
      <c r="I170" s="133">
        <f ca="1">PCL!I240</f>
        <v>10.427124447492941</v>
      </c>
      <c r="J170" s="133">
        <f ca="1">PCL!J240</f>
        <v>10.378410386599725</v>
      </c>
      <c r="K170" s="133">
        <f ca="1">PCL!K240</f>
        <v>10.267004433974904</v>
      </c>
      <c r="L170" s="133">
        <f ca="1">PCL!L240</f>
        <v>26.145716622922475</v>
      </c>
      <c r="M170" s="133">
        <f ca="1">PCL!M240</f>
        <v>24.608109494134077</v>
      </c>
      <c r="N170" s="133">
        <f ca="1">PCL!N240</f>
        <v>23.204575828219816</v>
      </c>
      <c r="O170" s="133">
        <f ca="1">PCL!O240</f>
        <v>21.808753885744647</v>
      </c>
      <c r="P170" s="133">
        <f ca="1">PCL!P240</f>
        <v>20.412931943269477</v>
      </c>
    </row>
    <row r="171" spans="1:16" ht="14.25" customHeight="1">
      <c r="C171" s="31" t="s">
        <v>94</v>
      </c>
      <c r="D171" s="86" t="s">
        <v>190</v>
      </c>
      <c r="E171" s="86" t="s">
        <v>176</v>
      </c>
      <c r="F171" s="86"/>
      <c r="G171" s="86"/>
      <c r="H171" s="86"/>
      <c r="I171" s="133" t="str">
        <f ca="1">PCL!I241</f>
        <v/>
      </c>
      <c r="J171" s="133">
        <f ca="1">PCL!J241</f>
        <v>15.554273087734053</v>
      </c>
      <c r="K171" s="133">
        <f ca="1">PCL!K241</f>
        <v>8.8645680696452906</v>
      </c>
      <c r="L171" s="133">
        <f ca="1">PCL!L241</f>
        <v>8.6708596108352101</v>
      </c>
      <c r="M171" s="133">
        <f ca="1">PCL!M241</f>
        <v>8.4989850680394419</v>
      </c>
      <c r="N171" s="133">
        <f ca="1">PCL!N241</f>
        <v>8.3586828523107553</v>
      </c>
      <c r="O171" s="133">
        <f ca="1">PCL!O241</f>
        <v>8.2183806365820669</v>
      </c>
      <c r="P171" s="133">
        <f ca="1">PCL!P241</f>
        <v>8.0780784208533802</v>
      </c>
    </row>
    <row r="172" spans="1:16" ht="14.25" customHeight="1">
      <c r="C172" s="31" t="s">
        <v>95</v>
      </c>
      <c r="D172" s="86" t="s">
        <v>190</v>
      </c>
      <c r="E172" s="86" t="s">
        <v>176</v>
      </c>
      <c r="F172" s="86"/>
      <c r="G172" s="86"/>
      <c r="H172" s="86"/>
      <c r="I172" s="133">
        <f ca="1">PCL!I242</f>
        <v>44.481303784528279</v>
      </c>
      <c r="J172" s="133">
        <f ca="1">PCL!J242</f>
        <v>43.002979869065157</v>
      </c>
      <c r="K172" s="133">
        <f ca="1">PCL!K242</f>
        <v>41.813340023467738</v>
      </c>
      <c r="L172" s="133">
        <f ca="1">PCL!L242</f>
        <v>21.643446000577161</v>
      </c>
      <c r="M172" s="133">
        <f ca="1">PCL!M242</f>
        <v>19.715376963161884</v>
      </c>
      <c r="N172" s="133">
        <f ca="1">PCL!N242</f>
        <v>17.975784878177009</v>
      </c>
      <c r="O172" s="133">
        <f ca="1">PCL!O242</f>
        <v>16.236192793192139</v>
      </c>
      <c r="P172" s="133">
        <f ca="1">PCL!P242</f>
        <v>14.470828973614898</v>
      </c>
    </row>
    <row r="173" spans="1:16" ht="14.25" customHeight="1">
      <c r="C173" s="31" t="s">
        <v>96</v>
      </c>
      <c r="D173" s="86" t="s">
        <v>190</v>
      </c>
      <c r="E173" s="86" t="s">
        <v>176</v>
      </c>
      <c r="F173" s="86"/>
      <c r="G173" s="86"/>
      <c r="H173" s="86"/>
      <c r="I173" s="133">
        <f ca="1">PCL!I243</f>
        <v>49.005829742403435</v>
      </c>
      <c r="J173" s="133">
        <f ca="1">PCL!J243</f>
        <v>48.795858744697085</v>
      </c>
      <c r="K173" s="133">
        <f ca="1">PCL!K243</f>
        <v>48.495921069811814</v>
      </c>
      <c r="L173" s="133">
        <f ca="1">PCL!L243</f>
        <v>21.953754803627842</v>
      </c>
      <c r="M173" s="133">
        <f ca="1">PCL!M243</f>
        <v>20.503105916044706</v>
      </c>
      <c r="N173" s="133">
        <f ca="1">PCL!N243</f>
        <v>19.245489663285628</v>
      </c>
      <c r="O173" s="133">
        <f ca="1">PCL!O243</f>
        <v>18.329509321709132</v>
      </c>
      <c r="P173" s="133">
        <f ca="1">PCL!P243</f>
        <v>17.453138940849456</v>
      </c>
    </row>
    <row r="174" spans="1:16" ht="14.25" customHeight="1">
      <c r="C174" s="31" t="s">
        <v>97</v>
      </c>
      <c r="D174" s="86" t="s">
        <v>190</v>
      </c>
      <c r="E174" s="86" t="s">
        <v>176</v>
      </c>
      <c r="F174" s="86"/>
      <c r="G174" s="86"/>
      <c r="H174" s="86"/>
      <c r="I174" s="133" t="str">
        <f ca="1">PCL!I244</f>
        <v/>
      </c>
      <c r="J174" s="133" t="str">
        <f ca="1">PCL!J244</f>
        <v/>
      </c>
      <c r="K174" s="133" t="str">
        <f ca="1">PCL!K244</f>
        <v/>
      </c>
      <c r="L174" s="133" t="str">
        <f ca="1">PCL!L244</f>
        <v/>
      </c>
      <c r="M174" s="133" t="str">
        <f ca="1">PCL!M244</f>
        <v/>
      </c>
      <c r="N174" s="133" t="str">
        <f ca="1">PCL!N244</f>
        <v/>
      </c>
      <c r="O174" s="133" t="str">
        <f ca="1">PCL!O244</f>
        <v/>
      </c>
      <c r="P174" s="133" t="str">
        <f ca="1">PCL!P244</f>
        <v/>
      </c>
    </row>
    <row r="175" spans="1:16" ht="14.25" customHeight="1">
      <c r="C175" s="31" t="s">
        <v>161</v>
      </c>
      <c r="D175" s="86" t="s">
        <v>190</v>
      </c>
      <c r="E175" s="86" t="s">
        <v>176</v>
      </c>
      <c r="F175" s="86"/>
      <c r="G175" s="86"/>
      <c r="H175" s="86"/>
      <c r="I175" s="133" t="str">
        <f ca="1">PCL!I245</f>
        <v/>
      </c>
      <c r="J175" s="133" t="str">
        <f ca="1">PCL!J245</f>
        <v/>
      </c>
      <c r="K175" s="133" t="str">
        <f ca="1">PCL!K245</f>
        <v/>
      </c>
      <c r="L175" s="133">
        <f ca="1">PCL!L245</f>
        <v>20.101461724261981</v>
      </c>
      <c r="M175" s="133">
        <f ca="1">PCL!M245</f>
        <v>19.216265247941944</v>
      </c>
      <c r="N175" s="133">
        <f ca="1">PCL!N245</f>
        <v>18.497002099549512</v>
      </c>
      <c r="O175" s="133">
        <f ca="1">PCL!O245</f>
        <v>17.780650947709276</v>
      </c>
      <c r="P175" s="133">
        <f ca="1">PCL!P245</f>
        <v>17.061387799316844</v>
      </c>
    </row>
    <row r="176" spans="1:16" ht="14.25" customHeight="1">
      <c r="C176" s="31" t="s">
        <v>99</v>
      </c>
      <c r="D176" s="86" t="s">
        <v>190</v>
      </c>
      <c r="E176" s="86" t="s">
        <v>176</v>
      </c>
      <c r="F176" s="86"/>
      <c r="G176" s="86"/>
      <c r="H176" s="86"/>
      <c r="I176" s="133" t="str">
        <f ca="1">PCL!I246</f>
        <v/>
      </c>
      <c r="J176" s="133" t="str">
        <f ca="1">PCL!J246</f>
        <v/>
      </c>
      <c r="K176" s="133" t="str">
        <f ca="1">PCL!K246</f>
        <v/>
      </c>
      <c r="L176" s="133">
        <f ca="1">PCL!L246</f>
        <v>17.07</v>
      </c>
      <c r="M176" s="133">
        <f ca="1">PCL!M246</f>
        <v>16.73</v>
      </c>
      <c r="N176" s="133">
        <f ca="1">PCL!N246</f>
        <v>16.38</v>
      </c>
      <c r="O176" s="133">
        <f ca="1">PCL!O246</f>
        <v>16.03</v>
      </c>
      <c r="P176" s="133">
        <f ca="1">PCL!P246</f>
        <v>15.68</v>
      </c>
    </row>
    <row r="177" spans="3:16" ht="14.25" customHeight="1">
      <c r="C177" s="31" t="s">
        <v>100</v>
      </c>
      <c r="D177" s="86" t="s">
        <v>190</v>
      </c>
      <c r="E177" s="86" t="s">
        <v>176</v>
      </c>
      <c r="F177" s="86"/>
      <c r="G177" s="86"/>
      <c r="H177" s="86"/>
      <c r="I177" s="133">
        <f ca="1">PCL!I247</f>
        <v>45.93271844430565</v>
      </c>
      <c r="J177" s="133">
        <f ca="1">PCL!J247</f>
        <v>45.612270905660417</v>
      </c>
      <c r="K177" s="133">
        <f ca="1">PCL!K247</f>
        <v>45.339797724060617</v>
      </c>
      <c r="L177" s="133">
        <f ca="1">PCL!L247</f>
        <v>30.866463896156766</v>
      </c>
      <c r="M177" s="133">
        <f ca="1">PCL!M247</f>
        <v>29.03647021597607</v>
      </c>
      <c r="N177" s="133">
        <f ca="1">PCL!N247</f>
        <v>27.424517544271129</v>
      </c>
      <c r="O177" s="133">
        <f ca="1">PCL!O247</f>
        <v>25.812564872566185</v>
      </c>
      <c r="P177" s="133">
        <f ca="1">PCL!P247</f>
        <v>24.200612200861244</v>
      </c>
    </row>
    <row r="178" spans="3:16" ht="14.25" customHeight="1"/>
    <row r="179" spans="3:16" ht="14.25" customHeight="1">
      <c r="I179" s="87"/>
      <c r="J179" s="87"/>
      <c r="K179" s="87"/>
      <c r="L179" s="87"/>
      <c r="M179" s="87"/>
      <c r="N179" s="87"/>
    </row>
    <row r="180" spans="3:16" ht="14.25" customHeight="1">
      <c r="C180" s="13" t="s">
        <v>143</v>
      </c>
    </row>
    <row r="181" spans="3:16" ht="14.25" customHeight="1">
      <c r="C181" s="32"/>
      <c r="D181" s="32"/>
      <c r="E181" s="32"/>
      <c r="F181" s="13"/>
      <c r="G181" s="226" t="s">
        <v>145</v>
      </c>
      <c r="H181" s="226"/>
      <c r="I181" s="226"/>
      <c r="J181" s="226"/>
      <c r="K181" s="226"/>
      <c r="L181" s="226" t="s">
        <v>146</v>
      </c>
      <c r="M181" s="226"/>
      <c r="N181" s="226"/>
      <c r="O181" s="226"/>
      <c r="P181" s="226"/>
    </row>
    <row r="182" spans="3:16" ht="14.25" customHeight="1">
      <c r="C182" s="32" t="s">
        <v>147</v>
      </c>
      <c r="D182" s="32" t="s">
        <v>148</v>
      </c>
      <c r="E182" s="32" t="s">
        <v>55</v>
      </c>
      <c r="F182" s="32" t="s">
        <v>149</v>
      </c>
      <c r="G182" s="32" t="s">
        <v>150</v>
      </c>
      <c r="H182" s="32" t="s">
        <v>151</v>
      </c>
      <c r="I182" s="32" t="s">
        <v>152</v>
      </c>
      <c r="J182" s="32" t="s">
        <v>153</v>
      </c>
      <c r="K182" s="32" t="s">
        <v>154</v>
      </c>
      <c r="L182" s="32" t="s">
        <v>155</v>
      </c>
      <c r="M182" s="32" t="s">
        <v>156</v>
      </c>
      <c r="N182" s="32" t="s">
        <v>157</v>
      </c>
      <c r="O182" s="32" t="s">
        <v>158</v>
      </c>
      <c r="P182" s="32" t="s">
        <v>159</v>
      </c>
    </row>
    <row r="183" spans="3:16" ht="14.25" customHeight="1">
      <c r="C183" s="30" t="s">
        <v>58</v>
      </c>
      <c r="D183" s="30" t="s">
        <v>115</v>
      </c>
      <c r="E183" s="30" t="s">
        <v>191</v>
      </c>
      <c r="F183" s="30"/>
      <c r="G183" s="30"/>
      <c r="H183" s="30"/>
      <c r="I183" s="30"/>
      <c r="J183" s="30"/>
      <c r="K183" s="30"/>
      <c r="L183" s="133">
        <f>PCL!L252</f>
        <v>1.0900000000000001</v>
      </c>
      <c r="M183" s="133">
        <f>PCL!M252</f>
        <v>1.01</v>
      </c>
      <c r="N183" s="133">
        <f>PCL!N252</f>
        <v>0.93</v>
      </c>
      <c r="O183" s="133">
        <f>PCL!O252</f>
        <v>0.85</v>
      </c>
      <c r="P183" s="133">
        <f>PCL!P252</f>
        <v>0.77</v>
      </c>
    </row>
    <row r="184" spans="3:16" ht="14.25" customHeight="1">
      <c r="C184" s="30" t="s">
        <v>91</v>
      </c>
      <c r="D184" s="30" t="s">
        <v>115</v>
      </c>
      <c r="E184" s="30" t="s">
        <v>191</v>
      </c>
      <c r="F184" s="30"/>
      <c r="G184" s="30"/>
      <c r="H184" s="30"/>
      <c r="I184" s="30"/>
      <c r="J184" s="30"/>
      <c r="K184" s="30"/>
      <c r="L184" s="133">
        <f>PCL!L253</f>
        <v>2.2400000000000002</v>
      </c>
      <c r="M184" s="133">
        <f>PCL!M253</f>
        <v>2.0699999999999998</v>
      </c>
      <c r="N184" s="133">
        <f>PCL!N253</f>
        <v>1.91</v>
      </c>
      <c r="O184" s="133">
        <f>PCL!O253</f>
        <v>0.75</v>
      </c>
      <c r="P184" s="133">
        <f>PCL!P253</f>
        <v>1.58</v>
      </c>
    </row>
    <row r="185" spans="3:16" ht="14.25" customHeight="1">
      <c r="C185" s="30" t="s">
        <v>92</v>
      </c>
      <c r="D185" s="30" t="s">
        <v>115</v>
      </c>
      <c r="E185" s="30" t="s">
        <v>191</v>
      </c>
      <c r="F185" s="30"/>
      <c r="G185" s="30"/>
      <c r="H185" s="30"/>
      <c r="I185" s="30"/>
      <c r="J185" s="30"/>
      <c r="K185" s="30"/>
      <c r="L185" s="133">
        <f>PCL!L254</f>
        <v>2.1290227194322608</v>
      </c>
      <c r="M185" s="133">
        <f>PCL!M254</f>
        <v>1.801247904548271</v>
      </c>
      <c r="N185" s="133">
        <f>PCL!N254</f>
        <v>1.5253291246439293</v>
      </c>
      <c r="O185" s="133">
        <f>PCL!O254</f>
        <v>1.5280201293755844</v>
      </c>
      <c r="P185" s="133">
        <f>PCL!P254</f>
        <v>1.530713254431584</v>
      </c>
    </row>
    <row r="186" spans="3:16" ht="14.25" customHeight="1">
      <c r="C186" s="30" t="s">
        <v>93</v>
      </c>
      <c r="D186" s="30" t="s">
        <v>115</v>
      </c>
      <c r="E186" s="30" t="s">
        <v>191</v>
      </c>
      <c r="F186" s="30"/>
      <c r="G186" s="30"/>
      <c r="H186" s="30"/>
      <c r="I186" s="30"/>
      <c r="J186" s="30"/>
      <c r="K186" s="30"/>
      <c r="L186" s="133">
        <f>PCL!L255</f>
        <v>1.26</v>
      </c>
      <c r="M186" s="133">
        <f>PCL!M255</f>
        <v>1.18</v>
      </c>
      <c r="N186" s="133">
        <f>PCL!N255</f>
        <v>1.1000000000000001</v>
      </c>
      <c r="O186" s="133">
        <f>PCL!O255</f>
        <v>1.03</v>
      </c>
      <c r="P186" s="133">
        <f>PCL!P255</f>
        <v>0.95</v>
      </c>
    </row>
    <row r="187" spans="3:16" ht="14.25" customHeight="1">
      <c r="C187" s="30" t="s">
        <v>94</v>
      </c>
      <c r="D187" s="30" t="s">
        <v>115</v>
      </c>
      <c r="E187" s="30" t="s">
        <v>191</v>
      </c>
      <c r="F187" s="30"/>
      <c r="G187" s="30"/>
      <c r="H187" s="30"/>
      <c r="I187" s="30"/>
      <c r="J187" s="30"/>
      <c r="K187" s="30"/>
      <c r="L187" s="133">
        <f>PCL!L256</f>
        <v>1.1654550096905205</v>
      </c>
      <c r="M187" s="133">
        <f>PCL!M256</f>
        <v>1.1418144090151074</v>
      </c>
      <c r="N187" s="133">
        <f>PCL!N256</f>
        <v>1.1205541140093775</v>
      </c>
      <c r="O187" s="133">
        <f>PCL!O256</f>
        <v>1.0996478927447431</v>
      </c>
      <c r="P187" s="133">
        <f>PCL!P256</f>
        <v>1.0905666216817502</v>
      </c>
    </row>
    <row r="188" spans="3:16" ht="14.25" customHeight="1">
      <c r="C188" s="30" t="s">
        <v>95</v>
      </c>
      <c r="D188" s="30" t="s">
        <v>115</v>
      </c>
      <c r="E188" s="30" t="s">
        <v>191</v>
      </c>
      <c r="F188" s="30"/>
      <c r="G188" s="30"/>
      <c r="H188" s="30"/>
      <c r="I188" s="30"/>
      <c r="J188" s="30"/>
      <c r="K188" s="30"/>
      <c r="L188" s="133">
        <f>PCL!L257</f>
        <v>1.68</v>
      </c>
      <c r="M188" s="133">
        <f>PCL!M257</f>
        <v>1.59</v>
      </c>
      <c r="N188" s="133">
        <f>PCL!N257</f>
        <v>1.51</v>
      </c>
      <c r="O188" s="133">
        <f>PCL!O257</f>
        <v>1.42</v>
      </c>
      <c r="P188" s="133">
        <f>PCL!P257</f>
        <v>1.33</v>
      </c>
    </row>
    <row r="189" spans="3:16" ht="14.25" customHeight="1">
      <c r="C189" s="30" t="s">
        <v>96</v>
      </c>
      <c r="D189" s="30" t="s">
        <v>115</v>
      </c>
      <c r="E189" s="30" t="s">
        <v>191</v>
      </c>
      <c r="F189" s="30"/>
      <c r="G189" s="30"/>
      <c r="H189" s="30"/>
      <c r="I189" s="30"/>
      <c r="J189" s="30"/>
      <c r="K189" s="30"/>
      <c r="L189" s="133">
        <f>PCL!L258</f>
        <v>1.0699999999999998</v>
      </c>
      <c r="M189" s="133">
        <f>PCL!M258</f>
        <v>0.97</v>
      </c>
      <c r="N189" s="133">
        <f>PCL!N258</f>
        <v>0.88</v>
      </c>
      <c r="O189" s="133">
        <f>PCL!O258</f>
        <v>0.77</v>
      </c>
      <c r="P189" s="133">
        <f>PCL!P258</f>
        <v>0.67</v>
      </c>
    </row>
    <row r="190" spans="3:16" ht="14.25" customHeight="1">
      <c r="C190" s="30" t="s">
        <v>97</v>
      </c>
      <c r="D190" s="30" t="s">
        <v>115</v>
      </c>
      <c r="E190" s="30" t="s">
        <v>191</v>
      </c>
      <c r="F190" s="30"/>
      <c r="G190" s="30"/>
      <c r="H190" s="30"/>
      <c r="I190" s="30"/>
      <c r="J190" s="30"/>
      <c r="K190" s="30"/>
      <c r="L190" s="133">
        <f>PCL!L259</f>
        <v>0.6</v>
      </c>
      <c r="M190" s="133">
        <f>PCL!M259</f>
        <v>0.6</v>
      </c>
      <c r="N190" s="133">
        <f>PCL!N259</f>
        <v>0.6</v>
      </c>
      <c r="O190" s="133">
        <f>PCL!O259</f>
        <v>0.6</v>
      </c>
      <c r="P190" s="133">
        <f>PCL!P259</f>
        <v>0.6</v>
      </c>
    </row>
    <row r="191" spans="3:16" ht="14.25" customHeight="1">
      <c r="C191" s="30" t="s">
        <v>161</v>
      </c>
      <c r="D191" s="30" t="s">
        <v>115</v>
      </c>
      <c r="E191" s="30" t="s">
        <v>191</v>
      </c>
      <c r="F191" s="30"/>
      <c r="G191" s="30"/>
      <c r="H191" s="30"/>
      <c r="I191" s="30"/>
      <c r="J191" s="30"/>
      <c r="K191" s="30"/>
      <c r="L191" s="133">
        <f>PCL!L260</f>
        <v>1.72</v>
      </c>
      <c r="M191" s="133">
        <f>PCL!M260</f>
        <v>1.6</v>
      </c>
      <c r="N191" s="133">
        <f>PCL!N260</f>
        <v>1.47</v>
      </c>
      <c r="O191" s="133">
        <f>PCL!O260</f>
        <v>1.35</v>
      </c>
      <c r="P191" s="133">
        <f>PCL!P260</f>
        <v>1.22</v>
      </c>
    </row>
    <row r="192" spans="3:16" ht="14.25" customHeight="1">
      <c r="C192" s="30" t="s">
        <v>99</v>
      </c>
      <c r="D192" s="30" t="s">
        <v>115</v>
      </c>
      <c r="E192" s="30" t="s">
        <v>191</v>
      </c>
      <c r="F192" s="30"/>
      <c r="G192" s="30"/>
      <c r="H192" s="30"/>
      <c r="I192" s="30"/>
      <c r="J192" s="30"/>
      <c r="K192" s="30"/>
      <c r="L192" s="133">
        <f>PCL!L261</f>
        <v>1.31</v>
      </c>
      <c r="M192" s="133">
        <f>PCL!M261</f>
        <v>1.22</v>
      </c>
      <c r="N192" s="133">
        <f>PCL!N261</f>
        <v>1.1200000000000001</v>
      </c>
      <c r="O192" s="133">
        <f>PCL!O261</f>
        <v>1.03</v>
      </c>
      <c r="P192" s="133">
        <f>PCL!P261</f>
        <v>0.93</v>
      </c>
    </row>
    <row r="193" spans="1:16" ht="14.25" customHeight="1">
      <c r="C193" s="30" t="s">
        <v>100</v>
      </c>
      <c r="D193" s="30" t="s">
        <v>115</v>
      </c>
      <c r="E193" s="30" t="s">
        <v>191</v>
      </c>
      <c r="F193" s="30"/>
      <c r="G193" s="30"/>
      <c r="H193" s="30"/>
      <c r="I193" s="30"/>
      <c r="J193" s="30"/>
      <c r="K193" s="30"/>
      <c r="L193" s="133">
        <f>PCL!L262</f>
        <v>1.1400000000000001</v>
      </c>
      <c r="M193" s="133">
        <f>PCL!M262</f>
        <v>1.06</v>
      </c>
      <c r="N193" s="133">
        <f>PCL!N262</f>
        <v>0.97</v>
      </c>
      <c r="O193" s="133">
        <f>PCL!O262</f>
        <v>0.89</v>
      </c>
      <c r="P193" s="133">
        <f>PCL!P262</f>
        <v>0.80999999999999994</v>
      </c>
    </row>
    <row r="194" spans="1:16" ht="14.25" customHeight="1">
      <c r="C194" s="30" t="s">
        <v>101</v>
      </c>
      <c r="D194" s="30" t="s">
        <v>115</v>
      </c>
      <c r="E194" s="30" t="s">
        <v>191</v>
      </c>
      <c r="F194" s="30"/>
      <c r="G194" s="30"/>
      <c r="H194" s="30"/>
      <c r="I194" s="30"/>
      <c r="J194" s="30"/>
      <c r="K194" s="30"/>
      <c r="L194" s="133">
        <f>PCL!L263</f>
        <v>0.67</v>
      </c>
      <c r="M194" s="133">
        <f>PCL!M263</f>
        <v>0.67</v>
      </c>
      <c r="N194" s="133">
        <f>PCL!N263</f>
        <v>0.67</v>
      </c>
      <c r="O194" s="133">
        <f>PCL!O263</f>
        <v>0.67</v>
      </c>
      <c r="P194" s="133">
        <f>PCL!P263</f>
        <v>0.67</v>
      </c>
    </row>
    <row r="195" spans="1:16" ht="14.25" customHeight="1">
      <c r="C195" s="30" t="s">
        <v>102</v>
      </c>
      <c r="D195" s="52" t="s">
        <v>115</v>
      </c>
      <c r="E195" s="30" t="s">
        <v>191</v>
      </c>
      <c r="F195" s="30"/>
      <c r="G195" s="30"/>
      <c r="H195" s="30"/>
      <c r="I195" s="30"/>
      <c r="J195" s="30"/>
      <c r="K195" s="30"/>
      <c r="L195" s="133">
        <f>PCL!L264</f>
        <v>1.23</v>
      </c>
      <c r="M195" s="133">
        <f>PCL!M264</f>
        <v>1.0899999999999999</v>
      </c>
      <c r="N195" s="133">
        <f>PCL!N264</f>
        <v>0.95</v>
      </c>
      <c r="O195" s="133">
        <f>PCL!O264</f>
        <v>0.81</v>
      </c>
      <c r="P195" s="133">
        <f>PCL!P264</f>
        <v>0.67999999999999994</v>
      </c>
    </row>
    <row r="196" spans="1:16" ht="14.25" customHeight="1">
      <c r="C196" s="14" t="s">
        <v>103</v>
      </c>
      <c r="D196" s="14" t="s">
        <v>115</v>
      </c>
      <c r="E196" s="14" t="s">
        <v>191</v>
      </c>
      <c r="F196" s="30"/>
      <c r="G196" s="30"/>
      <c r="H196" s="30"/>
      <c r="I196" s="30"/>
      <c r="J196" s="30"/>
      <c r="K196" s="30"/>
      <c r="L196" s="133">
        <f>PCL!L265</f>
        <v>1.1399999999999999</v>
      </c>
      <c r="M196" s="133">
        <f>PCL!M265</f>
        <v>1.1100000000000001</v>
      </c>
      <c r="N196" s="133">
        <f>PCL!N265</f>
        <v>1.08</v>
      </c>
      <c r="O196" s="133">
        <f>PCL!O265</f>
        <v>0.95</v>
      </c>
      <c r="P196" s="133">
        <f>PCL!P265</f>
        <v>0.76</v>
      </c>
    </row>
    <row r="197" spans="1:16" ht="14.25" customHeight="1">
      <c r="C197" s="46" t="s">
        <v>104</v>
      </c>
      <c r="D197" s="46" t="s">
        <v>115</v>
      </c>
      <c r="E197" s="30" t="s">
        <v>191</v>
      </c>
      <c r="F197" s="30"/>
      <c r="G197" s="30"/>
      <c r="H197" s="30"/>
      <c r="I197" s="30"/>
      <c r="J197" s="30"/>
      <c r="K197" s="30"/>
      <c r="L197" s="133">
        <f>PCL!L266</f>
        <v>0.44</v>
      </c>
      <c r="M197" s="133">
        <f>PCL!M266</f>
        <v>0.43</v>
      </c>
      <c r="N197" s="133">
        <f>PCL!N266</f>
        <v>0.43</v>
      </c>
      <c r="O197" s="133">
        <f>PCL!O266</f>
        <v>0.42</v>
      </c>
      <c r="P197" s="133">
        <f>PCL!P266</f>
        <v>0.41</v>
      </c>
    </row>
    <row r="198" spans="1:16" ht="14.25" customHeight="1">
      <c r="C198" s="46" t="s">
        <v>105</v>
      </c>
      <c r="D198" s="46" t="s">
        <v>115</v>
      </c>
      <c r="E198" s="30" t="s">
        <v>191</v>
      </c>
      <c r="F198" s="30"/>
      <c r="G198" s="30"/>
      <c r="H198" s="30"/>
      <c r="I198" s="30"/>
      <c r="J198" s="30"/>
      <c r="K198" s="30"/>
      <c r="L198" s="133">
        <f>PCL!L267</f>
        <v>1.51</v>
      </c>
      <c r="M198" s="133">
        <f>PCL!M267</f>
        <v>1.4</v>
      </c>
      <c r="N198" s="133">
        <f>PCL!N267</f>
        <v>1.29</v>
      </c>
      <c r="O198" s="133">
        <f>PCL!O267</f>
        <v>1.18</v>
      </c>
      <c r="P198" s="133">
        <f>PCL!P267</f>
        <v>1.08</v>
      </c>
    </row>
    <row r="199" spans="1:16" ht="14.25" customHeight="1">
      <c r="C199" s="46" t="s">
        <v>106</v>
      </c>
      <c r="D199" s="46" t="s">
        <v>115</v>
      </c>
      <c r="E199" s="30" t="s">
        <v>191</v>
      </c>
      <c r="G199" s="86"/>
      <c r="H199" s="86"/>
      <c r="I199" s="21"/>
      <c r="J199" s="21"/>
      <c r="K199" s="21"/>
      <c r="L199" s="133">
        <f>PCL!L268</f>
        <v>0.51</v>
      </c>
      <c r="M199" s="133">
        <f>PCL!M268</f>
        <v>0.51</v>
      </c>
      <c r="N199" s="133">
        <f>PCL!N268</f>
        <v>0.5</v>
      </c>
      <c r="O199" s="133">
        <f>PCL!O268</f>
        <v>0.5</v>
      </c>
      <c r="P199" s="133">
        <f>PCL!P268</f>
        <v>0.5</v>
      </c>
    </row>
    <row r="200" spans="1:16" ht="14.25" customHeight="1"/>
    <row r="201" spans="1:16" s="35" customFormat="1" ht="13.15">
      <c r="A201" s="35" t="s">
        <v>51</v>
      </c>
    </row>
    <row r="202" spans="1:16" ht="14.25" hidden="1" customHeight="1">
      <c r="C202" s="8" t="s">
        <v>192</v>
      </c>
      <c r="D202" s="8" t="s">
        <v>115</v>
      </c>
      <c r="E202" s="8" t="s">
        <v>191</v>
      </c>
    </row>
    <row r="203" spans="1:16" ht="14.25" hidden="1" customHeight="1">
      <c r="C203" s="8" t="s">
        <v>104</v>
      </c>
      <c r="D203" s="8" t="s">
        <v>115</v>
      </c>
      <c r="E203" s="8" t="s">
        <v>191</v>
      </c>
    </row>
    <row r="204" spans="1:16" ht="14.25" hidden="1" customHeight="1">
      <c r="C204" s="8" t="s">
        <v>105</v>
      </c>
      <c r="D204" s="8" t="s">
        <v>115</v>
      </c>
      <c r="E204" s="8" t="s">
        <v>191</v>
      </c>
    </row>
    <row r="205" spans="1:16" ht="14.25" hidden="1" customHeight="1">
      <c r="C205" s="8" t="s">
        <v>106</v>
      </c>
      <c r="D205" s="8" t="s">
        <v>115</v>
      </c>
      <c r="E205" s="8" t="s">
        <v>191</v>
      </c>
    </row>
    <row r="206" spans="1:16" ht="14.25" hidden="1" customHeight="1"/>
    <row r="207" spans="1:16" ht="14.25" hidden="1" customHeight="1"/>
    <row r="208" spans="1:16" ht="14.25" hidden="1" customHeight="1"/>
    <row r="209" ht="14.25" hidden="1" customHeight="1"/>
  </sheetData>
  <mergeCells count="22">
    <mergeCell ref="G165:K165"/>
    <mergeCell ref="L165:P165"/>
    <mergeCell ref="G181:K181"/>
    <mergeCell ref="L181:P181"/>
    <mergeCell ref="G7:K7"/>
    <mergeCell ref="L7:P7"/>
    <mergeCell ref="C23:D23"/>
    <mergeCell ref="L23:P23"/>
    <mergeCell ref="G23:K23"/>
    <mergeCell ref="G149:K149"/>
    <mergeCell ref="L149:P149"/>
    <mergeCell ref="L45:P45"/>
    <mergeCell ref="L67:P67"/>
    <mergeCell ref="L83:P83"/>
    <mergeCell ref="G45:K45"/>
    <mergeCell ref="G67:K67"/>
    <mergeCell ref="G83:K83"/>
    <mergeCell ref="G105:K105"/>
    <mergeCell ref="L105:P105"/>
    <mergeCell ref="G127:K127"/>
    <mergeCell ref="L127:P127"/>
    <mergeCell ref="G126:N126"/>
  </mergeCells>
  <pageMargins left="0.7" right="0.7" top="0.75" bottom="0.75" header="0.3" footer="0.3"/>
  <pageSetup paperSize="9" scale="38" fitToHeight="0" orientation="portrait" r:id="rId1"/>
  <headerFooter>
    <oddHeader>&amp;L&amp;F&amp;C&amp;A&amp;ROFFICIAL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B291-383A-4820-91D2-5E7154359DF5}">
  <sheetPr codeName="Sheet14">
    <tabColor rgb="FFCCCCCE"/>
    <pageSetUpPr fitToPage="1"/>
  </sheetPr>
  <dimension ref="A1:Z204"/>
  <sheetViews>
    <sheetView showGridLines="0" topLeftCell="A42" zoomScale="80" zoomScaleNormal="80" workbookViewId="0">
      <selection activeCell="P53" sqref="P53"/>
    </sheetView>
  </sheetViews>
  <sheetFormatPr defaultColWidth="0" defaultRowHeight="14.25" customHeight="1" zeroHeight="1"/>
  <cols>
    <col min="1" max="1" width="15" style="8" customWidth="1"/>
    <col min="2" max="2" width="28.25" style="8" customWidth="1"/>
    <col min="3" max="3" width="23.125" style="8" bestFit="1" customWidth="1"/>
    <col min="4" max="4" width="10.5" style="8" bestFit="1" customWidth="1"/>
    <col min="5" max="5" width="39.75" style="8" customWidth="1"/>
    <col min="6" max="18" width="9" style="8" customWidth="1"/>
    <col min="19" max="16384" width="9" style="8" hidden="1"/>
  </cols>
  <sheetData>
    <row r="1" spans="1:26" s="45" customFormat="1" ht="30.75">
      <c r="A1" s="54" t="e">
        <f ca="1" xml:space="preserve"> RIGHT(CELL("filename", A1), LEN(CELL("filename", A1)) - SEARCH("]", CELL("filename", A1)))</f>
        <v>#VALUE!</v>
      </c>
      <c r="S1" s="55"/>
      <c r="T1" s="55"/>
    </row>
    <row r="2" spans="1:26" s="18" customFormat="1">
      <c r="T2" s="74"/>
      <c r="U2" s="74"/>
      <c r="V2" s="74"/>
      <c r="W2" s="74"/>
      <c r="X2" s="74"/>
      <c r="Y2" s="74"/>
      <c r="Z2" s="74"/>
    </row>
    <row r="3" spans="1:26" s="29" customFormat="1" ht="13.15">
      <c r="A3" s="29" t="s">
        <v>193</v>
      </c>
    </row>
    <row r="4" spans="1:26" s="28" customFormat="1" ht="13.15">
      <c r="A4" s="201" t="s">
        <v>194</v>
      </c>
    </row>
    <row r="5" spans="1:26" s="28" customFormat="1" ht="13.15">
      <c r="A5" s="199" t="s">
        <v>38</v>
      </c>
    </row>
    <row r="6" spans="1:26">
      <c r="A6" s="131"/>
      <c r="B6" s="92"/>
      <c r="F6" s="235"/>
      <c r="G6" s="235"/>
      <c r="H6" s="235"/>
      <c r="I6" s="235"/>
      <c r="J6" s="235"/>
      <c r="K6" s="235"/>
      <c r="L6" s="235"/>
      <c r="M6" s="235"/>
      <c r="R6" s="13"/>
    </row>
    <row r="7" spans="1:26" ht="14.25" customHeight="1">
      <c r="A7" s="232" t="s">
        <v>195</v>
      </c>
      <c r="B7" s="233" t="str">
        <f>INDEX(Performance!$F:$F,MATCH(a.Performance!$B9,Performance!$C:$C,0))</f>
        <v>Number of internal sewer flooding incidents/10,000 sewer connections</v>
      </c>
      <c r="C7" s="13" t="s">
        <v>133</v>
      </c>
      <c r="F7" s="17"/>
      <c r="G7" s="17"/>
      <c r="H7" s="17"/>
      <c r="I7" s="17"/>
      <c r="J7" s="17"/>
      <c r="K7" s="17"/>
      <c r="L7" s="17"/>
      <c r="M7" s="17"/>
      <c r="R7" s="13"/>
    </row>
    <row r="8" spans="1:26" ht="14.25" customHeight="1">
      <c r="A8" s="232"/>
      <c r="B8" s="233"/>
      <c r="C8" s="32"/>
      <c r="D8" s="32"/>
      <c r="E8" s="32"/>
      <c r="F8" s="13"/>
      <c r="G8" s="226" t="s">
        <v>145</v>
      </c>
      <c r="H8" s="226"/>
      <c r="I8" s="226"/>
      <c r="J8" s="226"/>
      <c r="K8" s="226"/>
      <c r="L8" s="226" t="s">
        <v>146</v>
      </c>
      <c r="M8" s="226"/>
      <c r="N8" s="226"/>
      <c r="O8" s="226"/>
      <c r="P8" s="226"/>
    </row>
    <row r="9" spans="1:26" ht="14.25" customHeight="1">
      <c r="A9" s="82" t="s">
        <v>196</v>
      </c>
      <c r="B9" s="82" t="s">
        <v>197</v>
      </c>
      <c r="C9" s="32" t="s">
        <v>147</v>
      </c>
      <c r="D9" s="32" t="s">
        <v>148</v>
      </c>
      <c r="E9" s="32" t="s">
        <v>55</v>
      </c>
      <c r="F9" s="32" t="s">
        <v>149</v>
      </c>
      <c r="G9" s="32" t="s">
        <v>150</v>
      </c>
      <c r="H9" s="32" t="s">
        <v>151</v>
      </c>
      <c r="I9" s="32" t="s">
        <v>152</v>
      </c>
      <c r="J9" s="32" t="s">
        <v>153</v>
      </c>
      <c r="K9" s="32" t="s">
        <v>154</v>
      </c>
      <c r="L9" s="32" t="s">
        <v>155</v>
      </c>
      <c r="M9" s="32" t="s">
        <v>156</v>
      </c>
      <c r="N9" s="32" t="s">
        <v>157</v>
      </c>
      <c r="O9" s="32" t="s">
        <v>158</v>
      </c>
      <c r="P9" s="32" t="s">
        <v>159</v>
      </c>
    </row>
    <row r="10" spans="1:26" ht="14.25" customHeight="1">
      <c r="A10" s="20" t="str">
        <f>A9</f>
        <v>PR24 PC reference</v>
      </c>
      <c r="B10" s="87" t="str">
        <f>B9</f>
        <v>PR24_ISF.1</v>
      </c>
      <c r="C10" s="31" t="s">
        <v>58</v>
      </c>
      <c r="D10" s="86" t="s">
        <v>190</v>
      </c>
      <c r="E10" s="31" t="s">
        <v>176</v>
      </c>
      <c r="F10" s="86"/>
      <c r="G10" s="133">
        <f>SUMIFS(Performance!L:L,Performance!$C:$C,$B10,Performance!$A:$A,$C10)</f>
        <v>0</v>
      </c>
      <c r="H10" s="133">
        <f>SUMIFS(Performance!M:M,Performance!$C:$C,$B10,Performance!$A:$A,$C10)</f>
        <v>1.78</v>
      </c>
      <c r="I10" s="133">
        <f>SUMIFS(Performance!N:N,Performance!$C:$C,$B10,Performance!$A:$A,$C10)</f>
        <v>1.32</v>
      </c>
      <c r="J10" s="133">
        <f>SUMIFS(Performance!O:O,Performance!$C:$C,$B10,Performance!$A:$A,$C10)</f>
        <v>0.93</v>
      </c>
      <c r="K10" s="133">
        <f>SUMIFS(Performance!P:P,Performance!$C:$C,$B10,Performance!$A:$A,$C10)</f>
        <v>1.06</v>
      </c>
      <c r="L10" s="109">
        <v>1.332225949728103</v>
      </c>
      <c r="M10" s="109">
        <v>1.7301110334437078</v>
      </c>
      <c r="N10" s="109">
        <v>1.6913246413255028</v>
      </c>
      <c r="O10" s="109">
        <v>2.2650924616217378</v>
      </c>
      <c r="P10" s="86"/>
    </row>
    <row r="11" spans="1:26" ht="14.25" customHeight="1">
      <c r="A11" s="20" t="str">
        <f t="shared" ref="A11:A20" si="0">A10</f>
        <v>PR24 PC reference</v>
      </c>
      <c r="B11" s="87" t="str">
        <f>B10</f>
        <v>PR24_ISF.1</v>
      </c>
      <c r="C11" s="31" t="s">
        <v>91</v>
      </c>
      <c r="D11" s="86" t="s">
        <v>190</v>
      </c>
      <c r="E11" s="86" t="s">
        <v>176</v>
      </c>
      <c r="F11" s="86"/>
      <c r="G11" s="133">
        <f>SUMIFS(Performance!L:L,Performance!$C:$C,$B11,Performance!$A:$A,$C11)</f>
        <v>0</v>
      </c>
      <c r="H11" s="133">
        <f>SUMIFS(Performance!M:M,Performance!$C:$C,$B11,Performance!$A:$A,$C11)</f>
        <v>2.09</v>
      </c>
      <c r="I11" s="133">
        <f>SUMIFS(Performance!N:N,Performance!$C:$C,$B11,Performance!$A:$A,$C11)</f>
        <v>2.0499999999999998</v>
      </c>
      <c r="J11" s="133">
        <f>SUMIFS(Performance!O:O,Performance!$C:$C,$B11,Performance!$A:$A,$C11)</f>
        <v>1.71</v>
      </c>
      <c r="K11" s="133">
        <f>SUMIFS(Performance!P:P,Performance!$C:$C,$B11,Performance!$A:$A,$C11)</f>
        <v>1.75</v>
      </c>
      <c r="L11" s="109">
        <v>2.0490204393181242</v>
      </c>
      <c r="M11" s="109">
        <v>1.3578016852953454</v>
      </c>
      <c r="N11" s="109">
        <v>1.1355649536434167</v>
      </c>
      <c r="O11" s="109">
        <v>1.3461104440088372</v>
      </c>
      <c r="P11" s="86"/>
    </row>
    <row r="12" spans="1:26" ht="14.25" customHeight="1">
      <c r="A12" s="20" t="str">
        <f t="shared" si="0"/>
        <v>PR24 PC reference</v>
      </c>
      <c r="B12" s="87" t="str">
        <f>B11</f>
        <v>PR24_ISF.1</v>
      </c>
      <c r="C12" s="31" t="s">
        <v>92</v>
      </c>
      <c r="D12" s="86" t="s">
        <v>190</v>
      </c>
      <c r="E12" s="86" t="s">
        <v>176</v>
      </c>
      <c r="F12" s="86"/>
      <c r="G12" s="133">
        <f>SUMIFS(Performance!L:L,Performance!$C:$C,$B12,Performance!$A:$A,$C12)</f>
        <v>0</v>
      </c>
      <c r="H12" s="133">
        <f>SUMIFS(Performance!M:M,Performance!$C:$C,$B12,Performance!$A:$A,$C12)</f>
        <v>0</v>
      </c>
      <c r="I12" s="133">
        <f>SUMIFS(Performance!N:N,Performance!$C:$C,$B12,Performance!$A:$A,$C12)</f>
        <v>0</v>
      </c>
      <c r="J12" s="133">
        <f>SUMIFS(Performance!O:O,Performance!$C:$C,$B12,Performance!$A:$A,$C12)</f>
        <v>2.85</v>
      </c>
      <c r="K12" s="133">
        <f>SUMIFS(Performance!P:P,Performance!$C:$C,$B12,Performance!$A:$A,$C12)</f>
        <v>4.78</v>
      </c>
      <c r="L12" s="109">
        <v>2.8104360859993442</v>
      </c>
      <c r="M12" s="109">
        <v>2.3401666198633344</v>
      </c>
      <c r="N12" s="109">
        <v>1.379246931175578</v>
      </c>
      <c r="O12" s="109">
        <v>2.2790118204745511</v>
      </c>
      <c r="P12" s="86"/>
    </row>
    <row r="13" spans="1:26" ht="14.25" customHeight="1">
      <c r="A13" s="20" t="str">
        <f t="shared" si="0"/>
        <v>PR24 PC reference</v>
      </c>
      <c r="B13" s="87" t="str">
        <f t="shared" ref="B13:B20" si="1">B12</f>
        <v>PR24_ISF.1</v>
      </c>
      <c r="C13" s="31" t="s">
        <v>93</v>
      </c>
      <c r="D13" s="86" t="s">
        <v>190</v>
      </c>
      <c r="E13" s="86" t="s">
        <v>176</v>
      </c>
      <c r="F13" s="86"/>
      <c r="G13" s="133">
        <f>SUMIFS(Performance!L:L,Performance!$C:$C,$B13,Performance!$A:$A,$C13)</f>
        <v>0</v>
      </c>
      <c r="H13" s="133">
        <f>SUMIFS(Performance!M:M,Performance!$C:$C,$B13,Performance!$A:$A,$C13)</f>
        <v>3.18</v>
      </c>
      <c r="I13" s="133">
        <f>SUMIFS(Performance!N:N,Performance!$C:$C,$B13,Performance!$A:$A,$C13)</f>
        <v>3.16</v>
      </c>
      <c r="J13" s="133">
        <f>SUMIFS(Performance!O:O,Performance!$C:$C,$B13,Performance!$A:$A,$C13)</f>
        <v>4.07</v>
      </c>
      <c r="K13" s="133">
        <f>SUMIFS(Performance!P:P,Performance!$C:$C,$B13,Performance!$A:$A,$C13)</f>
        <v>3.68</v>
      </c>
      <c r="L13" s="109">
        <v>1.8919201826788503</v>
      </c>
      <c r="M13" s="109">
        <v>1.8353901785032625</v>
      </c>
      <c r="N13" s="109">
        <v>1.2091778126585611</v>
      </c>
      <c r="O13" s="109">
        <v>1.2091677731692514</v>
      </c>
      <c r="P13" s="86"/>
    </row>
    <row r="14" spans="1:26" ht="14.25" customHeight="1">
      <c r="A14" s="20" t="str">
        <f t="shared" si="0"/>
        <v>PR24 PC reference</v>
      </c>
      <c r="B14" s="87" t="str">
        <f t="shared" si="1"/>
        <v>PR24_ISF.1</v>
      </c>
      <c r="C14" s="31" t="s">
        <v>94</v>
      </c>
      <c r="D14" s="86" t="s">
        <v>190</v>
      </c>
      <c r="E14" s="86" t="s">
        <v>176</v>
      </c>
      <c r="F14" s="86"/>
      <c r="G14" s="133">
        <f>SUMIFS(Performance!L:L,Performance!$C:$C,$B14,Performance!$A:$A,$C14)</f>
        <v>0</v>
      </c>
      <c r="H14" s="133">
        <f>SUMIFS(Performance!M:M,Performance!$C:$C,$B14,Performance!$A:$A,$C14)</f>
        <v>2.21</v>
      </c>
      <c r="I14" s="133">
        <f>SUMIFS(Performance!N:N,Performance!$C:$C,$B14,Performance!$A:$A,$C14)</f>
        <v>1.6</v>
      </c>
      <c r="J14" s="133">
        <f>SUMIFS(Performance!O:O,Performance!$C:$C,$B14,Performance!$A:$A,$C14)</f>
        <v>1.89</v>
      </c>
      <c r="K14" s="133">
        <f>SUMIFS(Performance!P:P,Performance!$C:$C,$B14,Performance!$A:$A,$C14)</f>
        <v>2.2200000000000002</v>
      </c>
      <c r="L14" s="109">
        <v>1.8616213863064859</v>
      </c>
      <c r="M14" s="109">
        <v>1.6099084753952719</v>
      </c>
      <c r="N14" s="109">
        <v>1.6547585688282365</v>
      </c>
      <c r="O14" s="109">
        <v>1.6672210411448338</v>
      </c>
      <c r="P14" s="86"/>
    </row>
    <row r="15" spans="1:26" ht="14.25" customHeight="1">
      <c r="A15" s="20" t="str">
        <f t="shared" si="0"/>
        <v>PR24 PC reference</v>
      </c>
      <c r="B15" s="87" t="str">
        <f t="shared" si="1"/>
        <v>PR24_ISF.1</v>
      </c>
      <c r="C15" s="31" t="s">
        <v>95</v>
      </c>
      <c r="D15" s="86" t="s">
        <v>190</v>
      </c>
      <c r="E15" s="86" t="s">
        <v>176</v>
      </c>
      <c r="F15" s="86"/>
      <c r="G15" s="133">
        <f>SUMIFS(Performance!L:L,Performance!$C:$C,$B15,Performance!$A:$A,$C15)</f>
        <v>0</v>
      </c>
      <c r="H15" s="133">
        <f>SUMIFS(Performance!M:M,Performance!$C:$C,$B15,Performance!$A:$A,$C15)</f>
        <v>2.25</v>
      </c>
      <c r="I15" s="133">
        <f>SUMIFS(Performance!N:N,Performance!$C:$C,$B15,Performance!$A:$A,$C15)</f>
        <v>1.89</v>
      </c>
      <c r="J15" s="133">
        <f>SUMIFS(Performance!O:O,Performance!$C:$C,$B15,Performance!$A:$A,$C15)</f>
        <v>1.23</v>
      </c>
      <c r="K15" s="133">
        <f>SUMIFS(Performance!P:P,Performance!$C:$C,$B15,Performance!$A:$A,$C15)</f>
        <v>2.09</v>
      </c>
      <c r="L15" s="109">
        <v>1.3649020000363976</v>
      </c>
      <c r="M15" s="109">
        <v>0.77315203777105423</v>
      </c>
      <c r="N15" s="109">
        <v>0.63850681350620675</v>
      </c>
      <c r="O15" s="109">
        <v>0.74733114116198607</v>
      </c>
      <c r="P15" s="86"/>
    </row>
    <row r="16" spans="1:26" ht="14.25" customHeight="1">
      <c r="A16" s="20" t="str">
        <f t="shared" si="0"/>
        <v>PR24 PC reference</v>
      </c>
      <c r="B16" s="87" t="str">
        <f t="shared" si="1"/>
        <v>PR24_ISF.1</v>
      </c>
      <c r="C16" s="31" t="s">
        <v>96</v>
      </c>
      <c r="D16" s="86" t="s">
        <v>190</v>
      </c>
      <c r="E16" s="86" t="s">
        <v>176</v>
      </c>
      <c r="F16" s="86"/>
      <c r="G16" s="133">
        <f>SUMIFS(Performance!L:L,Performance!$C:$C,$B16,Performance!$A:$A,$C16)</f>
        <v>0</v>
      </c>
      <c r="H16" s="133">
        <f>SUMIFS(Performance!M:M,Performance!$C:$C,$B16,Performance!$A:$A,$C16)</f>
        <v>2.37</v>
      </c>
      <c r="I16" s="133">
        <f>SUMIFS(Performance!N:N,Performance!$C:$C,$B16,Performance!$A:$A,$C16)</f>
        <v>2.11</v>
      </c>
      <c r="J16" s="133">
        <f>SUMIFS(Performance!O:O,Performance!$C:$C,$B16,Performance!$A:$A,$C16)</f>
        <v>2.2200000000000002</v>
      </c>
      <c r="K16" s="133">
        <f>SUMIFS(Performance!P:P,Performance!$C:$C,$B16,Performance!$A:$A,$C16)</f>
        <v>2.2799999999999998</v>
      </c>
      <c r="L16" s="109">
        <v>1.9555352095856056</v>
      </c>
      <c r="M16" s="109">
        <v>3.0396039603960396</v>
      </c>
      <c r="N16" s="109">
        <v>2.2458274889284646</v>
      </c>
      <c r="O16" s="109">
        <v>2.5721106095414079</v>
      </c>
      <c r="P16" s="86"/>
    </row>
    <row r="17" spans="1:16" ht="14.25" customHeight="1">
      <c r="A17" s="20" t="str">
        <f t="shared" si="0"/>
        <v>PR24 PC reference</v>
      </c>
      <c r="B17" s="87" t="str">
        <f t="shared" si="1"/>
        <v>PR24_ISF.1</v>
      </c>
      <c r="C17" s="31" t="s">
        <v>97</v>
      </c>
      <c r="D17" s="86" t="s">
        <v>190</v>
      </c>
      <c r="E17" s="86" t="s">
        <v>176</v>
      </c>
      <c r="F17" s="86"/>
      <c r="G17" s="133">
        <f>SUMIFS(Performance!L:L,Performance!$C:$C,$B17,Performance!$A:$A,$C17)</f>
        <v>0</v>
      </c>
      <c r="H17" s="133">
        <f>SUMIFS(Performance!M:M,Performance!$C:$C,$B17,Performance!$A:$A,$C17)</f>
        <v>2.93</v>
      </c>
      <c r="I17" s="133">
        <f>SUMIFS(Performance!N:N,Performance!$C:$C,$B17,Performance!$A:$A,$C17)</f>
        <v>2</v>
      </c>
      <c r="J17" s="133">
        <f>SUMIFS(Performance!O:O,Performance!$C:$C,$B17,Performance!$A:$A,$C17)</f>
        <v>2.1</v>
      </c>
      <c r="K17" s="133">
        <f>SUMIFS(Performance!P:P,Performance!$C:$C,$B17,Performance!$A:$A,$C17)</f>
        <v>2.02</v>
      </c>
      <c r="L17" s="109">
        <v>2.305501087908326</v>
      </c>
      <c r="M17" s="109">
        <v>3.4556027348392617</v>
      </c>
      <c r="N17" s="109">
        <v>1.9056628481743749</v>
      </c>
      <c r="O17" s="109">
        <v>1.877049992017283</v>
      </c>
      <c r="P17" s="86"/>
    </row>
    <row r="18" spans="1:16" ht="14.25" customHeight="1">
      <c r="A18" s="20" t="str">
        <f t="shared" si="0"/>
        <v>PR24 PC reference</v>
      </c>
      <c r="B18" s="87" t="str">
        <f t="shared" si="1"/>
        <v>PR24_ISF.1</v>
      </c>
      <c r="C18" s="31" t="s">
        <v>161</v>
      </c>
      <c r="D18" s="86" t="s">
        <v>190</v>
      </c>
      <c r="E18" s="86" t="s">
        <v>176</v>
      </c>
      <c r="F18" s="86"/>
      <c r="G18" s="133">
        <f>SUMIFS(Performance!L:L,Performance!$C:$C,$B18,Performance!$A:$A,$C18)</f>
        <v>0</v>
      </c>
      <c r="H18" s="133">
        <f>SUMIFS(Performance!M:M,Performance!$C:$C,$B18,Performance!$A:$A,$C18)</f>
        <v>8.4700000000000006</v>
      </c>
      <c r="I18" s="133">
        <f>SUMIFS(Performance!N:N,Performance!$C:$C,$B18,Performance!$A:$A,$C18)</f>
        <v>4.01</v>
      </c>
      <c r="J18" s="133">
        <f>SUMIFS(Performance!O:O,Performance!$C:$C,$B18,Performance!$A:$A,$C18)</f>
        <v>2.87</v>
      </c>
      <c r="K18" s="133">
        <f>SUMIFS(Performance!P:P,Performance!$C:$C,$B18,Performance!$A:$A,$C18)</f>
        <v>4.3499999999999996</v>
      </c>
      <c r="L18" s="109">
        <v>4.4666651983349119</v>
      </c>
      <c r="M18" s="109">
        <v>2.9789724728965923</v>
      </c>
      <c r="N18" s="109">
        <v>2.3186851351841531</v>
      </c>
      <c r="O18" s="109">
        <v>4.3495279508333278</v>
      </c>
      <c r="P18" s="86"/>
    </row>
    <row r="19" spans="1:16" ht="14.25" customHeight="1">
      <c r="A19" s="20" t="str">
        <f t="shared" si="0"/>
        <v>PR24 PC reference</v>
      </c>
      <c r="B19" s="87" t="str">
        <f t="shared" si="1"/>
        <v>PR24_ISF.1</v>
      </c>
      <c r="C19" s="31" t="s">
        <v>99</v>
      </c>
      <c r="D19" s="86" t="s">
        <v>190</v>
      </c>
      <c r="E19" s="86" t="s">
        <v>176</v>
      </c>
      <c r="F19" s="86"/>
      <c r="G19" s="133">
        <f>SUMIFS(Performance!L:L,Performance!$C:$C,$B19,Performance!$A:$A,$C19)</f>
        <v>0</v>
      </c>
      <c r="H19" s="133">
        <f>SUMIFS(Performance!M:M,Performance!$C:$C,$B19,Performance!$A:$A,$C19)</f>
        <v>1.32</v>
      </c>
      <c r="I19" s="133">
        <f>SUMIFS(Performance!N:N,Performance!$C:$C,$B19,Performance!$A:$A,$C19)</f>
        <v>1.23</v>
      </c>
      <c r="J19" s="133">
        <f>SUMIFS(Performance!O:O,Performance!$C:$C,$B19,Performance!$A:$A,$C19)</f>
        <v>1.44</v>
      </c>
      <c r="K19" s="133">
        <f>SUMIFS(Performance!P:P,Performance!$C:$C,$B19,Performance!$A:$A,$C19)</f>
        <v>1.18</v>
      </c>
      <c r="L19" s="109">
        <v>1.4067142947461593</v>
      </c>
      <c r="M19" s="109">
        <v>1.4258406192222117</v>
      </c>
      <c r="N19" s="109">
        <v>1.3052132392129563</v>
      </c>
      <c r="O19" s="109">
        <v>1.5593783484176169</v>
      </c>
      <c r="P19" s="86"/>
    </row>
    <row r="20" spans="1:16" ht="14.25" customHeight="1">
      <c r="A20" s="20" t="str">
        <f t="shared" si="0"/>
        <v>PR24 PC reference</v>
      </c>
      <c r="B20" s="87" t="str">
        <f t="shared" si="1"/>
        <v>PR24_ISF.1</v>
      </c>
      <c r="C20" s="31" t="s">
        <v>100</v>
      </c>
      <c r="D20" s="86" t="s">
        <v>190</v>
      </c>
      <c r="E20" s="86" t="s">
        <v>176</v>
      </c>
      <c r="F20" s="86"/>
      <c r="G20" s="133">
        <f>SUMIFS(Performance!L:L,Performance!$C:$C,$B20,Performance!$A:$A,$C20)</f>
        <v>0</v>
      </c>
      <c r="H20" s="133">
        <f>SUMIFS(Performance!M:M,Performance!$C:$C,$B20,Performance!$A:$A,$C20)</f>
        <v>5.29</v>
      </c>
      <c r="I20" s="133">
        <f>SUMIFS(Performance!N:N,Performance!$C:$C,$B20,Performance!$A:$A,$C20)</f>
        <v>7.49</v>
      </c>
      <c r="J20" s="133">
        <f>SUMIFS(Performance!O:O,Performance!$C:$C,$B20,Performance!$A:$A,$C20)</f>
        <v>5.8</v>
      </c>
      <c r="K20" s="133">
        <f>SUMIFS(Performance!P:P,Performance!$C:$C,$B20,Performance!$A:$A,$C20)</f>
        <v>4.8600000000000003</v>
      </c>
      <c r="L20" s="109">
        <v>3.3408610060114023</v>
      </c>
      <c r="M20" s="109">
        <v>2.8315779362509033</v>
      </c>
      <c r="N20" s="109">
        <v>2.6668935642778497</v>
      </c>
      <c r="O20" s="109">
        <v>2.7833510200855351</v>
      </c>
      <c r="P20" s="86"/>
    </row>
    <row r="21" spans="1:16" ht="14.25" customHeight="1"/>
    <row r="22" spans="1:16" ht="14.25" customHeight="1"/>
    <row r="23" spans="1:16" ht="14.25" customHeight="1">
      <c r="A23" s="232" t="s">
        <v>195</v>
      </c>
      <c r="B23" s="233" t="str">
        <f>INDEX(Performance!$F:$F,MATCH(a.Performance!$B25,Performance!$C:$C,0))</f>
        <v>Numerical CRI score</v>
      </c>
      <c r="C23" s="13" t="s">
        <v>134</v>
      </c>
      <c r="D23" s="13"/>
      <c r="E23" s="13"/>
      <c r="F23" s="13"/>
      <c r="G23" s="13"/>
      <c r="H23" s="13"/>
      <c r="I23" s="13"/>
      <c r="J23" s="13"/>
      <c r="K23" s="13"/>
      <c r="L23" s="13"/>
      <c r="M23" s="13"/>
      <c r="N23" s="13"/>
      <c r="O23" s="13"/>
      <c r="P23" s="13"/>
    </row>
    <row r="24" spans="1:16" ht="14.25" customHeight="1">
      <c r="A24" s="232"/>
      <c r="B24" s="233"/>
      <c r="C24" s="32"/>
      <c r="D24" s="32"/>
      <c r="E24" s="132"/>
      <c r="F24" s="13"/>
      <c r="G24" s="226" t="s">
        <v>145</v>
      </c>
      <c r="H24" s="226"/>
      <c r="I24" s="226"/>
      <c r="J24" s="226"/>
      <c r="K24" s="226"/>
      <c r="L24" s="226" t="s">
        <v>146</v>
      </c>
      <c r="M24" s="226"/>
      <c r="N24" s="226"/>
      <c r="O24" s="226"/>
      <c r="P24" s="226"/>
    </row>
    <row r="25" spans="1:16" ht="14.25" customHeight="1">
      <c r="A25" s="82" t="s">
        <v>196</v>
      </c>
      <c r="B25" s="82" t="s">
        <v>198</v>
      </c>
      <c r="C25" s="32" t="s">
        <v>147</v>
      </c>
      <c r="D25" s="32" t="s">
        <v>148</v>
      </c>
      <c r="E25" s="32" t="s">
        <v>55</v>
      </c>
      <c r="F25" s="32" t="s">
        <v>149</v>
      </c>
      <c r="G25" s="32" t="s">
        <v>150</v>
      </c>
      <c r="H25" s="32" t="s">
        <v>151</v>
      </c>
      <c r="I25" s="32" t="s">
        <v>152</v>
      </c>
      <c r="J25" s="32" t="s">
        <v>153</v>
      </c>
      <c r="K25" s="32" t="s">
        <v>154</v>
      </c>
      <c r="L25" s="32" t="s">
        <v>155</v>
      </c>
      <c r="M25" s="32" t="s">
        <v>156</v>
      </c>
      <c r="N25" s="32" t="s">
        <v>157</v>
      </c>
      <c r="O25" s="32" t="s">
        <v>158</v>
      </c>
      <c r="P25" s="32" t="s">
        <v>159</v>
      </c>
    </row>
    <row r="26" spans="1:16" ht="14.25" customHeight="1">
      <c r="A26" s="20" t="str">
        <f>A25</f>
        <v>PR24 PC reference</v>
      </c>
      <c r="B26" s="87" t="str">
        <f>B25</f>
        <v>PR24_CRI.1</v>
      </c>
      <c r="C26" s="86" t="s">
        <v>58</v>
      </c>
      <c r="D26" s="86" t="s">
        <v>190</v>
      </c>
      <c r="E26" s="86"/>
      <c r="I26" s="133">
        <f>SUMIFS(Performance!N:N,Performance!$C:$C,$B26,Performance!$A:$A,$C26)</f>
        <v>3.17</v>
      </c>
      <c r="J26" s="133">
        <f>SUMIFS(Performance!O:O,Performance!$C:$C,$B26,Performance!$A:$A,$C26)</f>
        <v>2.09</v>
      </c>
      <c r="K26" s="133">
        <f>SUMIFS(Performance!P:P,Performance!$C:$C,$B26,Performance!$A:$A,$C26)</f>
        <v>1.75</v>
      </c>
      <c r="L26" s="109">
        <v>1.98</v>
      </c>
      <c r="M26" s="109">
        <v>4.05</v>
      </c>
      <c r="N26" s="109">
        <v>2.92</v>
      </c>
      <c r="O26" s="109">
        <v>3.569</v>
      </c>
      <c r="P26" s="86"/>
    </row>
    <row r="27" spans="1:16" ht="14.25" customHeight="1">
      <c r="A27" s="20" t="str">
        <f t="shared" ref="A27:A42" si="2">A26</f>
        <v>PR24 PC reference</v>
      </c>
      <c r="B27" s="87" t="str">
        <f t="shared" ref="B27:B42" si="3">B26</f>
        <v>PR24_CRI.1</v>
      </c>
      <c r="C27" s="86" t="s">
        <v>91</v>
      </c>
      <c r="D27" s="86" t="s">
        <v>190</v>
      </c>
      <c r="E27" s="86" t="s">
        <v>177</v>
      </c>
      <c r="I27" s="133">
        <f>SUMIFS(Performance!N:N,Performance!$C:$C,$B27,Performance!$A:$A,$C27)</f>
        <v>2.85</v>
      </c>
      <c r="J27" s="133">
        <f>SUMIFS(Performance!O:O,Performance!$C:$C,$B27,Performance!$A:$A,$C27)</f>
        <v>4.3099999999999996</v>
      </c>
      <c r="K27" s="133">
        <f>SUMIFS(Performance!P:P,Performance!$C:$C,$B27,Performance!$A:$A,$C27)</f>
        <v>3.97</v>
      </c>
      <c r="L27" s="109">
        <v>4.17</v>
      </c>
      <c r="M27" s="109">
        <v>9.77</v>
      </c>
      <c r="N27" s="109">
        <v>5.4</v>
      </c>
      <c r="O27" s="109">
        <v>7.74</v>
      </c>
      <c r="P27" s="86"/>
    </row>
    <row r="28" spans="1:16" ht="14.25" customHeight="1">
      <c r="A28" s="20" t="str">
        <f t="shared" si="2"/>
        <v>PR24 PC reference</v>
      </c>
      <c r="B28" s="87" t="str">
        <f t="shared" si="3"/>
        <v>PR24_CRI.1</v>
      </c>
      <c r="C28" s="86" t="s">
        <v>92</v>
      </c>
      <c r="D28" s="86" t="s">
        <v>190</v>
      </c>
      <c r="E28" s="86" t="s">
        <v>177</v>
      </c>
      <c r="I28" s="133">
        <f>SUMIFS(Performance!N:N,Performance!$C:$C,$B28,Performance!$A:$A,$C28)</f>
        <v>0</v>
      </c>
      <c r="J28" s="133">
        <f>SUMIFS(Performance!O:O,Performance!$C:$C,$B28,Performance!$A:$A,$C28)</f>
        <v>0.5</v>
      </c>
      <c r="K28" s="133">
        <f>SUMIFS(Performance!P:P,Performance!$C:$C,$B28,Performance!$A:$A,$C28)</f>
        <v>0.33</v>
      </c>
      <c r="L28" s="109">
        <v>0.08</v>
      </c>
      <c r="M28" s="109">
        <v>0.16</v>
      </c>
      <c r="N28" s="109">
        <v>0.56000000000000005</v>
      </c>
      <c r="O28" s="109">
        <v>0.11</v>
      </c>
      <c r="P28" s="86"/>
    </row>
    <row r="29" spans="1:16" ht="14.25" customHeight="1">
      <c r="A29" s="20" t="str">
        <f t="shared" si="2"/>
        <v>PR24 PC reference</v>
      </c>
      <c r="B29" s="87" t="str">
        <f t="shared" si="3"/>
        <v>PR24_CRI.1</v>
      </c>
      <c r="C29" s="86" t="s">
        <v>93</v>
      </c>
      <c r="D29" s="86" t="s">
        <v>190</v>
      </c>
      <c r="E29" s="86" t="s">
        <v>177</v>
      </c>
      <c r="I29" s="133">
        <f>SUMIFS(Performance!N:N,Performance!$C:$C,$B29,Performance!$A:$A,$C29)</f>
        <v>2.41</v>
      </c>
      <c r="J29" s="133">
        <f>SUMIFS(Performance!O:O,Performance!$C:$C,$B29,Performance!$A:$A,$C29)</f>
        <v>2.2599999999999998</v>
      </c>
      <c r="K29" s="133">
        <f>SUMIFS(Performance!P:P,Performance!$C:$C,$B29,Performance!$A:$A,$C29)</f>
        <v>3.21</v>
      </c>
      <c r="L29" s="109">
        <v>7.11</v>
      </c>
      <c r="M29" s="109">
        <v>6.36</v>
      </c>
      <c r="N29" s="109">
        <v>7.62</v>
      </c>
      <c r="O29" s="109">
        <v>3.452</v>
      </c>
      <c r="P29" s="86"/>
    </row>
    <row r="30" spans="1:16" ht="14.25" customHeight="1">
      <c r="A30" s="20" t="str">
        <f t="shared" si="2"/>
        <v>PR24 PC reference</v>
      </c>
      <c r="B30" s="87" t="str">
        <f t="shared" si="3"/>
        <v>PR24_CRI.1</v>
      </c>
      <c r="C30" s="86" t="s">
        <v>94</v>
      </c>
      <c r="D30" s="86" t="s">
        <v>190</v>
      </c>
      <c r="E30" s="86" t="s">
        <v>177</v>
      </c>
      <c r="I30" s="133">
        <f>SUMIFS(Performance!N:N,Performance!$C:$C,$B30,Performance!$A:$A,$C30)</f>
        <v>9.44</v>
      </c>
      <c r="J30" s="133">
        <f>SUMIFS(Performance!O:O,Performance!$C:$C,$B30,Performance!$A:$A,$C30)</f>
        <v>8.4</v>
      </c>
      <c r="K30" s="133">
        <f>SUMIFS(Performance!P:P,Performance!$C:$C,$B30,Performance!$A:$A,$C30)</f>
        <v>3.94</v>
      </c>
      <c r="L30" s="109">
        <v>1.53</v>
      </c>
      <c r="M30" s="109">
        <v>2.4300000000000002</v>
      </c>
      <c r="N30" s="109">
        <v>5.65</v>
      </c>
      <c r="O30" s="109">
        <v>6.19</v>
      </c>
      <c r="P30" s="86"/>
    </row>
    <row r="31" spans="1:16" ht="14.25" customHeight="1">
      <c r="A31" s="20" t="str">
        <f t="shared" si="2"/>
        <v>PR24 PC reference</v>
      </c>
      <c r="B31" s="87" t="str">
        <f t="shared" si="3"/>
        <v>PR24_CRI.1</v>
      </c>
      <c r="C31" s="86" t="s">
        <v>95</v>
      </c>
      <c r="D31" s="86" t="s">
        <v>190</v>
      </c>
      <c r="E31" s="86" t="s">
        <v>177</v>
      </c>
      <c r="I31" s="133">
        <f>SUMIFS(Performance!N:N,Performance!$C:$C,$B31,Performance!$A:$A,$C31)</f>
        <v>2.85</v>
      </c>
      <c r="J31" s="133">
        <f>SUMIFS(Performance!O:O,Performance!$C:$C,$B31,Performance!$A:$A,$C31)</f>
        <v>1.91</v>
      </c>
      <c r="K31" s="133">
        <f>SUMIFS(Performance!P:P,Performance!$C:$C,$B31,Performance!$A:$A,$C31)</f>
        <v>3.64</v>
      </c>
      <c r="L31" s="109">
        <v>2.06</v>
      </c>
      <c r="M31" s="109">
        <v>3.86</v>
      </c>
      <c r="N31" s="109">
        <v>2.39</v>
      </c>
      <c r="O31" s="109">
        <v>3.02</v>
      </c>
      <c r="P31" s="86"/>
    </row>
    <row r="32" spans="1:16" ht="14.25" customHeight="1">
      <c r="A32" s="20" t="str">
        <f t="shared" si="2"/>
        <v>PR24 PC reference</v>
      </c>
      <c r="B32" s="87" t="str">
        <f t="shared" si="3"/>
        <v>PR24_CRI.1</v>
      </c>
      <c r="C32" s="86" t="s">
        <v>96</v>
      </c>
      <c r="D32" s="86" t="s">
        <v>190</v>
      </c>
      <c r="E32" s="86" t="s">
        <v>177</v>
      </c>
      <c r="I32" s="133">
        <f>SUMIFS(Performance!N:N,Performance!$C:$C,$B32,Performance!$A:$A,$C32)</f>
        <v>5.46</v>
      </c>
      <c r="J32" s="133">
        <f>SUMIFS(Performance!O:O,Performance!$C:$C,$B32,Performance!$A:$A,$C32)</f>
        <v>11.59</v>
      </c>
      <c r="K32" s="133">
        <f>SUMIFS(Performance!P:P,Performance!$C:$C,$B32,Performance!$A:$A,$C32)</f>
        <v>7.66</v>
      </c>
      <c r="L32" s="109">
        <v>4.6100000000000003</v>
      </c>
      <c r="M32" s="109">
        <v>6.69</v>
      </c>
      <c r="N32" s="109">
        <v>6.38</v>
      </c>
      <c r="O32" s="109">
        <v>3.07</v>
      </c>
      <c r="P32" s="86"/>
    </row>
    <row r="33" spans="1:16" ht="14.25" customHeight="1">
      <c r="A33" s="20" t="str">
        <f t="shared" si="2"/>
        <v>PR24 PC reference</v>
      </c>
      <c r="B33" s="87" t="str">
        <f t="shared" si="3"/>
        <v>PR24_CRI.1</v>
      </c>
      <c r="C33" s="86" t="s">
        <v>97</v>
      </c>
      <c r="D33" s="86" t="s">
        <v>190</v>
      </c>
      <c r="E33" s="86" t="s">
        <v>177</v>
      </c>
      <c r="I33" s="133">
        <f>SUMIFS(Performance!N:N,Performance!$C:$C,$B33,Performance!$A:$A,$C33)</f>
        <v>1.22</v>
      </c>
      <c r="J33" s="133">
        <f>SUMIFS(Performance!O:O,Performance!$C:$C,$B33,Performance!$A:$A,$C33)</f>
        <v>1.95</v>
      </c>
      <c r="K33" s="133">
        <f>SUMIFS(Performance!P:P,Performance!$C:$C,$B33,Performance!$A:$A,$C33)</f>
        <v>0.66</v>
      </c>
      <c r="L33" s="109">
        <v>2.42</v>
      </c>
      <c r="M33" s="109">
        <v>2.59</v>
      </c>
      <c r="N33" s="109">
        <v>10.96</v>
      </c>
      <c r="O33" s="109">
        <v>1.43</v>
      </c>
      <c r="P33" s="86"/>
    </row>
    <row r="34" spans="1:16" ht="14.25" customHeight="1">
      <c r="A34" s="20" t="str">
        <f t="shared" si="2"/>
        <v>PR24 PC reference</v>
      </c>
      <c r="B34" s="87" t="str">
        <f t="shared" si="3"/>
        <v>PR24_CRI.1</v>
      </c>
      <c r="C34" s="86" t="s">
        <v>161</v>
      </c>
      <c r="D34" s="86" t="s">
        <v>190</v>
      </c>
      <c r="E34" s="86" t="s">
        <v>177</v>
      </c>
      <c r="I34" s="133">
        <f>SUMIFS(Performance!N:N,Performance!$C:$C,$B34,Performance!$A:$A,$C34)</f>
        <v>1.28</v>
      </c>
      <c r="J34" s="133">
        <f>SUMIFS(Performance!O:O,Performance!$C:$C,$B34,Performance!$A:$A,$C34)</f>
        <v>2.2599999999999998</v>
      </c>
      <c r="K34" s="133">
        <f>SUMIFS(Performance!P:P,Performance!$C:$C,$B34,Performance!$A:$A,$C34)</f>
        <v>3.24</v>
      </c>
      <c r="L34" s="109">
        <v>2.58</v>
      </c>
      <c r="M34" s="109">
        <v>3.02</v>
      </c>
      <c r="N34" s="109">
        <v>3.67</v>
      </c>
      <c r="O34" s="109">
        <v>5.92</v>
      </c>
      <c r="P34" s="86"/>
    </row>
    <row r="35" spans="1:16" ht="14.25" customHeight="1">
      <c r="A35" s="20" t="str">
        <f t="shared" si="2"/>
        <v>PR24 PC reference</v>
      </c>
      <c r="B35" s="87" t="str">
        <f t="shared" si="3"/>
        <v>PR24_CRI.1</v>
      </c>
      <c r="C35" s="86" t="s">
        <v>99</v>
      </c>
      <c r="D35" s="86" t="s">
        <v>190</v>
      </c>
      <c r="E35" s="86" t="s">
        <v>177</v>
      </c>
      <c r="I35" s="133">
        <f>SUMIFS(Performance!N:N,Performance!$C:$C,$B35,Performance!$A:$A,$C35)</f>
        <v>0.52</v>
      </c>
      <c r="J35" s="133">
        <f>SUMIFS(Performance!O:O,Performance!$C:$C,$B35,Performance!$A:$A,$C35)</f>
        <v>0.87</v>
      </c>
      <c r="K35" s="133">
        <f>SUMIFS(Performance!P:P,Performance!$C:$C,$B35,Performance!$A:$A,$C35)</f>
        <v>0.88</v>
      </c>
      <c r="L35" s="109">
        <v>1.61</v>
      </c>
      <c r="M35" s="109">
        <v>0.37</v>
      </c>
      <c r="N35" s="109">
        <v>1.04</v>
      </c>
      <c r="O35" s="109">
        <v>0.93</v>
      </c>
      <c r="P35" s="86"/>
    </row>
    <row r="36" spans="1:16" ht="14.25" customHeight="1">
      <c r="A36" s="20" t="str">
        <f t="shared" si="2"/>
        <v>PR24 PC reference</v>
      </c>
      <c r="B36" s="87" t="str">
        <f t="shared" si="3"/>
        <v>PR24_CRI.1</v>
      </c>
      <c r="C36" s="86" t="s">
        <v>100</v>
      </c>
      <c r="D36" s="86" t="s">
        <v>190</v>
      </c>
      <c r="E36" s="86" t="s">
        <v>177</v>
      </c>
      <c r="I36" s="133">
        <f>SUMIFS(Performance!N:N,Performance!$C:$C,$B36,Performance!$A:$A,$C36)</f>
        <v>4.6100000000000003</v>
      </c>
      <c r="J36" s="133">
        <f>SUMIFS(Performance!O:O,Performance!$C:$C,$B36,Performance!$A:$A,$C36)</f>
        <v>1.9</v>
      </c>
      <c r="K36" s="133">
        <f>SUMIFS(Performance!P:P,Performance!$C:$C,$B36,Performance!$A:$A,$C36)</f>
        <v>4.7300000000000004</v>
      </c>
      <c r="L36" s="109">
        <v>2.34</v>
      </c>
      <c r="M36" s="109">
        <v>4.76</v>
      </c>
      <c r="N36" s="109">
        <v>4.6100000000000003</v>
      </c>
      <c r="O36" s="109">
        <v>9.27</v>
      </c>
      <c r="P36" s="86"/>
    </row>
    <row r="37" spans="1:16" ht="14.25" customHeight="1">
      <c r="A37" s="20" t="str">
        <f t="shared" si="2"/>
        <v>PR24 PC reference</v>
      </c>
      <c r="B37" s="87" t="str">
        <f t="shared" si="3"/>
        <v>PR24_CRI.1</v>
      </c>
      <c r="C37" s="86" t="s">
        <v>101</v>
      </c>
      <c r="D37" s="86" t="s">
        <v>190</v>
      </c>
      <c r="E37" s="86" t="s">
        <v>177</v>
      </c>
      <c r="I37" s="133">
        <f>SUMIFS(Performance!N:N,Performance!$C:$C,$B37,Performance!$A:$A,$C37)</f>
        <v>6.66</v>
      </c>
      <c r="J37" s="133">
        <f>SUMIFS(Performance!O:O,Performance!$C:$C,$B37,Performance!$A:$A,$C37)</f>
        <v>5.18</v>
      </c>
      <c r="K37" s="133">
        <f>SUMIFS(Performance!P:P,Performance!$C:$C,$B37,Performance!$A:$A,$C37)</f>
        <v>1.73</v>
      </c>
      <c r="L37" s="109">
        <v>1.31</v>
      </c>
      <c r="M37" s="109">
        <v>0.87</v>
      </c>
      <c r="N37" s="109">
        <v>1.0900000000000001</v>
      </c>
      <c r="O37" s="109">
        <v>8.0500000000000007</v>
      </c>
      <c r="P37" s="86"/>
    </row>
    <row r="38" spans="1:16" ht="14.25" customHeight="1">
      <c r="A38" s="20" t="str">
        <f t="shared" si="2"/>
        <v>PR24 PC reference</v>
      </c>
      <c r="B38" s="87" t="str">
        <f t="shared" si="3"/>
        <v>PR24_CRI.1</v>
      </c>
      <c r="C38" s="86" t="s">
        <v>102</v>
      </c>
      <c r="D38" s="86" t="s">
        <v>190</v>
      </c>
      <c r="E38" s="86" t="s">
        <v>177</v>
      </c>
      <c r="I38" s="133">
        <f>SUMIFS(Performance!N:N,Performance!$C:$C,$B38,Performance!$A:$A,$C38)</f>
        <v>0.03</v>
      </c>
      <c r="J38" s="133">
        <f>SUMIFS(Performance!O:O,Performance!$C:$C,$B38,Performance!$A:$A,$C38)</f>
        <v>0.75</v>
      </c>
      <c r="K38" s="133">
        <f>SUMIFS(Performance!P:P,Performance!$C:$C,$B38,Performance!$A:$A,$C38)</f>
        <v>2.31</v>
      </c>
      <c r="L38" s="109">
        <v>3.02</v>
      </c>
      <c r="M38" s="109">
        <v>4.1900000000000004</v>
      </c>
      <c r="N38" s="109">
        <v>4.5999999999999996</v>
      </c>
      <c r="O38" s="109">
        <v>7.05</v>
      </c>
      <c r="P38" s="86"/>
    </row>
    <row r="39" spans="1:16" ht="14.25" customHeight="1">
      <c r="A39" s="20" t="str">
        <f t="shared" si="2"/>
        <v>PR24 PC reference</v>
      </c>
      <c r="B39" s="87" t="str">
        <f t="shared" si="3"/>
        <v>PR24_CRI.1</v>
      </c>
      <c r="C39" s="86" t="s">
        <v>103</v>
      </c>
      <c r="D39" s="86" t="s">
        <v>190</v>
      </c>
      <c r="E39" s="86" t="s">
        <v>177</v>
      </c>
      <c r="I39" s="133">
        <f>SUMIFS(Performance!N:N,Performance!$C:$C,$B39,Performance!$A:$A,$C39)</f>
        <v>6.18</v>
      </c>
      <c r="J39" s="133">
        <f>SUMIFS(Performance!O:O,Performance!$C:$C,$B39,Performance!$A:$A,$C39)</f>
        <v>13.69</v>
      </c>
      <c r="K39" s="133">
        <f>SUMIFS(Performance!P:P,Performance!$C:$C,$B39,Performance!$A:$A,$C39)</f>
        <v>3.6</v>
      </c>
      <c r="L39" s="109">
        <v>1.0900000000000001</v>
      </c>
      <c r="M39" s="109">
        <v>0.91</v>
      </c>
      <c r="N39" s="109">
        <v>1.39</v>
      </c>
      <c r="O39" s="109">
        <v>8.8000000000000007</v>
      </c>
      <c r="P39" s="86"/>
    </row>
    <row r="40" spans="1:16" ht="14.25" customHeight="1">
      <c r="A40" s="20" t="str">
        <f t="shared" si="2"/>
        <v>PR24 PC reference</v>
      </c>
      <c r="B40" s="87" t="str">
        <f t="shared" si="3"/>
        <v>PR24_CRI.1</v>
      </c>
      <c r="C40" s="86" t="s">
        <v>104</v>
      </c>
      <c r="D40" s="86" t="s">
        <v>190</v>
      </c>
      <c r="E40" s="86" t="s">
        <v>177</v>
      </c>
      <c r="I40" s="133">
        <f>SUMIFS(Performance!N:N,Performance!$C:$C,$B40,Performance!$A:$A,$C40)</f>
        <v>0.01</v>
      </c>
      <c r="J40" s="133">
        <f>SUMIFS(Performance!O:O,Performance!$C:$C,$B40,Performance!$A:$A,$C40)</f>
        <v>1.78</v>
      </c>
      <c r="K40" s="133">
        <f>SUMIFS(Performance!P:P,Performance!$C:$C,$B40,Performance!$A:$A,$C40)</f>
        <v>0.03</v>
      </c>
      <c r="L40" s="109">
        <v>0.56999999999999995</v>
      </c>
      <c r="M40" s="109">
        <v>3.74</v>
      </c>
      <c r="N40" s="109">
        <v>1.24</v>
      </c>
      <c r="O40" s="109">
        <v>15.62</v>
      </c>
      <c r="P40" s="86"/>
    </row>
    <row r="41" spans="1:16" ht="14.25" customHeight="1">
      <c r="A41" s="20" t="str">
        <f t="shared" si="2"/>
        <v>PR24 PC reference</v>
      </c>
      <c r="B41" s="87" t="str">
        <f t="shared" si="3"/>
        <v>PR24_CRI.1</v>
      </c>
      <c r="C41" s="86" t="s">
        <v>105</v>
      </c>
      <c r="D41" s="86" t="s">
        <v>190</v>
      </c>
      <c r="E41" s="86" t="s">
        <v>177</v>
      </c>
      <c r="I41" s="133">
        <f>SUMIFS(Performance!N:N,Performance!$C:$C,$B41,Performance!$A:$A,$C41)</f>
        <v>2.0299999999999998</v>
      </c>
      <c r="J41" s="133">
        <f>SUMIFS(Performance!O:O,Performance!$C:$C,$B41,Performance!$A:$A,$C41)</f>
        <v>3.39</v>
      </c>
      <c r="K41" s="133">
        <f>SUMIFS(Performance!P:P,Performance!$C:$C,$B41,Performance!$A:$A,$C41)</f>
        <v>3.22</v>
      </c>
      <c r="L41" s="109">
        <v>2.2599999999999998</v>
      </c>
      <c r="M41" s="109">
        <v>1.21</v>
      </c>
      <c r="N41" s="109">
        <v>1.49</v>
      </c>
      <c r="O41" s="109">
        <v>1.31</v>
      </c>
      <c r="P41" s="86"/>
    </row>
    <row r="42" spans="1:16" ht="14.25" customHeight="1">
      <c r="A42" s="20" t="str">
        <f t="shared" si="2"/>
        <v>PR24 PC reference</v>
      </c>
      <c r="B42" s="87" t="str">
        <f t="shared" si="3"/>
        <v>PR24_CRI.1</v>
      </c>
      <c r="C42" s="86" t="s">
        <v>106</v>
      </c>
      <c r="D42" s="86" t="s">
        <v>190</v>
      </c>
      <c r="E42" s="86" t="s">
        <v>177</v>
      </c>
      <c r="I42" s="133">
        <f>SUMIFS(Performance!N:N,Performance!$C:$C,$B42,Performance!$A:$A,$C42)</f>
        <v>0.23</v>
      </c>
      <c r="J42" s="133">
        <f>SUMIFS(Performance!O:O,Performance!$C:$C,$B42,Performance!$A:$A,$C42)</f>
        <v>0.01</v>
      </c>
      <c r="K42" s="133">
        <f>SUMIFS(Performance!P:P,Performance!$C:$C,$B42,Performance!$A:$A,$C42)</f>
        <v>0.48</v>
      </c>
      <c r="L42" s="109">
        <v>2.16</v>
      </c>
      <c r="M42" s="109">
        <v>0</v>
      </c>
      <c r="N42" s="109">
        <v>0.01</v>
      </c>
      <c r="O42" s="109">
        <v>1.2999999999999999E-2</v>
      </c>
      <c r="P42" s="86"/>
    </row>
    <row r="43" spans="1:16" ht="14.25" customHeight="1"/>
    <row r="44" spans="1:16" ht="14.25" customHeight="1"/>
    <row r="45" spans="1:16" ht="14.25" customHeight="1">
      <c r="A45" s="232" t="s">
        <v>195</v>
      </c>
      <c r="B45" s="233" t="str">
        <f>INDEX(Performance!$F:$F,MATCH(a.Performance!$B47,Performance!$C:$C,0))</f>
        <v>Hours:minutes:seconds (HH:MM:SS) per property</v>
      </c>
      <c r="C45" s="13" t="s">
        <v>135</v>
      </c>
    </row>
    <row r="46" spans="1:16" ht="14.25" customHeight="1">
      <c r="A46" s="232"/>
      <c r="B46" s="233"/>
      <c r="C46" s="134"/>
      <c r="D46" s="134"/>
      <c r="E46" s="134"/>
      <c r="F46" s="13"/>
      <c r="G46" s="226" t="s">
        <v>145</v>
      </c>
      <c r="H46" s="226"/>
      <c r="I46" s="226"/>
      <c r="J46" s="226"/>
      <c r="K46" s="226"/>
      <c r="L46" s="229" t="s">
        <v>146</v>
      </c>
      <c r="M46" s="229"/>
      <c r="N46" s="229"/>
      <c r="O46" s="229"/>
      <c r="P46" s="229"/>
    </row>
    <row r="47" spans="1:16" ht="14.25" customHeight="1">
      <c r="A47" s="82" t="s">
        <v>196</v>
      </c>
      <c r="B47" s="82" t="s">
        <v>199</v>
      </c>
      <c r="C47" s="134" t="s">
        <v>147</v>
      </c>
      <c r="D47" s="134" t="s">
        <v>148</v>
      </c>
      <c r="E47" s="134" t="s">
        <v>55</v>
      </c>
      <c r="F47" s="32" t="s">
        <v>149</v>
      </c>
      <c r="G47" s="32" t="s">
        <v>150</v>
      </c>
      <c r="H47" s="134" t="s">
        <v>151</v>
      </c>
      <c r="I47" s="134" t="s">
        <v>152</v>
      </c>
      <c r="J47" s="134" t="s">
        <v>153</v>
      </c>
      <c r="K47" s="134" t="s">
        <v>154</v>
      </c>
      <c r="L47" s="134" t="s">
        <v>155</v>
      </c>
      <c r="M47" s="134" t="s">
        <v>156</v>
      </c>
      <c r="N47" s="134" t="s">
        <v>157</v>
      </c>
      <c r="O47" s="134" t="s">
        <v>158</v>
      </c>
      <c r="P47" s="134" t="s">
        <v>159</v>
      </c>
    </row>
    <row r="48" spans="1:16" ht="14.25" customHeight="1">
      <c r="A48" s="20" t="str">
        <f>A47</f>
        <v>PR24 PC reference</v>
      </c>
      <c r="B48" s="87" t="str">
        <f>B47</f>
        <v>PR24_WSI.4</v>
      </c>
      <c r="C48" s="52" t="s">
        <v>58</v>
      </c>
      <c r="D48" s="52" t="s">
        <v>190</v>
      </c>
      <c r="E48" s="52" t="s">
        <v>188</v>
      </c>
      <c r="H48" s="136">
        <f>SUMIFS(Performance!M:M,Performance!$C:$C,$B48,Performance!$A:$A,$C48)</f>
        <v>8.1365740740740738E-3</v>
      </c>
      <c r="I48" s="136">
        <f>SUMIFS(Performance!N:N,Performance!$C:$C,$B48,Performance!$A:$A,$C48)</f>
        <v>5.138888888888889E-3</v>
      </c>
      <c r="J48" s="136">
        <f>SUMIFS(Performance!O:O,Performance!$C:$C,$B48,Performance!$A:$A,$C48)</f>
        <v>6.0648148148148145E-3</v>
      </c>
      <c r="K48" s="136">
        <f>SUMIFS(Performance!P:P,Performance!$C:$C,$B48,Performance!$A:$A,$C48)</f>
        <v>1.2951388888888887E-2</v>
      </c>
      <c r="L48" s="135">
        <v>3.4951273148148146E-3</v>
      </c>
      <c r="M48" s="135">
        <v>6.8001620370370369E-3</v>
      </c>
      <c r="N48" s="135">
        <v>1.0131041666666667E-2</v>
      </c>
      <c r="O48" s="135">
        <v>6.3421643518518514E-3</v>
      </c>
      <c r="P48" s="114">
        <v>4.7596344359324503E-3</v>
      </c>
    </row>
    <row r="49" spans="1:16" ht="14.25" customHeight="1">
      <c r="A49" s="20" t="str">
        <f t="shared" ref="A49:A64" si="4">A48</f>
        <v>PR24 PC reference</v>
      </c>
      <c r="B49" s="87" t="str">
        <f t="shared" ref="B49:B64" si="5">B48</f>
        <v>PR24_WSI.4</v>
      </c>
      <c r="C49" s="52" t="s">
        <v>91</v>
      </c>
      <c r="D49" s="52" t="s">
        <v>190</v>
      </c>
      <c r="E49" s="52" t="s">
        <v>188</v>
      </c>
      <c r="H49" s="136">
        <f>SUMIFS(Performance!M:M,Performance!$C:$C,$B49,Performance!$A:$A,$C49)</f>
        <v>0</v>
      </c>
      <c r="I49" s="136">
        <f>SUMIFS(Performance!N:N,Performance!$C:$C,$B49,Performance!$A:$A,$C49)</f>
        <v>0</v>
      </c>
      <c r="J49" s="136">
        <f>SUMIFS(Performance!O:O,Performance!$C:$C,$B49,Performance!$A:$A,$C49)</f>
        <v>1.2141203703703704E-2</v>
      </c>
      <c r="K49" s="136">
        <f>SUMIFS(Performance!P:P,Performance!$C:$C,$B49,Performance!$A:$A,$C49)</f>
        <v>1.2337962962962962E-2</v>
      </c>
      <c r="L49" s="135">
        <v>7.7360185185185188E-3</v>
      </c>
      <c r="M49" s="135">
        <v>1.1304270833333333E-2</v>
      </c>
      <c r="N49" s="135">
        <v>3.091787037037037E-2</v>
      </c>
      <c r="O49" s="135">
        <v>1.6152002314814815E-2</v>
      </c>
      <c r="P49" s="114">
        <v>9.5643712082430707E-2</v>
      </c>
    </row>
    <row r="50" spans="1:16" ht="14.25" customHeight="1">
      <c r="A50" s="20" t="str">
        <f t="shared" si="4"/>
        <v>PR24 PC reference</v>
      </c>
      <c r="B50" s="87" t="str">
        <f t="shared" si="5"/>
        <v>PR24_WSI.4</v>
      </c>
      <c r="C50" s="52" t="s">
        <v>92</v>
      </c>
      <c r="D50" s="52" t="s">
        <v>190</v>
      </c>
      <c r="E50" s="52" t="s">
        <v>188</v>
      </c>
      <c r="H50" s="136">
        <f>SUMIFS(Performance!M:M,Performance!$C:$C,$B50,Performance!$A:$A,$C50)</f>
        <v>0</v>
      </c>
      <c r="I50" s="136">
        <f>SUMIFS(Performance!N:N,Performance!$C:$C,$B50,Performance!$A:$A,$C50)</f>
        <v>0</v>
      </c>
      <c r="J50" s="136">
        <f>SUMIFS(Performance!O:O,Performance!$C:$C,$B50,Performance!$A:$A,$C50)</f>
        <v>2.4658449074074076E-2</v>
      </c>
      <c r="K50" s="136">
        <f>SUMIFS(Performance!P:P,Performance!$C:$C,$B50,Performance!$A:$A,$C50)</f>
        <v>1.2106481481481482E-2</v>
      </c>
      <c r="L50" s="135">
        <v>4.822717592592593E-2</v>
      </c>
      <c r="M50" s="135">
        <v>2.6287256944444445E-2</v>
      </c>
      <c r="N50" s="135">
        <v>1.2503668981481482E-2</v>
      </c>
      <c r="O50" s="135">
        <v>7.8658333333333323E-3</v>
      </c>
      <c r="P50" s="114">
        <v>7.7623459676489197E-3</v>
      </c>
    </row>
    <row r="51" spans="1:16" ht="14.25" customHeight="1">
      <c r="A51" s="20" t="str">
        <f t="shared" si="4"/>
        <v>PR24 PC reference</v>
      </c>
      <c r="B51" s="87" t="str">
        <f t="shared" si="5"/>
        <v>PR24_WSI.4</v>
      </c>
      <c r="C51" s="52" t="s">
        <v>93</v>
      </c>
      <c r="D51" s="52" t="s">
        <v>190</v>
      </c>
      <c r="E51" s="52" t="s">
        <v>188</v>
      </c>
      <c r="H51" s="136">
        <f>SUMIFS(Performance!M:M,Performance!$C:$C,$B51,Performance!$A:$A,$C51)</f>
        <v>1.5046296296296294E-3</v>
      </c>
      <c r="I51" s="136">
        <f>SUMIFS(Performance!N:N,Performance!$C:$C,$B51,Performance!$A:$A,$C51)</f>
        <v>3.6921296296296298E-3</v>
      </c>
      <c r="J51" s="136">
        <f>SUMIFS(Performance!O:O,Performance!$C:$C,$B51,Performance!$A:$A,$C51)</f>
        <v>5.6481481481481478E-3</v>
      </c>
      <c r="K51" s="136">
        <f>SUMIFS(Performance!P:P,Performance!$C:$C,$B51,Performance!$A:$A,$C51)</f>
        <v>3.9004629629629632E-3</v>
      </c>
      <c r="L51" s="135">
        <v>2.8252199074074074E-3</v>
      </c>
      <c r="M51" s="135">
        <v>8.1569907407407407E-3</v>
      </c>
      <c r="N51" s="135">
        <v>5.7556712962962969E-3</v>
      </c>
      <c r="O51" s="135">
        <v>3.8401851851851848E-3</v>
      </c>
      <c r="P51" s="114">
        <v>3.2376913196904499E-3</v>
      </c>
    </row>
    <row r="52" spans="1:16" ht="14.25" customHeight="1">
      <c r="A52" s="20" t="str">
        <f t="shared" si="4"/>
        <v>PR24 PC reference</v>
      </c>
      <c r="B52" s="87" t="str">
        <f t="shared" si="5"/>
        <v>PR24_WSI.4</v>
      </c>
      <c r="C52" s="52" t="s">
        <v>94</v>
      </c>
      <c r="D52" s="52" t="s">
        <v>190</v>
      </c>
      <c r="E52" s="52" t="s">
        <v>188</v>
      </c>
      <c r="H52" s="136">
        <f>SUMIFS(Performance!M:M,Performance!$C:$C,$B52,Performance!$A:$A,$C52)</f>
        <v>0</v>
      </c>
      <c r="I52" s="136">
        <f>SUMIFS(Performance!N:N,Performance!$C:$C,$B52,Performance!$A:$A,$C52)</f>
        <v>0</v>
      </c>
      <c r="J52" s="136">
        <f>SUMIFS(Performance!O:O,Performance!$C:$C,$B52,Performance!$A:$A,$C52)</f>
        <v>1.3751967592592592E-2</v>
      </c>
      <c r="K52" s="136">
        <f>SUMIFS(Performance!P:P,Performance!$C:$C,$B52,Performance!$A:$A,$C52)</f>
        <v>6.0278935185185184E-3</v>
      </c>
      <c r="L52" s="135">
        <v>8.069710648148147E-3</v>
      </c>
      <c r="M52" s="135">
        <v>8.7921874999999997E-3</v>
      </c>
      <c r="N52" s="135">
        <v>6.3643287037037045E-3</v>
      </c>
      <c r="O52" s="135">
        <v>4.634548611111111E-3</v>
      </c>
      <c r="P52" s="114">
        <v>3.1755530582226999E-3</v>
      </c>
    </row>
    <row r="53" spans="1:16" ht="14.25" customHeight="1">
      <c r="A53" s="20" t="str">
        <f t="shared" si="4"/>
        <v>PR24 PC reference</v>
      </c>
      <c r="B53" s="87" t="str">
        <f t="shared" si="5"/>
        <v>PR24_WSI.4</v>
      </c>
      <c r="C53" s="52" t="s">
        <v>95</v>
      </c>
      <c r="D53" s="52" t="s">
        <v>190</v>
      </c>
      <c r="E53" s="52" t="s">
        <v>188</v>
      </c>
      <c r="H53" s="136">
        <f>SUMIFS(Performance!M:M,Performance!$C:$C,$B53,Performance!$A:$A,$C53)</f>
        <v>0</v>
      </c>
      <c r="I53" s="136">
        <f>SUMIFS(Performance!N:N,Performance!$C:$C,$B53,Performance!$A:$A,$C53)</f>
        <v>0</v>
      </c>
      <c r="J53" s="136">
        <f>SUMIFS(Performance!O:O,Performance!$C:$C,$B53,Performance!$A:$A,$C53)</f>
        <v>5.1042606157747188E-3</v>
      </c>
      <c r="K53" s="136">
        <f>SUMIFS(Performance!P:P,Performance!$C:$C,$B53,Performance!$A:$A,$C53)</f>
        <v>6.3695939052881879E-3</v>
      </c>
      <c r="L53" s="135">
        <v>3.916643518518519E-3</v>
      </c>
      <c r="M53" s="135">
        <v>9.4907407407407406E-3</v>
      </c>
      <c r="N53" s="135">
        <v>6.0416666666666665E-3</v>
      </c>
      <c r="O53" s="135">
        <v>6.4370833333333329E-3</v>
      </c>
      <c r="P53" s="114">
        <v>1.0234026185114599E-2</v>
      </c>
    </row>
    <row r="54" spans="1:16" ht="14.25" customHeight="1">
      <c r="A54" s="20" t="str">
        <f t="shared" si="4"/>
        <v>PR24 PC reference</v>
      </c>
      <c r="B54" s="87" t="str">
        <f t="shared" si="5"/>
        <v>PR24_WSI.4</v>
      </c>
      <c r="C54" s="52" t="s">
        <v>96</v>
      </c>
      <c r="D54" s="52" t="s">
        <v>190</v>
      </c>
      <c r="E54" s="52" t="s">
        <v>188</v>
      </c>
      <c r="H54" s="136">
        <f>SUMIFS(Performance!M:M,Performance!$C:$C,$B54,Performance!$A:$A,$C54)</f>
        <v>4.3749999999999995E-3</v>
      </c>
      <c r="I54" s="136">
        <f>SUMIFS(Performance!N:N,Performance!$C:$C,$B54,Performance!$A:$A,$C54)</f>
        <v>1.0254629629629629E-2</v>
      </c>
      <c r="J54" s="136">
        <f>SUMIFS(Performance!O:O,Performance!$C:$C,$B54,Performance!$A:$A,$C54)</f>
        <v>5.1273148148148146E-3</v>
      </c>
      <c r="K54" s="136">
        <f>SUMIFS(Performance!P:P,Performance!$C:$C,$B54,Performance!$A:$A,$C54)</f>
        <v>7.4189814814814813E-3</v>
      </c>
      <c r="L54" s="135">
        <v>8.831631944444444E-3</v>
      </c>
      <c r="M54" s="135">
        <v>6.5039120370370372E-3</v>
      </c>
      <c r="N54" s="135">
        <v>6.1107951388888887E-2</v>
      </c>
      <c r="O54" s="135">
        <v>5.6630000000000007E-2</v>
      </c>
      <c r="P54" s="114">
        <v>9.8493790964119601E-2</v>
      </c>
    </row>
    <row r="55" spans="1:16" ht="14.25" customHeight="1">
      <c r="A55" s="20" t="str">
        <f t="shared" si="4"/>
        <v>PR24 PC reference</v>
      </c>
      <c r="B55" s="87" t="str">
        <f t="shared" si="5"/>
        <v>PR24_WSI.4</v>
      </c>
      <c r="C55" s="52" t="s">
        <v>97</v>
      </c>
      <c r="D55" s="52" t="s">
        <v>190</v>
      </c>
      <c r="E55" s="52" t="s">
        <v>188</v>
      </c>
      <c r="H55" s="136">
        <f>SUMIFS(Performance!M:M,Performance!$C:$C,$B55,Performance!$A:$A,$C55)</f>
        <v>6.0261684160300422E-3</v>
      </c>
      <c r="I55" s="136">
        <f>SUMIFS(Performance!N:N,Performance!$C:$C,$B55,Performance!$A:$A,$C55)</f>
        <v>1.6932870370370369E-2</v>
      </c>
      <c r="J55" s="136">
        <f>SUMIFS(Performance!O:O,Performance!$C:$C,$B55,Performance!$A:$A,$C55)</f>
        <v>1.3159722222222218E-2</v>
      </c>
      <c r="K55" s="136">
        <f>SUMIFS(Performance!P:P,Performance!$C:$C,$B55,Performance!$A:$A,$C55)</f>
        <v>1.2488425925925927E-2</v>
      </c>
      <c r="L55" s="135">
        <v>9.4815972222222229E-3</v>
      </c>
      <c r="M55" s="135">
        <v>7.6731365740740735E-3</v>
      </c>
      <c r="N55" s="135">
        <v>1.382079861111111E-2</v>
      </c>
      <c r="O55" s="135">
        <v>1.1755856481481482E-2</v>
      </c>
      <c r="P55" s="114">
        <v>6.6502932084400897E-3</v>
      </c>
    </row>
    <row r="56" spans="1:16" ht="14.25" customHeight="1">
      <c r="A56" s="20" t="str">
        <f t="shared" si="4"/>
        <v>PR24 PC reference</v>
      </c>
      <c r="B56" s="87" t="str">
        <f t="shared" si="5"/>
        <v>PR24_WSI.4</v>
      </c>
      <c r="C56" s="52" t="s">
        <v>161</v>
      </c>
      <c r="D56" s="52" t="s">
        <v>190</v>
      </c>
      <c r="E56" s="52" t="s">
        <v>188</v>
      </c>
      <c r="H56" s="136">
        <f>SUMIFS(Performance!M:M,Performance!$C:$C,$B56,Performance!$A:$A,$C56)</f>
        <v>9.6874999999999999E-3</v>
      </c>
      <c r="I56" s="136">
        <f>SUMIFS(Performance!N:N,Performance!$C:$C,$B56,Performance!$A:$A,$C56)</f>
        <v>9.2708333333333341E-3</v>
      </c>
      <c r="J56" s="136">
        <f>SUMIFS(Performance!O:O,Performance!$C:$C,$B56,Performance!$A:$A,$C56)</f>
        <v>6.4583333333333342E-3</v>
      </c>
      <c r="K56" s="136">
        <f>SUMIFS(Performance!P:P,Performance!$C:$C,$B56,Performance!$A:$A,$C56)</f>
        <v>7.0717592592592594E-3</v>
      </c>
      <c r="L56" s="135">
        <v>3.3047569444444444E-3</v>
      </c>
      <c r="M56" s="135">
        <v>5.568032407407407E-3</v>
      </c>
      <c r="N56" s="135">
        <v>2.6908541666666667E-2</v>
      </c>
      <c r="O56" s="135">
        <v>6.7059722222222217E-3</v>
      </c>
      <c r="P56" s="114">
        <v>9.9170258905363594E-3</v>
      </c>
    </row>
    <row r="57" spans="1:16" ht="14.25" customHeight="1">
      <c r="A57" s="20" t="str">
        <f t="shared" si="4"/>
        <v>PR24 PC reference</v>
      </c>
      <c r="B57" s="87" t="str">
        <f t="shared" si="5"/>
        <v>PR24_WSI.4</v>
      </c>
      <c r="C57" s="52" t="s">
        <v>99</v>
      </c>
      <c r="D57" s="52" t="s">
        <v>190</v>
      </c>
      <c r="E57" s="52" t="s">
        <v>188</v>
      </c>
      <c r="H57" s="136">
        <f>SUMIFS(Performance!M:M,Performance!$C:$C,$B57,Performance!$A:$A,$C57)</f>
        <v>9.2476851851851852E-3</v>
      </c>
      <c r="I57" s="136">
        <f>SUMIFS(Performance!N:N,Performance!$C:$C,$B57,Performance!$A:$A,$C57)</f>
        <v>8.726851851851852E-3</v>
      </c>
      <c r="J57" s="136">
        <f>SUMIFS(Performance!O:O,Performance!$C:$C,$B57,Performance!$A:$A,$C57)</f>
        <v>4.2245370370370371E-3</v>
      </c>
      <c r="K57" s="136">
        <f>SUMIFS(Performance!P:P,Performance!$C:$C,$B57,Performance!$A:$A,$C57)</f>
        <v>5.4629629629629637E-3</v>
      </c>
      <c r="L57" s="135">
        <v>3.1721990740740738E-3</v>
      </c>
      <c r="M57" s="135">
        <v>2.9165046296296296E-3</v>
      </c>
      <c r="N57" s="135">
        <v>2.8878935185185188E-3</v>
      </c>
      <c r="O57" s="135">
        <v>3.8763194444444444E-3</v>
      </c>
      <c r="P57" s="114">
        <v>6.9457358578232098E-3</v>
      </c>
    </row>
    <row r="58" spans="1:16" ht="14.25" customHeight="1">
      <c r="A58" s="20" t="str">
        <f t="shared" si="4"/>
        <v>PR24 PC reference</v>
      </c>
      <c r="B58" s="87" t="str">
        <f t="shared" si="5"/>
        <v>PR24_WSI.4</v>
      </c>
      <c r="C58" s="52" t="s">
        <v>100</v>
      </c>
      <c r="D58" s="52" t="s">
        <v>190</v>
      </c>
      <c r="E58" s="52" t="s">
        <v>188</v>
      </c>
      <c r="H58" s="136">
        <f>SUMIFS(Performance!M:M,Performance!$C:$C,$B58,Performance!$A:$A,$C58)</f>
        <v>5.7175925925925936E-3</v>
      </c>
      <c r="I58" s="136">
        <f>SUMIFS(Performance!N:N,Performance!$C:$C,$B58,Performance!$A:$A,$C58)</f>
        <v>4.3055555555555555E-3</v>
      </c>
      <c r="J58" s="136">
        <f>SUMIFS(Performance!O:O,Performance!$C:$C,$B58,Performance!$A:$A,$C58)</f>
        <v>6.4004629629629628E-3</v>
      </c>
      <c r="K58" s="136">
        <f>SUMIFS(Performance!P:P,Performance!$C:$C,$B58,Performance!$A:$A,$C58)</f>
        <v>4.6527777777777774E-3</v>
      </c>
      <c r="L58" s="135">
        <v>5.0291319444444446E-3</v>
      </c>
      <c r="M58" s="135">
        <v>7.3847569444444447E-3</v>
      </c>
      <c r="N58" s="135">
        <v>6.5666203703703702E-3</v>
      </c>
      <c r="O58" s="135">
        <v>7.3539236111111114E-3</v>
      </c>
      <c r="P58" s="114">
        <v>5.8686435634251501E-3</v>
      </c>
    </row>
    <row r="59" spans="1:16" ht="14.25" customHeight="1">
      <c r="A59" s="20" t="str">
        <f t="shared" si="4"/>
        <v>PR24 PC reference</v>
      </c>
      <c r="B59" s="87" t="str">
        <f t="shared" si="5"/>
        <v>PR24_WSI.4</v>
      </c>
      <c r="C59" s="52" t="s">
        <v>101</v>
      </c>
      <c r="D59" s="52" t="s">
        <v>190</v>
      </c>
      <c r="E59" s="52" t="s">
        <v>188</v>
      </c>
      <c r="H59" s="136">
        <f>SUMIFS(Performance!M:M,Performance!$C:$C,$B59,Performance!$A:$A,$C59)</f>
        <v>1.4652777777777778E-2</v>
      </c>
      <c r="I59" s="136">
        <f>SUMIFS(Performance!N:N,Performance!$C:$C,$B59,Performance!$A:$A,$C59)</f>
        <v>2.284722222222222E-2</v>
      </c>
      <c r="J59" s="136">
        <f>SUMIFS(Performance!O:O,Performance!$C:$C,$B59,Performance!$A:$A,$C59)</f>
        <v>8.819444444444444E-3</v>
      </c>
      <c r="K59" s="136">
        <f>SUMIFS(Performance!P:P,Performance!$C:$C,$B59,Performance!$A:$A,$C59)</f>
        <v>9.4444444444444445E-3</v>
      </c>
      <c r="L59" s="135">
        <v>4.0416203703703708E-3</v>
      </c>
      <c r="M59" s="135">
        <v>2.575821759259259E-3</v>
      </c>
      <c r="N59" s="135">
        <v>8.9411689814814822E-3</v>
      </c>
      <c r="O59" s="135">
        <v>1.9267939814814814E-3</v>
      </c>
      <c r="P59" s="114">
        <v>2.3281708592917901E-3</v>
      </c>
    </row>
    <row r="60" spans="1:16" ht="14.25" customHeight="1">
      <c r="A60" s="20" t="str">
        <f t="shared" si="4"/>
        <v>PR24 PC reference</v>
      </c>
      <c r="B60" s="87" t="str">
        <f t="shared" si="5"/>
        <v>PR24_WSI.4</v>
      </c>
      <c r="C60" s="52" t="s">
        <v>102</v>
      </c>
      <c r="D60" s="52" t="s">
        <v>190</v>
      </c>
      <c r="E60" s="52" t="s">
        <v>188</v>
      </c>
      <c r="H60" s="136">
        <f>SUMIFS(Performance!M:M,Performance!$C:$C,$B60,Performance!$A:$A,$C60)</f>
        <v>8.9699074074074073E-3</v>
      </c>
      <c r="I60" s="136">
        <f>SUMIFS(Performance!N:N,Performance!$C:$C,$B60,Performance!$A:$A,$C60)</f>
        <v>5.2766203703703697E-2</v>
      </c>
      <c r="J60" s="136">
        <f>SUMIFS(Performance!O:O,Performance!$C:$C,$B60,Performance!$A:$A,$C60)</f>
        <v>1.042824074074074E-2</v>
      </c>
      <c r="K60" s="136">
        <f>SUMIFS(Performance!P:P,Performance!$C:$C,$B60,Performance!$A:$A,$C60)</f>
        <v>6.4467592592592588E-3</v>
      </c>
      <c r="L60" s="135">
        <v>2.1031678240740741E-2</v>
      </c>
      <c r="M60" s="135">
        <v>1.7491782407407406E-3</v>
      </c>
      <c r="N60" s="135">
        <v>5.594918981481482E-3</v>
      </c>
      <c r="O60" s="135">
        <v>6.5277777777777782E-3</v>
      </c>
      <c r="P60" s="114">
        <v>4.7337962962963002E-3</v>
      </c>
    </row>
    <row r="61" spans="1:16" ht="14.25" customHeight="1">
      <c r="A61" s="20" t="str">
        <f t="shared" si="4"/>
        <v>PR24 PC reference</v>
      </c>
      <c r="B61" s="87" t="str">
        <f t="shared" si="5"/>
        <v>PR24_WSI.4</v>
      </c>
      <c r="C61" s="52" t="s">
        <v>103</v>
      </c>
      <c r="D61" s="52" t="s">
        <v>190</v>
      </c>
      <c r="E61" s="52" t="s">
        <v>188</v>
      </c>
      <c r="H61" s="136">
        <f>SUMIFS(Performance!M:M,Performance!$C:$C,$B61,Performance!$A:$A,$C61)</f>
        <v>3.5995370370370374E-3</v>
      </c>
      <c r="I61" s="136">
        <f>SUMIFS(Performance!N:N,Performance!$C:$C,$B61,Performance!$A:$A,$C61)</f>
        <v>5.9259259259259256E-3</v>
      </c>
      <c r="J61" s="136">
        <f>SUMIFS(Performance!O:O,Performance!$C:$C,$B61,Performance!$A:$A,$C61)</f>
        <v>4.9652777777777777E-3</v>
      </c>
      <c r="K61" s="136">
        <f>SUMIFS(Performance!P:P,Performance!$C:$C,$B61,Performance!$A:$A,$C61)</f>
        <v>2.3263888888888887E-3</v>
      </c>
      <c r="L61" s="135">
        <v>3.1621412037037039E-3</v>
      </c>
      <c r="M61" s="135">
        <v>2.2519328703703703E-3</v>
      </c>
      <c r="N61" s="135">
        <v>3.1122916666666664E-3</v>
      </c>
      <c r="O61" s="135">
        <v>2.8237962962962965E-3</v>
      </c>
      <c r="P61" s="114">
        <v>1.04649089221183E-2</v>
      </c>
    </row>
    <row r="62" spans="1:16" ht="14.25" customHeight="1">
      <c r="A62" s="20" t="str">
        <f t="shared" si="4"/>
        <v>PR24 PC reference</v>
      </c>
      <c r="B62" s="87" t="str">
        <f t="shared" si="5"/>
        <v>PR24_WSI.4</v>
      </c>
      <c r="C62" s="52" t="s">
        <v>104</v>
      </c>
      <c r="D62" s="52" t="s">
        <v>190</v>
      </c>
      <c r="E62" s="52" t="s">
        <v>188</v>
      </c>
      <c r="H62" s="136">
        <f>SUMIFS(Performance!M:M,Performance!$C:$C,$B62,Performance!$A:$A,$C62)</f>
        <v>2.8819444444444439E-3</v>
      </c>
      <c r="I62" s="136">
        <f>SUMIFS(Performance!N:N,Performance!$C:$C,$B62,Performance!$A:$A,$C62)</f>
        <v>2.9745370370370368E-3</v>
      </c>
      <c r="J62" s="136">
        <f>SUMIFS(Performance!O:O,Performance!$C:$C,$B62,Performance!$A:$A,$C62)</f>
        <v>2.7083333333333334E-3</v>
      </c>
      <c r="K62" s="136">
        <f>SUMIFS(Performance!P:P,Performance!$C:$C,$B62,Performance!$A:$A,$C62)</f>
        <v>2.3379629629629631E-3</v>
      </c>
      <c r="L62" s="135">
        <v>1.9541666666666666E-3</v>
      </c>
      <c r="M62" s="135">
        <v>1.6313425925925927E-3</v>
      </c>
      <c r="N62" s="135">
        <v>1.6372685185185186E-3</v>
      </c>
      <c r="O62" s="135">
        <v>1.0497106481481481E-3</v>
      </c>
      <c r="P62" s="114">
        <v>1.3994705760084099E-3</v>
      </c>
    </row>
    <row r="63" spans="1:16" ht="14.25" customHeight="1">
      <c r="A63" s="20" t="str">
        <f t="shared" si="4"/>
        <v>PR24 PC reference</v>
      </c>
      <c r="B63" s="87" t="str">
        <f t="shared" si="5"/>
        <v>PR24_WSI.4</v>
      </c>
      <c r="C63" s="52" t="s">
        <v>105</v>
      </c>
      <c r="D63" s="52" t="s">
        <v>190</v>
      </c>
      <c r="E63" s="52" t="s">
        <v>188</v>
      </c>
      <c r="H63" s="136">
        <f>SUMIFS(Performance!M:M,Performance!$C:$C,$B63,Performance!$A:$A,$C63)</f>
        <v>8.9699074074074073E-3</v>
      </c>
      <c r="I63" s="136">
        <f>SUMIFS(Performance!N:N,Performance!$C:$C,$B63,Performance!$A:$A,$C63)</f>
        <v>3.0995370370370371E-2</v>
      </c>
      <c r="J63" s="136">
        <f>SUMIFS(Performance!O:O,Performance!$C:$C,$B63,Performance!$A:$A,$C63)</f>
        <v>9.8958333333333329E-3</v>
      </c>
      <c r="K63" s="136">
        <f>SUMIFS(Performance!P:P,Performance!$C:$C,$B63,Performance!$A:$A,$C63)</f>
        <v>6.9212962962962961E-3</v>
      </c>
      <c r="L63" s="135">
        <v>2.1843240740740743E-2</v>
      </c>
      <c r="M63" s="135">
        <v>5.0384560185185182E-2</v>
      </c>
      <c r="N63" s="135">
        <v>0.11586006944444444</v>
      </c>
      <c r="O63" s="135">
        <v>2.8278645833333334E-2</v>
      </c>
      <c r="P63" s="114">
        <v>3.06225427720999E-2</v>
      </c>
    </row>
    <row r="64" spans="1:16" ht="14.25" customHeight="1">
      <c r="A64" s="20" t="str">
        <f t="shared" si="4"/>
        <v>PR24 PC reference</v>
      </c>
      <c r="B64" s="87" t="str">
        <f t="shared" si="5"/>
        <v>PR24_WSI.4</v>
      </c>
      <c r="C64" s="52" t="s">
        <v>106</v>
      </c>
      <c r="D64" s="52" t="s">
        <v>190</v>
      </c>
      <c r="E64" s="52" t="s">
        <v>188</v>
      </c>
      <c r="H64" s="136">
        <f>SUMIFS(Performance!M:M,Performance!$C:$C,$B64,Performance!$A:$A,$C64)</f>
        <v>6.4814814814814822E-3</v>
      </c>
      <c r="I64" s="136">
        <f>SUMIFS(Performance!N:N,Performance!$C:$C,$B64,Performance!$A:$A,$C64)</f>
        <v>2.8472222222222219E-3</v>
      </c>
      <c r="J64" s="136">
        <f>SUMIFS(Performance!O:O,Performance!$C:$C,$B64,Performance!$A:$A,$C64)</f>
        <v>1.1792443283723333E-2</v>
      </c>
      <c r="K64" s="136">
        <f>SUMIFS(Performance!P:P,Performance!$C:$C,$B64,Performance!$A:$A,$C64)</f>
        <v>9.5833333333333328E-4</v>
      </c>
      <c r="L64" s="135">
        <v>4.8172106481481477E-3</v>
      </c>
      <c r="M64" s="135">
        <v>2.0555208333333332E-3</v>
      </c>
      <c r="N64" s="135">
        <v>2.5966666666666668E-3</v>
      </c>
      <c r="O64" s="135">
        <v>2.4853935185185187E-3</v>
      </c>
      <c r="P64" s="114">
        <v>1.8514506564393299E-2</v>
      </c>
    </row>
    <row r="65" spans="1:18" ht="14.25" customHeight="1"/>
    <row r="66" spans="1:18" ht="14.25" customHeight="1">
      <c r="F66" s="79"/>
    </row>
    <row r="67" spans="1:18" ht="14.25" customHeight="1">
      <c r="A67" s="232" t="s">
        <v>195</v>
      </c>
      <c r="B67" s="233" t="str">
        <f>INDEX(Performance!$F:$F,MATCH(a.Performance!$B69,Performance!$C:$C,0))</f>
        <v>Pollution incidents per 10,000 km of sewer</v>
      </c>
      <c r="C67" s="13" t="s">
        <v>136</v>
      </c>
      <c r="R67" s="13"/>
    </row>
    <row r="68" spans="1:18" ht="14.25" customHeight="1">
      <c r="A68" s="232"/>
      <c r="B68" s="233"/>
      <c r="C68" s="37"/>
      <c r="D68" s="37"/>
      <c r="E68" s="37"/>
      <c r="F68" s="13"/>
      <c r="G68" s="230" t="s">
        <v>166</v>
      </c>
      <c r="H68" s="230"/>
      <c r="I68" s="230"/>
      <c r="J68" s="230"/>
      <c r="K68" s="230"/>
      <c r="L68" s="230" t="s">
        <v>167</v>
      </c>
      <c r="M68" s="230"/>
      <c r="N68" s="230"/>
      <c r="O68" s="230"/>
      <c r="P68" s="230"/>
      <c r="R68" s="13"/>
    </row>
    <row r="69" spans="1:18" ht="14.25" customHeight="1">
      <c r="A69" s="82" t="s">
        <v>196</v>
      </c>
      <c r="B69" s="82" t="s">
        <v>200</v>
      </c>
      <c r="C69" s="32" t="s">
        <v>147</v>
      </c>
      <c r="D69" s="32" t="s">
        <v>168</v>
      </c>
      <c r="E69" s="32" t="s">
        <v>55</v>
      </c>
      <c r="F69" s="32" t="s">
        <v>149</v>
      </c>
      <c r="G69" s="32" t="s">
        <v>150</v>
      </c>
      <c r="H69" s="32" t="s">
        <v>151</v>
      </c>
      <c r="I69" s="32" t="s">
        <v>152</v>
      </c>
      <c r="J69" s="32" t="s">
        <v>153</v>
      </c>
      <c r="K69" s="32" t="s">
        <v>154</v>
      </c>
      <c r="L69" s="32" t="s">
        <v>155</v>
      </c>
      <c r="M69" s="32" t="s">
        <v>156</v>
      </c>
      <c r="N69" s="32" t="s">
        <v>157</v>
      </c>
      <c r="O69" s="32" t="s">
        <v>158</v>
      </c>
      <c r="P69" s="32" t="s">
        <v>159</v>
      </c>
      <c r="R69" s="13"/>
    </row>
    <row r="70" spans="1:18" ht="14.25" customHeight="1">
      <c r="A70" s="20" t="str">
        <f>A69</f>
        <v>PR24 PC reference</v>
      </c>
      <c r="B70" s="87" t="str">
        <f>B69</f>
        <v>PR24_POL.1</v>
      </c>
      <c r="C70" s="31" t="s">
        <v>58</v>
      </c>
      <c r="D70" s="86" t="s">
        <v>190</v>
      </c>
      <c r="E70" s="86" t="s">
        <v>180</v>
      </c>
      <c r="F70" s="133">
        <f>SUMIFS(Performance!K:K,Performance!$C:$C,$B70,Performance!$A:$A,$C70)</f>
        <v>52.07</v>
      </c>
      <c r="G70" s="133">
        <f>SUMIFS(Performance!L:L,Performance!$C:$C,$B70,Performance!$A:$A,$C70)</f>
        <v>20.54</v>
      </c>
      <c r="H70" s="133">
        <f>SUMIFS(Performance!M:M,Performance!$C:$C,$B70,Performance!$A:$A,$C70)</f>
        <v>29.57</v>
      </c>
      <c r="I70" s="133">
        <f>SUMIFS(Performance!N:N,Performance!$C:$C,$B70,Performance!$A:$A,$C70)</f>
        <v>29.83</v>
      </c>
      <c r="J70" s="133">
        <f>SUMIFS(Performance!O:O,Performance!$C:$C,$B70,Performance!$A:$A,$C70)</f>
        <v>24.99</v>
      </c>
      <c r="K70" s="133">
        <f>SUMIFS(Performance!P:P,Performance!$C:$C,$B70,Performance!$A:$A,$C70)</f>
        <v>34.799999999999997</v>
      </c>
      <c r="L70" s="109">
        <v>27.649769585253456</v>
      </c>
      <c r="M70" s="109">
        <v>33.7532870206837</v>
      </c>
      <c r="N70" s="109">
        <v>33.360806939047848</v>
      </c>
      <c r="O70" s="109">
        <v>40.163795020736032</v>
      </c>
      <c r="P70" s="107">
        <v>57.17</v>
      </c>
    </row>
    <row r="71" spans="1:18" ht="14.25" customHeight="1">
      <c r="A71" s="20" t="str">
        <f t="shared" ref="A71:A80" si="6">A70</f>
        <v>PR24 PC reference</v>
      </c>
      <c r="B71" s="87" t="str">
        <f>B70</f>
        <v>PR24_POL.1</v>
      </c>
      <c r="C71" s="31" t="s">
        <v>91</v>
      </c>
      <c r="D71" s="86" t="s">
        <v>190</v>
      </c>
      <c r="E71" s="86" t="s">
        <v>180</v>
      </c>
      <c r="F71" s="133">
        <f>SUMIFS(Performance!K:K,Performance!$C:$C,$B71,Performance!$A:$A,$C71)</f>
        <v>32.83</v>
      </c>
      <c r="G71" s="133">
        <f>SUMIFS(Performance!L:L,Performance!$C:$C,$B71,Performance!$A:$A,$C71)</f>
        <v>30.9</v>
      </c>
      <c r="H71" s="133">
        <f>SUMIFS(Performance!M:M,Performance!$C:$C,$B71,Performance!$A:$A,$C71)</f>
        <v>29.52</v>
      </c>
      <c r="I71" s="133">
        <f>SUMIFS(Performance!N:N,Performance!$C:$C,$B71,Performance!$A:$A,$C71)</f>
        <v>28.41</v>
      </c>
      <c r="J71" s="133">
        <f>SUMIFS(Performance!O:O,Performance!$C:$C,$B71,Performance!$A:$A,$C71)</f>
        <v>28.14</v>
      </c>
      <c r="K71" s="133">
        <f>SUMIFS(Performance!P:P,Performance!$C:$C,$B71,Performance!$A:$A,$C71)</f>
        <v>25.93</v>
      </c>
      <c r="L71" s="109">
        <v>21.241965295594362</v>
      </c>
      <c r="M71" s="109">
        <v>22.897183370575739</v>
      </c>
      <c r="N71" s="109">
        <v>24.552401445557116</v>
      </c>
      <c r="O71" s="109">
        <v>29.518055670501255</v>
      </c>
      <c r="P71" s="107">
        <v>36.409999999999997</v>
      </c>
    </row>
    <row r="72" spans="1:18" ht="14.25" customHeight="1">
      <c r="A72" s="20" t="str">
        <f t="shared" si="6"/>
        <v>PR24 PC reference</v>
      </c>
      <c r="B72" s="87" t="str">
        <f>B71</f>
        <v>PR24_POL.1</v>
      </c>
      <c r="C72" s="31" t="s">
        <v>92</v>
      </c>
      <c r="D72" s="86" t="s">
        <v>190</v>
      </c>
      <c r="E72" s="86" t="s">
        <v>180</v>
      </c>
      <c r="F72" s="133">
        <f>SUMIFS(Performance!K:K,Performance!$C:$C,$B72,Performance!$A:$A,$C72)</f>
        <v>318.73</v>
      </c>
      <c r="G72" s="133">
        <f>SUMIFS(Performance!L:L,Performance!$C:$C,$B72,Performance!$A:$A,$C72)</f>
        <v>179.28</v>
      </c>
      <c r="H72" s="133">
        <f>SUMIFS(Performance!M:M,Performance!$C:$C,$B72,Performance!$A:$A,$C72)</f>
        <v>159.36000000000001</v>
      </c>
      <c r="I72" s="133">
        <f>SUMIFS(Performance!N:N,Performance!$C:$C,$B72,Performance!$A:$A,$C72)</f>
        <v>119.52</v>
      </c>
      <c r="J72" s="133">
        <f>SUMIFS(Performance!O:O,Performance!$C:$C,$B72,Performance!$A:$A,$C72)</f>
        <v>79.680000000000007</v>
      </c>
      <c r="K72" s="133">
        <f>SUMIFS(Performance!P:P,Performance!$C:$C,$B72,Performance!$A:$A,$C72)</f>
        <v>39.840000000000003</v>
      </c>
      <c r="L72" s="109">
        <v>99.601593625498012</v>
      </c>
      <c r="M72" s="109">
        <v>39.840637450199203</v>
      </c>
      <c r="N72" s="109">
        <v>39.840637450199203</v>
      </c>
      <c r="O72" s="109">
        <v>19.920318725099602</v>
      </c>
      <c r="P72" s="107">
        <v>39.840000000000003</v>
      </c>
    </row>
    <row r="73" spans="1:18" ht="14.25" customHeight="1">
      <c r="A73" s="20" t="str">
        <f t="shared" si="6"/>
        <v>PR24 PC reference</v>
      </c>
      <c r="B73" s="87" t="str">
        <f t="shared" ref="B73:B80" si="7">B72</f>
        <v>PR24_POL.1</v>
      </c>
      <c r="C73" s="31" t="s">
        <v>93</v>
      </c>
      <c r="D73" s="86" t="s">
        <v>190</v>
      </c>
      <c r="E73" s="86" t="s">
        <v>180</v>
      </c>
      <c r="F73" s="133">
        <f>SUMIFS(Performance!K:K,Performance!$C:$C,$B73,Performance!$A:$A,$C73)</f>
        <v>28.97</v>
      </c>
      <c r="G73" s="133">
        <f>SUMIFS(Performance!L:L,Performance!$C:$C,$B73,Performance!$A:$A,$C73)</f>
        <v>51.95</v>
      </c>
      <c r="H73" s="133">
        <f>SUMIFS(Performance!M:M,Performance!$C:$C,$B73,Performance!$A:$A,$C73)</f>
        <v>36.97</v>
      </c>
      <c r="I73" s="133">
        <f>SUMIFS(Performance!N:N,Performance!$C:$C,$B73,Performance!$A:$A,$C73)</f>
        <v>16.649999999999999</v>
      </c>
      <c r="J73" s="133">
        <f>SUMIFS(Performance!O:O,Performance!$C:$C,$B73,Performance!$A:$A,$C73)</f>
        <v>12.32</v>
      </c>
      <c r="K73" s="133">
        <f>SUMIFS(Performance!P:P,Performance!$C:$C,$B73,Performance!$A:$A,$C73)</f>
        <v>15.32</v>
      </c>
      <c r="L73" s="109">
        <v>14.406325381935138</v>
      </c>
      <c r="M73" s="109">
        <v>22.980083927263038</v>
      </c>
      <c r="N73" s="109">
        <v>19.982681675880901</v>
      </c>
      <c r="O73" s="109">
        <v>32.971424765203494</v>
      </c>
      <c r="P73" s="107">
        <v>38.97</v>
      </c>
    </row>
    <row r="74" spans="1:18" ht="14.25" customHeight="1">
      <c r="A74" s="20" t="str">
        <f t="shared" si="6"/>
        <v>PR24 PC reference</v>
      </c>
      <c r="B74" s="87" t="str">
        <f t="shared" si="7"/>
        <v>PR24_POL.1</v>
      </c>
      <c r="C74" s="31" t="s">
        <v>94</v>
      </c>
      <c r="D74" s="86" t="s">
        <v>190</v>
      </c>
      <c r="E74" s="86" t="s">
        <v>180</v>
      </c>
      <c r="F74" s="133">
        <f>SUMIFS(Performance!K:K,Performance!$C:$C,$B74,Performance!$A:$A,$C74)</f>
        <v>37.32</v>
      </c>
      <c r="G74" s="133">
        <f>SUMIFS(Performance!L:L,Performance!$C:$C,$B74,Performance!$A:$A,$C74)</f>
        <v>27.8</v>
      </c>
      <c r="H74" s="133">
        <f>SUMIFS(Performance!M:M,Performance!$C:$C,$B74,Performance!$A:$A,$C74)</f>
        <v>29.3</v>
      </c>
      <c r="I74" s="133">
        <f>SUMIFS(Performance!N:N,Performance!$C:$C,$B74,Performance!$A:$A,$C74)</f>
        <v>29.94</v>
      </c>
      <c r="J74" s="133">
        <f>SUMIFS(Performance!O:O,Performance!$C:$C,$B74,Performance!$A:$A,$C74)</f>
        <v>31.11</v>
      </c>
      <c r="K74" s="133">
        <f>SUMIFS(Performance!P:P,Performance!$C:$C,$B74,Performance!$A:$A,$C74)</f>
        <v>26.52</v>
      </c>
      <c r="L74" s="109">
        <v>20.315423683507081</v>
      </c>
      <c r="M74" s="109">
        <v>21.812349639133924</v>
      </c>
      <c r="N74" s="109">
        <v>20.636193531141405</v>
      </c>
      <c r="O74" s="109">
        <v>25.554664528201016</v>
      </c>
      <c r="P74" s="107">
        <v>29.3</v>
      </c>
    </row>
    <row r="75" spans="1:18" ht="14.25" customHeight="1">
      <c r="A75" s="20" t="str">
        <f t="shared" si="6"/>
        <v>PR24 PC reference</v>
      </c>
      <c r="B75" s="87" t="str">
        <f t="shared" si="7"/>
        <v>PR24_POL.1</v>
      </c>
      <c r="C75" s="31" t="s">
        <v>95</v>
      </c>
      <c r="D75" s="86" t="s">
        <v>190</v>
      </c>
      <c r="E75" s="86" t="s">
        <v>180</v>
      </c>
      <c r="F75" s="133">
        <f>SUMIFS(Performance!K:K,Performance!$C:$C,$B75,Performance!$A:$A,$C75)</f>
        <v>89.45</v>
      </c>
      <c r="G75" s="133">
        <f>SUMIFS(Performance!L:L,Performance!$C:$C,$B75,Performance!$A:$A,$C75)</f>
        <v>90.6</v>
      </c>
      <c r="H75" s="133">
        <f>SUMIFS(Performance!M:M,Performance!$C:$C,$B75,Performance!$A:$A,$C75)</f>
        <v>102.64</v>
      </c>
      <c r="I75" s="133">
        <f>SUMIFS(Performance!N:N,Performance!$C:$C,$B75,Performance!$A:$A,$C75)</f>
        <v>96.9</v>
      </c>
      <c r="J75" s="133">
        <f>SUMIFS(Performance!O:O,Performance!$C:$C,$B75,Performance!$A:$A,$C75)</f>
        <v>96.33</v>
      </c>
      <c r="K75" s="133">
        <f>SUMIFS(Performance!P:P,Performance!$C:$C,$B75,Performance!$A:$A,$C75)</f>
        <v>103.21</v>
      </c>
      <c r="L75" s="109">
        <v>129.01376146788991</v>
      </c>
      <c r="M75" s="109">
        <v>86.582568807339456</v>
      </c>
      <c r="N75" s="109">
        <v>61.926605504587165</v>
      </c>
      <c r="O75" s="109">
        <v>111.23853211009174</v>
      </c>
      <c r="P75" s="107">
        <v>108.37</v>
      </c>
    </row>
    <row r="76" spans="1:18" ht="14.25" customHeight="1">
      <c r="A76" s="20" t="str">
        <f t="shared" si="6"/>
        <v>PR24 PC reference</v>
      </c>
      <c r="B76" s="87" t="str">
        <f t="shared" si="7"/>
        <v>PR24_POL.1</v>
      </c>
      <c r="C76" s="31" t="s">
        <v>96</v>
      </c>
      <c r="D76" s="86" t="s">
        <v>190</v>
      </c>
      <c r="E76" s="86" t="s">
        <v>180</v>
      </c>
      <c r="F76" s="133">
        <f>SUMIFS(Performance!K:K,Performance!$C:$C,$B76,Performance!$A:$A,$C76)</f>
        <v>73.5</v>
      </c>
      <c r="G76" s="133">
        <f>SUMIFS(Performance!L:L,Performance!$C:$C,$B76,Performance!$A:$A,$C76)</f>
        <v>41.03</v>
      </c>
      <c r="H76" s="133">
        <f>SUMIFS(Performance!M:M,Performance!$C:$C,$B76,Performance!$A:$A,$C76)</f>
        <v>34.74</v>
      </c>
      <c r="I76" s="133">
        <f>SUMIFS(Performance!N:N,Performance!$C:$C,$B76,Performance!$A:$A,$C76)</f>
        <v>30.96</v>
      </c>
      <c r="J76" s="133">
        <f>SUMIFS(Performance!O:O,Performance!$C:$C,$B76,Performance!$A:$A,$C76)</f>
        <v>38.01</v>
      </c>
      <c r="K76" s="133">
        <f>SUMIFS(Performance!P:P,Performance!$C:$C,$B76,Performance!$A:$A,$C76)</f>
        <v>108.23</v>
      </c>
      <c r="L76" s="109">
        <v>101.51515151515152</v>
      </c>
      <c r="M76" s="109">
        <v>93.634372876236498</v>
      </c>
      <c r="N76" s="109">
        <v>90.110498628206102</v>
      </c>
      <c r="O76" s="109">
        <v>58.899041002793929</v>
      </c>
      <c r="P76" s="107">
        <v>67.709999999999994</v>
      </c>
    </row>
    <row r="77" spans="1:18" ht="14.25" customHeight="1">
      <c r="A77" s="20" t="str">
        <f t="shared" si="6"/>
        <v>PR24 PC reference</v>
      </c>
      <c r="B77" s="87" t="str">
        <f t="shared" si="7"/>
        <v>PR24_POL.1</v>
      </c>
      <c r="C77" s="31" t="s">
        <v>97</v>
      </c>
      <c r="D77" s="86" t="s">
        <v>190</v>
      </c>
      <c r="E77" s="86" t="s">
        <v>180</v>
      </c>
      <c r="F77" s="133">
        <f>SUMIFS(Performance!K:K,Performance!$C:$C,$B77,Performance!$A:$A,$C77)</f>
        <v>47.9</v>
      </c>
      <c r="G77" s="133">
        <f>SUMIFS(Performance!L:L,Performance!$C:$C,$B77,Performance!$A:$A,$C77)</f>
        <v>24.32</v>
      </c>
      <c r="H77" s="133">
        <f>SUMIFS(Performance!M:M,Performance!$C:$C,$B77,Performance!$A:$A,$C77)</f>
        <v>32.76</v>
      </c>
      <c r="I77" s="133">
        <f>SUMIFS(Performance!N:N,Performance!$C:$C,$B77,Performance!$A:$A,$C77)</f>
        <v>27.8</v>
      </c>
      <c r="J77" s="133">
        <f>SUMIFS(Performance!O:O,Performance!$C:$C,$B77,Performance!$A:$A,$C77)</f>
        <v>27.25</v>
      </c>
      <c r="K77" s="133">
        <f>SUMIFS(Performance!P:P,Performance!$C:$C,$B77,Performance!$A:$A,$C77)</f>
        <v>29.82</v>
      </c>
      <c r="L77" s="109">
        <v>26.731848434081275</v>
      </c>
      <c r="M77" s="109">
        <v>24.866948063864928</v>
      </c>
      <c r="N77" s="109">
        <v>30.372545421178199</v>
      </c>
      <c r="O77" s="109">
        <v>32.1159845843274</v>
      </c>
      <c r="P77" s="107">
        <v>43.13</v>
      </c>
    </row>
    <row r="78" spans="1:18" ht="14.25" customHeight="1">
      <c r="A78" s="20" t="str">
        <f t="shared" si="6"/>
        <v>PR24 PC reference</v>
      </c>
      <c r="B78" s="87" t="str">
        <f t="shared" si="7"/>
        <v>PR24_POL.1</v>
      </c>
      <c r="C78" s="31" t="s">
        <v>161</v>
      </c>
      <c r="D78" s="86" t="s">
        <v>190</v>
      </c>
      <c r="E78" s="86" t="s">
        <v>180</v>
      </c>
      <c r="F78" s="133">
        <f>SUMIFS(Performance!K:K,Performance!$C:$C,$B78,Performance!$A:$A,$C78)</f>
        <v>28.06</v>
      </c>
      <c r="G78" s="133">
        <f>SUMIFS(Performance!L:L,Performance!$C:$C,$B78,Performance!$A:$A,$C78)</f>
        <v>23.27</v>
      </c>
      <c r="H78" s="133">
        <f>SUMIFS(Performance!M:M,Performance!$C:$C,$B78,Performance!$A:$A,$C78)</f>
        <v>22.24</v>
      </c>
      <c r="I78" s="133">
        <f>SUMIFS(Performance!N:N,Performance!$C:$C,$B78,Performance!$A:$A,$C78)</f>
        <v>22.11</v>
      </c>
      <c r="J78" s="133">
        <f>SUMIFS(Performance!O:O,Performance!$C:$C,$B78,Performance!$A:$A,$C78)</f>
        <v>23.92</v>
      </c>
      <c r="K78" s="133">
        <f>SUMIFS(Performance!P:P,Performance!$C:$C,$B78,Performance!$A:$A,$C78)</f>
        <v>26.77</v>
      </c>
      <c r="L78" s="109">
        <v>18.490024437864466</v>
      </c>
      <c r="M78" s="109">
        <v>17.71421921669533</v>
      </c>
      <c r="N78" s="109">
        <v>16.291909644551907</v>
      </c>
      <c r="O78" s="109">
        <v>27.928987962088986</v>
      </c>
      <c r="P78" s="107">
        <v>44.87</v>
      </c>
    </row>
    <row r="79" spans="1:18" ht="14.25" customHeight="1">
      <c r="A79" s="20" t="str">
        <f t="shared" si="6"/>
        <v>PR24 PC reference</v>
      </c>
      <c r="B79" s="87" t="str">
        <f t="shared" si="7"/>
        <v>PR24_POL.1</v>
      </c>
      <c r="C79" s="31" t="s">
        <v>99</v>
      </c>
      <c r="D79" s="86" t="s">
        <v>190</v>
      </c>
      <c r="E79" s="86" t="s">
        <v>180</v>
      </c>
      <c r="F79" s="133">
        <f>SUMIFS(Performance!K:K,Performance!$C:$C,$B79,Performance!$A:$A,$C79)</f>
        <v>21.75</v>
      </c>
      <c r="G79" s="133">
        <f>SUMIFS(Performance!L:L,Performance!$C:$C,$B79,Performance!$A:$A,$C79)</f>
        <v>23.75</v>
      </c>
      <c r="H79" s="133">
        <f>SUMIFS(Performance!M:M,Performance!$C:$C,$B79,Performance!$A:$A,$C79)</f>
        <v>21.46</v>
      </c>
      <c r="I79" s="133">
        <f>SUMIFS(Performance!N:N,Performance!$C:$C,$B79,Performance!$A:$A,$C79)</f>
        <v>22.89</v>
      </c>
      <c r="J79" s="133">
        <f>SUMIFS(Performance!O:O,Performance!$C:$C,$B79,Performance!$A:$A,$C79)</f>
        <v>23.47</v>
      </c>
      <c r="K79" s="133">
        <f>SUMIFS(Performance!P:P,Performance!$C:$C,$B79,Performance!$A:$A,$C79)</f>
        <v>21.75</v>
      </c>
      <c r="L79" s="109">
        <v>26.037769730344479</v>
      </c>
      <c r="M79" s="109">
        <v>20.604395604395606</v>
      </c>
      <c r="N79" s="109">
        <v>31.47893772893773</v>
      </c>
      <c r="O79" s="109">
        <v>36.057692307692307</v>
      </c>
      <c r="P79" s="107">
        <v>62.1</v>
      </c>
    </row>
    <row r="80" spans="1:18" ht="14.25" customHeight="1">
      <c r="A80" s="20" t="str">
        <f t="shared" si="6"/>
        <v>PR24 PC reference</v>
      </c>
      <c r="B80" s="87" t="str">
        <f t="shared" si="7"/>
        <v>PR24_POL.1</v>
      </c>
      <c r="C80" s="31" t="s">
        <v>100</v>
      </c>
      <c r="D80" s="86" t="s">
        <v>190</v>
      </c>
      <c r="E80" s="86" t="s">
        <v>180</v>
      </c>
      <c r="F80" s="133">
        <f>SUMIFS(Performance!K:K,Performance!$C:$C,$B80,Performance!$A:$A,$C80)</f>
        <v>34.44</v>
      </c>
      <c r="G80" s="133">
        <f>SUMIFS(Performance!L:L,Performance!$C:$C,$B80,Performance!$A:$A,$C80)</f>
        <v>41.9</v>
      </c>
      <c r="H80" s="133">
        <f>SUMIFS(Performance!M:M,Performance!$C:$C,$B80,Performance!$A:$A,$C80)</f>
        <v>45.92</v>
      </c>
      <c r="I80" s="133">
        <f>SUMIFS(Performance!N:N,Performance!$C:$C,$B80,Performance!$A:$A,$C80)</f>
        <v>43.05</v>
      </c>
      <c r="J80" s="133">
        <f>SUMIFS(Performance!O:O,Performance!$C:$C,$B80,Performance!$A:$A,$C80)</f>
        <v>43.82</v>
      </c>
      <c r="K80" s="133">
        <f>SUMIFS(Performance!P:P,Performance!$C:$C,$B80,Performance!$A:$A,$C80)</f>
        <v>34.630000000000003</v>
      </c>
      <c r="L80" s="109">
        <v>23.9174942119664</v>
      </c>
      <c r="M80" s="109">
        <v>27.361613378489562</v>
      </c>
      <c r="N80" s="109">
        <v>22.386774582400552</v>
      </c>
      <c r="O80" s="109">
        <v>26.213573656315177</v>
      </c>
      <c r="P80" s="107">
        <v>28.89</v>
      </c>
    </row>
    <row r="81" spans="1:16" ht="14.25" customHeight="1"/>
    <row r="82" spans="1:16" ht="14.25" customHeight="1">
      <c r="F82" s="79"/>
    </row>
    <row r="83" spans="1:16" ht="14.25" customHeight="1">
      <c r="A83" s="232" t="s">
        <v>195</v>
      </c>
      <c r="B83" s="233" t="str">
        <f>INDEX(Performance!$F:$F,MATCH(a.Performance!$B85,Performance!$C:$C,0))</f>
        <v>% treatment work compliance</v>
      </c>
      <c r="C83" s="13" t="s">
        <v>170</v>
      </c>
    </row>
    <row r="84" spans="1:16" ht="14.25" customHeight="1">
      <c r="A84" s="232"/>
      <c r="B84" s="233"/>
      <c r="C84" s="37"/>
      <c r="D84" s="37"/>
      <c r="E84" s="37"/>
      <c r="F84" s="13"/>
      <c r="G84" s="226" t="s">
        <v>145</v>
      </c>
      <c r="H84" s="226"/>
      <c r="I84" s="226"/>
      <c r="J84" s="226"/>
      <c r="K84" s="226"/>
      <c r="L84" s="231" t="s">
        <v>146</v>
      </c>
      <c r="M84" s="231"/>
      <c r="N84" s="231"/>
      <c r="O84" s="231"/>
      <c r="P84" s="231"/>
    </row>
    <row r="85" spans="1:16" ht="14.25" customHeight="1">
      <c r="A85" s="82" t="s">
        <v>196</v>
      </c>
      <c r="B85" s="82" t="s">
        <v>201</v>
      </c>
      <c r="C85" s="32" t="s">
        <v>147</v>
      </c>
      <c r="D85" s="32" t="s">
        <v>148</v>
      </c>
      <c r="E85" s="32" t="s">
        <v>55</v>
      </c>
      <c r="F85" s="32" t="s">
        <v>149</v>
      </c>
      <c r="G85" s="32" t="s">
        <v>150</v>
      </c>
      <c r="H85" s="32" t="s">
        <v>151</v>
      </c>
      <c r="I85" s="32" t="s">
        <v>152</v>
      </c>
      <c r="J85" s="32" t="s">
        <v>153</v>
      </c>
      <c r="K85" s="32" t="s">
        <v>154</v>
      </c>
      <c r="L85" s="32" t="s">
        <v>155</v>
      </c>
      <c r="M85" s="32" t="s">
        <v>156</v>
      </c>
      <c r="N85" s="32" t="s">
        <v>157</v>
      </c>
      <c r="O85" s="32" t="s">
        <v>158</v>
      </c>
      <c r="P85" s="32" t="s">
        <v>159</v>
      </c>
    </row>
    <row r="86" spans="1:16" ht="14.25" customHeight="1">
      <c r="A86" s="20" t="str">
        <f>A85</f>
        <v>PR24 PC reference</v>
      </c>
      <c r="B86" s="87" t="str">
        <f>B85</f>
        <v>PR24_DIS.1</v>
      </c>
      <c r="C86" s="31" t="s">
        <v>58</v>
      </c>
      <c r="D86" s="86" t="s">
        <v>190</v>
      </c>
      <c r="E86" s="86" t="s">
        <v>182</v>
      </c>
      <c r="F86" s="86"/>
      <c r="G86" s="109">
        <v>98.260869565217391</v>
      </c>
      <c r="H86" s="109">
        <v>99.119496855345915</v>
      </c>
      <c r="I86" s="109">
        <v>98.612862547288785</v>
      </c>
      <c r="J86" s="109">
        <v>98.212157330154952</v>
      </c>
      <c r="K86" s="109">
        <v>98.581560283687935</v>
      </c>
      <c r="L86" s="109">
        <v>99.29245283018868</v>
      </c>
      <c r="M86" s="109">
        <v>98.220640569395016</v>
      </c>
      <c r="N86" s="109">
        <v>98.56630824372759</v>
      </c>
      <c r="O86" s="109">
        <v>98.444976076555022</v>
      </c>
      <c r="P86" s="86"/>
    </row>
    <row r="87" spans="1:16" ht="14.25" customHeight="1">
      <c r="A87" s="20" t="str">
        <f t="shared" ref="A87:A102" si="8">A86</f>
        <v>PR24 PC reference</v>
      </c>
      <c r="B87" s="87" t="str">
        <f>B86</f>
        <v>PR24_DIS.1</v>
      </c>
      <c r="C87" s="31" t="s">
        <v>91</v>
      </c>
      <c r="D87" s="86" t="s">
        <v>190</v>
      </c>
      <c r="E87" s="86" t="s">
        <v>182</v>
      </c>
      <c r="F87" s="86"/>
      <c r="G87" s="109">
        <v>97.087378640776706</v>
      </c>
      <c r="H87" s="109">
        <v>99.029126213592235</v>
      </c>
      <c r="I87" s="109">
        <v>96.699669966996709</v>
      </c>
      <c r="J87" s="109">
        <v>98.019801980198025</v>
      </c>
      <c r="K87" s="109">
        <v>98.181818181818187</v>
      </c>
      <c r="L87" s="109">
        <v>99.664991624790616</v>
      </c>
      <c r="M87" s="109">
        <v>98.322147651006702</v>
      </c>
      <c r="N87" s="109">
        <v>98.504983388704318</v>
      </c>
      <c r="O87" s="109">
        <v>98.009950248756212</v>
      </c>
      <c r="P87" s="86"/>
    </row>
    <row r="88" spans="1:16" ht="14.25" customHeight="1">
      <c r="A88" s="20" t="str">
        <f t="shared" si="8"/>
        <v>PR24 PC reference</v>
      </c>
      <c r="B88" s="87" t="str">
        <f>B87</f>
        <v>PR24_DIS.1</v>
      </c>
      <c r="C88" s="31" t="s">
        <v>92</v>
      </c>
      <c r="D88" s="86" t="s">
        <v>190</v>
      </c>
      <c r="E88" s="86" t="s">
        <v>182</v>
      </c>
      <c r="F88" s="86"/>
      <c r="G88" s="109">
        <v>100</v>
      </c>
      <c r="H88" s="109">
        <v>100</v>
      </c>
      <c r="I88" s="109">
        <v>100</v>
      </c>
      <c r="J88" s="109">
        <v>100</v>
      </c>
      <c r="K88" s="109">
        <v>100</v>
      </c>
      <c r="L88" s="109">
        <v>100</v>
      </c>
      <c r="M88" s="109">
        <v>97.872340425531917</v>
      </c>
      <c r="N88" s="109">
        <v>97.826086956521735</v>
      </c>
      <c r="O88" s="109">
        <v>100</v>
      </c>
      <c r="P88" s="86"/>
    </row>
    <row r="89" spans="1:16" ht="14.25" customHeight="1">
      <c r="A89" s="20" t="str">
        <f t="shared" si="8"/>
        <v>PR24 PC reference</v>
      </c>
      <c r="B89" s="87" t="str">
        <f t="shared" ref="B89:B102" si="9">B88</f>
        <v>PR24_DIS.1</v>
      </c>
      <c r="C89" s="31" t="s">
        <v>93</v>
      </c>
      <c r="D89" s="86" t="s">
        <v>190</v>
      </c>
      <c r="E89" s="86" t="s">
        <v>182</v>
      </c>
      <c r="F89" s="86"/>
      <c r="G89" s="109"/>
      <c r="H89" s="109"/>
      <c r="I89" s="109">
        <v>96</v>
      </c>
      <c r="J89" s="109">
        <v>99.5</v>
      </c>
      <c r="K89" s="109">
        <v>96.568627450980387</v>
      </c>
      <c r="L89" s="109">
        <v>99.512195121951223</v>
      </c>
      <c r="M89" s="109">
        <v>98.039215686274503</v>
      </c>
      <c r="N89" s="109">
        <v>98.529411764705884</v>
      </c>
      <c r="O89" s="109">
        <v>98.543689320388353</v>
      </c>
      <c r="P89" s="86"/>
    </row>
    <row r="90" spans="1:16" ht="14.25" customHeight="1">
      <c r="A90" s="20" t="str">
        <f t="shared" si="8"/>
        <v>PR24 PC reference</v>
      </c>
      <c r="B90" s="87" t="str">
        <f t="shared" si="9"/>
        <v>PR24_DIS.1</v>
      </c>
      <c r="C90" s="31" t="s">
        <v>94</v>
      </c>
      <c r="D90" s="86" t="s">
        <v>190</v>
      </c>
      <c r="E90" s="86" t="s">
        <v>182</v>
      </c>
      <c r="F90" s="86"/>
      <c r="G90" s="109"/>
      <c r="H90" s="109"/>
      <c r="I90" s="109">
        <v>99.631449631449627</v>
      </c>
      <c r="J90" s="109">
        <v>98.423127463863338</v>
      </c>
      <c r="K90" s="109">
        <v>99.605781865965838</v>
      </c>
      <c r="L90" s="109">
        <v>99.602649006622514</v>
      </c>
      <c r="M90" s="109">
        <v>99.3324432576769</v>
      </c>
      <c r="N90" s="109">
        <v>99.327956989247312</v>
      </c>
      <c r="O90" s="109">
        <v>99.462365591397855</v>
      </c>
      <c r="P90" s="86"/>
    </row>
    <row r="91" spans="1:16" ht="14.25" customHeight="1">
      <c r="A91" s="20" t="str">
        <f t="shared" si="8"/>
        <v>PR24 PC reference</v>
      </c>
      <c r="B91" s="87" t="str">
        <f t="shared" si="9"/>
        <v>PR24_DIS.1</v>
      </c>
      <c r="C91" s="31" t="s">
        <v>95</v>
      </c>
      <c r="D91" s="86" t="s">
        <v>190</v>
      </c>
      <c r="E91" s="86" t="s">
        <v>182</v>
      </c>
      <c r="F91" s="86"/>
      <c r="G91" s="109">
        <v>95.527156549520768</v>
      </c>
      <c r="H91" s="109">
        <v>98.076923076923066</v>
      </c>
      <c r="I91" s="109">
        <v>97.096774193548384</v>
      </c>
      <c r="J91" s="109">
        <v>98.722044728434497</v>
      </c>
      <c r="K91" s="109">
        <v>98.713826366559488</v>
      </c>
      <c r="L91" s="109">
        <v>99.035369774919616</v>
      </c>
      <c r="M91" s="109">
        <v>97.460317460317455</v>
      </c>
      <c r="N91" s="109">
        <v>99.365079365079367</v>
      </c>
      <c r="O91" s="109">
        <v>96.19047619047619</v>
      </c>
      <c r="P91" s="86"/>
    </row>
    <row r="92" spans="1:16" ht="14.25" customHeight="1">
      <c r="A92" s="20" t="str">
        <f t="shared" si="8"/>
        <v>PR24 PC reference</v>
      </c>
      <c r="B92" s="87" t="str">
        <f t="shared" si="9"/>
        <v>PR24_DIS.1</v>
      </c>
      <c r="C92" s="31" t="s">
        <v>96</v>
      </c>
      <c r="D92" s="86" t="s">
        <v>190</v>
      </c>
      <c r="E92" s="86" t="s">
        <v>182</v>
      </c>
      <c r="F92" s="86"/>
      <c r="G92" s="109">
        <v>98.39228295819936</v>
      </c>
      <c r="H92" s="109">
        <v>98.722044728434497</v>
      </c>
      <c r="I92" s="109">
        <v>98.170731707317074</v>
      </c>
      <c r="J92" s="109">
        <v>99.099099099099092</v>
      </c>
      <c r="K92" s="109">
        <v>98.80952380952381</v>
      </c>
      <c r="L92" s="109">
        <v>97.058823529411768</v>
      </c>
      <c r="M92" s="109">
        <v>97.941176470588232</v>
      </c>
      <c r="N92" s="109">
        <v>98.214285714285708</v>
      </c>
      <c r="O92" s="109">
        <v>99.404761904761912</v>
      </c>
      <c r="P92" s="86"/>
    </row>
    <row r="93" spans="1:16" ht="14.25" customHeight="1">
      <c r="A93" s="20" t="str">
        <f t="shared" si="8"/>
        <v>PR24 PC reference</v>
      </c>
      <c r="B93" s="87" t="str">
        <f t="shared" si="9"/>
        <v>PR24_DIS.1</v>
      </c>
      <c r="C93" s="31" t="s">
        <v>97</v>
      </c>
      <c r="D93" s="86" t="s">
        <v>190</v>
      </c>
      <c r="E93" s="86" t="s">
        <v>182</v>
      </c>
      <c r="F93" s="86"/>
      <c r="G93" s="109">
        <v>99.210526315789465</v>
      </c>
      <c r="H93" s="109">
        <v>97.911227154046998</v>
      </c>
      <c r="I93" s="109">
        <v>99.477806788511742</v>
      </c>
      <c r="J93" s="109">
        <v>98.958333333333343</v>
      </c>
      <c r="K93" s="109">
        <v>99.740259740259745</v>
      </c>
      <c r="L93" s="109">
        <v>99.740259740259745</v>
      </c>
      <c r="M93" s="109">
        <v>98.958333333333343</v>
      </c>
      <c r="N93" s="109">
        <v>99.479166666666657</v>
      </c>
      <c r="O93" s="109">
        <v>99.21875</v>
      </c>
      <c r="P93" s="86"/>
    </row>
    <row r="94" spans="1:16" ht="14.25" customHeight="1">
      <c r="A94" s="20" t="str">
        <f t="shared" si="8"/>
        <v>PR24 PC reference</v>
      </c>
      <c r="B94" s="87" t="str">
        <f t="shared" si="9"/>
        <v>PR24_DIS.1</v>
      </c>
      <c r="C94" s="31" t="s">
        <v>161</v>
      </c>
      <c r="D94" s="86" t="s">
        <v>190</v>
      </c>
      <c r="E94" s="86" t="s">
        <v>182</v>
      </c>
      <c r="F94" s="86"/>
      <c r="G94" s="109">
        <v>97.206703910614522</v>
      </c>
      <c r="H94" s="109">
        <v>97.374701670644399</v>
      </c>
      <c r="I94" s="109">
        <v>98.762376237623755</v>
      </c>
      <c r="J94" s="109">
        <v>98.73737373737373</v>
      </c>
      <c r="K94" s="109">
        <v>98.469387755102048</v>
      </c>
      <c r="L94" s="109">
        <v>99.748110831234257</v>
      </c>
      <c r="M94" s="109">
        <v>98.976982097186706</v>
      </c>
      <c r="N94" s="109">
        <v>98.453608247422693</v>
      </c>
      <c r="O94" s="109">
        <v>98.969072164948457</v>
      </c>
      <c r="P94" s="86"/>
    </row>
    <row r="95" spans="1:16" ht="14.25" customHeight="1">
      <c r="A95" s="20" t="str">
        <f t="shared" si="8"/>
        <v>PR24 PC reference</v>
      </c>
      <c r="B95" s="87" t="str">
        <f t="shared" si="9"/>
        <v>PR24_DIS.1</v>
      </c>
      <c r="C95" s="31" t="s">
        <v>99</v>
      </c>
      <c r="D95" s="86" t="s">
        <v>190</v>
      </c>
      <c r="E95" s="86" t="s">
        <v>182</v>
      </c>
      <c r="F95" s="86"/>
      <c r="G95" s="109">
        <v>99.666666666666671</v>
      </c>
      <c r="H95" s="109">
        <v>99.371069182389931</v>
      </c>
      <c r="I95" s="109">
        <v>99.019607843137265</v>
      </c>
      <c r="J95" s="109">
        <v>100</v>
      </c>
      <c r="K95" s="109">
        <v>98.461538461538467</v>
      </c>
      <c r="L95" s="109">
        <v>99.07692307692308</v>
      </c>
      <c r="M95" s="109">
        <v>100</v>
      </c>
      <c r="N95" s="109">
        <v>99.350649350649363</v>
      </c>
      <c r="O95" s="109">
        <v>99.025974025974023</v>
      </c>
      <c r="P95" s="86"/>
    </row>
    <row r="96" spans="1:16" ht="14.25" customHeight="1">
      <c r="A96" s="20" t="str">
        <f t="shared" si="8"/>
        <v>PR24 PC reference</v>
      </c>
      <c r="B96" s="87" t="str">
        <f t="shared" si="9"/>
        <v>PR24_DIS.1</v>
      </c>
      <c r="C96" s="31" t="s">
        <v>100</v>
      </c>
      <c r="D96" s="86" t="s">
        <v>190</v>
      </c>
      <c r="E96" s="86" t="s">
        <v>182</v>
      </c>
      <c r="F96" s="86"/>
      <c r="G96" s="109">
        <v>99.322033898305079</v>
      </c>
      <c r="H96" s="109">
        <v>97.169811320754718</v>
      </c>
      <c r="I96" s="109">
        <v>97.770700636942678</v>
      </c>
      <c r="J96" s="109">
        <v>97.452229299363054</v>
      </c>
      <c r="K96" s="109">
        <v>97.468354430379748</v>
      </c>
      <c r="L96" s="109">
        <v>99.038461538461547</v>
      </c>
      <c r="M96" s="109">
        <v>99.032258064516128</v>
      </c>
      <c r="N96" s="109">
        <v>99.680511182108617</v>
      </c>
      <c r="O96" s="109">
        <v>99.04153354632588</v>
      </c>
      <c r="P96" s="86"/>
    </row>
    <row r="97" spans="1:16" ht="14.25" customHeight="1">
      <c r="A97" s="20" t="str">
        <f t="shared" si="8"/>
        <v>PR24 PC reference</v>
      </c>
      <c r="B97" s="87" t="str">
        <f t="shared" si="9"/>
        <v>PR24_DIS.1</v>
      </c>
      <c r="C97" s="30" t="s">
        <v>101</v>
      </c>
      <c r="D97" s="86" t="s">
        <v>190</v>
      </c>
      <c r="E97" s="86" t="s">
        <v>182</v>
      </c>
      <c r="F97" s="86"/>
      <c r="G97" s="109">
        <v>100</v>
      </c>
      <c r="H97" s="109">
        <v>100</v>
      </c>
      <c r="I97" s="109">
        <v>100</v>
      </c>
      <c r="J97" s="109">
        <v>100</v>
      </c>
      <c r="K97" s="109">
        <v>100</v>
      </c>
      <c r="L97" s="109">
        <v>97.61904761904762</v>
      </c>
      <c r="M97" s="109">
        <v>96.774193548387103</v>
      </c>
      <c r="N97" s="109">
        <v>96.774193548387103</v>
      </c>
      <c r="O97" s="109">
        <v>100</v>
      </c>
      <c r="P97" s="86"/>
    </row>
    <row r="98" spans="1:16" ht="14.25" customHeight="1">
      <c r="A98" s="20" t="str">
        <f t="shared" si="8"/>
        <v>PR24 PC reference</v>
      </c>
      <c r="B98" s="87" t="str">
        <f t="shared" si="9"/>
        <v>PR24_DIS.1</v>
      </c>
      <c r="C98" s="30" t="s">
        <v>102</v>
      </c>
      <c r="D98" s="86" t="s">
        <v>190</v>
      </c>
      <c r="E98" s="86" t="s">
        <v>182</v>
      </c>
      <c r="F98" s="86"/>
      <c r="G98" s="109"/>
      <c r="H98" s="109"/>
      <c r="I98" s="109"/>
      <c r="J98" s="109"/>
      <c r="K98" s="109">
        <v>100</v>
      </c>
      <c r="L98" s="109">
        <v>100</v>
      </c>
      <c r="M98" s="109">
        <v>100</v>
      </c>
      <c r="N98" s="109">
        <v>100</v>
      </c>
      <c r="O98" s="109">
        <v>100</v>
      </c>
      <c r="P98" s="86"/>
    </row>
    <row r="99" spans="1:16" ht="14.25" customHeight="1">
      <c r="A99" s="20" t="str">
        <f t="shared" si="8"/>
        <v>PR24 PC reference</v>
      </c>
      <c r="B99" s="87" t="str">
        <f t="shared" si="9"/>
        <v>PR24_DIS.1</v>
      </c>
      <c r="C99" s="30" t="s">
        <v>103</v>
      </c>
      <c r="D99" s="86" t="s">
        <v>190</v>
      </c>
      <c r="E99" s="86" t="s">
        <v>182</v>
      </c>
      <c r="F99" s="86"/>
      <c r="G99" s="109"/>
      <c r="H99" s="109"/>
      <c r="I99" s="109"/>
      <c r="J99" s="109"/>
      <c r="K99" s="109">
        <v>93.103448275862064</v>
      </c>
      <c r="L99" s="109">
        <v>100</v>
      </c>
      <c r="M99" s="109">
        <v>86.206896551724128</v>
      </c>
      <c r="N99" s="109">
        <v>86.206896551724128</v>
      </c>
      <c r="O99" s="109">
        <v>96.551724137931032</v>
      </c>
      <c r="P99" s="86"/>
    </row>
    <row r="100" spans="1:16" ht="14.25" customHeight="1">
      <c r="A100" s="20" t="str">
        <f t="shared" si="8"/>
        <v>PR24 PC reference</v>
      </c>
      <c r="B100" s="87" t="str">
        <f t="shared" si="9"/>
        <v>PR24_DIS.1</v>
      </c>
      <c r="C100" s="30" t="s">
        <v>104</v>
      </c>
      <c r="D100" s="86" t="s">
        <v>190</v>
      </c>
      <c r="E100" s="86" t="s">
        <v>182</v>
      </c>
      <c r="F100" s="86"/>
      <c r="G100" s="109">
        <v>100</v>
      </c>
      <c r="H100" s="109">
        <v>100</v>
      </c>
      <c r="I100" s="109">
        <v>83.333333333333343</v>
      </c>
      <c r="J100" s="109">
        <v>100</v>
      </c>
      <c r="K100" s="109">
        <v>100</v>
      </c>
      <c r="L100" s="109">
        <v>100</v>
      </c>
      <c r="M100" s="109">
        <v>100</v>
      </c>
      <c r="N100" s="109">
        <v>100</v>
      </c>
      <c r="O100" s="109">
        <v>83.333333333333343</v>
      </c>
      <c r="P100" s="86"/>
    </row>
    <row r="101" spans="1:16" ht="14.25" customHeight="1">
      <c r="A101" s="20" t="str">
        <f t="shared" si="8"/>
        <v>PR24 PC reference</v>
      </c>
      <c r="B101" s="87" t="str">
        <f t="shared" si="9"/>
        <v>PR24_DIS.1</v>
      </c>
      <c r="C101" s="30" t="s">
        <v>105</v>
      </c>
      <c r="D101" s="86" t="s">
        <v>190</v>
      </c>
      <c r="E101" s="86" t="s">
        <v>182</v>
      </c>
      <c r="F101" s="86"/>
      <c r="G101" s="109">
        <v>98.68421052631578</v>
      </c>
      <c r="H101" s="109">
        <v>93.421052631578945</v>
      </c>
      <c r="I101" s="109">
        <v>94.73684210526315</v>
      </c>
      <c r="J101" s="109">
        <v>96.05263157894737</v>
      </c>
      <c r="K101" s="109">
        <v>96.05263157894737</v>
      </c>
      <c r="L101" s="109">
        <v>98.68421052631578</v>
      </c>
      <c r="M101" s="109">
        <v>97.368421052631575</v>
      </c>
      <c r="N101" s="109">
        <v>92.10526315789474</v>
      </c>
      <c r="O101" s="109">
        <v>92.10526315789474</v>
      </c>
      <c r="P101" s="86"/>
    </row>
    <row r="102" spans="1:16" ht="14.25" customHeight="1">
      <c r="A102" s="20" t="str">
        <f t="shared" si="8"/>
        <v>PR24 PC reference</v>
      </c>
      <c r="B102" s="87" t="str">
        <f t="shared" si="9"/>
        <v>PR24_DIS.1</v>
      </c>
      <c r="C102" s="30" t="s">
        <v>106</v>
      </c>
      <c r="D102" s="86" t="s">
        <v>190</v>
      </c>
      <c r="E102" s="86" t="s">
        <v>182</v>
      </c>
      <c r="F102" s="86"/>
      <c r="G102" s="109">
        <v>100</v>
      </c>
      <c r="H102" s="109">
        <v>100</v>
      </c>
      <c r="I102" s="109">
        <v>100</v>
      </c>
      <c r="J102" s="109">
        <v>100</v>
      </c>
      <c r="K102" s="109">
        <v>100</v>
      </c>
      <c r="L102" s="109">
        <v>100</v>
      </c>
      <c r="M102" s="109">
        <v>100</v>
      </c>
      <c r="N102" s="109">
        <v>100</v>
      </c>
      <c r="O102" s="109">
        <v>100</v>
      </c>
      <c r="P102" s="86"/>
    </row>
    <row r="103" spans="1:16" ht="14.25" customHeight="1">
      <c r="J103" s="79"/>
    </row>
    <row r="104" spans="1:16" ht="14.25" customHeight="1"/>
    <row r="105" spans="1:16" ht="14.25" customHeight="1">
      <c r="A105" s="232" t="s">
        <v>195</v>
      </c>
      <c r="B105" s="233" t="str">
        <f>INDEX(Performance!$F:$F,MATCH(a.Performance!$B107,Performance!$C:$C,0))</f>
        <v>Number of repairs per 1000km of mains</v>
      </c>
      <c r="C105" s="13" t="s">
        <v>139</v>
      </c>
    </row>
    <row r="106" spans="1:16" ht="14.25" customHeight="1">
      <c r="A106" s="232"/>
      <c r="B106" s="233"/>
      <c r="C106" s="32"/>
      <c r="D106" s="32"/>
      <c r="E106" s="32"/>
      <c r="F106" s="13"/>
      <c r="G106" s="226" t="s">
        <v>145</v>
      </c>
      <c r="H106" s="226"/>
      <c r="I106" s="226"/>
      <c r="J106" s="226"/>
      <c r="K106" s="226"/>
      <c r="L106" s="226" t="s">
        <v>146</v>
      </c>
      <c r="M106" s="226"/>
      <c r="N106" s="226"/>
      <c r="O106" s="226"/>
      <c r="P106" s="226"/>
    </row>
    <row r="107" spans="1:16" ht="14.25" customHeight="1">
      <c r="A107" s="82" t="s">
        <v>196</v>
      </c>
      <c r="B107" s="82" t="s">
        <v>202</v>
      </c>
      <c r="C107" s="32" t="s">
        <v>147</v>
      </c>
      <c r="D107" s="32" t="s">
        <v>148</v>
      </c>
      <c r="E107" s="32" t="s">
        <v>55</v>
      </c>
      <c r="F107" s="32" t="s">
        <v>149</v>
      </c>
      <c r="G107" s="32" t="s">
        <v>150</v>
      </c>
      <c r="H107" s="32" t="s">
        <v>151</v>
      </c>
      <c r="I107" s="32" t="s">
        <v>152</v>
      </c>
      <c r="J107" s="32" t="s">
        <v>153</v>
      </c>
      <c r="K107" s="32" t="s">
        <v>154</v>
      </c>
      <c r="L107" s="32" t="s">
        <v>155</v>
      </c>
      <c r="M107" s="32" t="s">
        <v>156</v>
      </c>
      <c r="N107" s="32" t="s">
        <v>157</v>
      </c>
      <c r="O107" s="32" t="s">
        <v>158</v>
      </c>
      <c r="P107" s="32" t="s">
        <v>159</v>
      </c>
    </row>
    <row r="108" spans="1:16" ht="14.25" customHeight="1">
      <c r="A108" s="20" t="str">
        <f>A107</f>
        <v>PR24 PC reference</v>
      </c>
      <c r="B108" s="87" t="str">
        <f>B107</f>
        <v>PR24_MRP.1</v>
      </c>
      <c r="C108" s="30" t="s">
        <v>58</v>
      </c>
      <c r="D108" s="30" t="s">
        <v>190</v>
      </c>
      <c r="E108" s="30" t="s">
        <v>183</v>
      </c>
      <c r="G108" s="133">
        <f>SUMIFS(Performance!L:L,Performance!$C:$C,$B108,Performance!$A:$A,$C108)</f>
        <v>117.4</v>
      </c>
      <c r="H108" s="133">
        <f>SUMIFS(Performance!M:M,Performance!$C:$C,$B108,Performance!$A:$A,$C108)</f>
        <v>137.5</v>
      </c>
      <c r="I108" s="133">
        <f>SUMIFS(Performance!N:N,Performance!$C:$C,$B108,Performance!$A:$A,$C108)</f>
        <v>129.19999999999999</v>
      </c>
      <c r="J108" s="133">
        <f>SUMIFS(Performance!O:O,Performance!$C:$C,$B108,Performance!$A:$A,$C108)</f>
        <v>145.5</v>
      </c>
      <c r="K108" s="133">
        <f>SUMIFS(Performance!P:P,Performance!$C:$C,$B108,Performance!$A:$A,$C108)</f>
        <v>109.3</v>
      </c>
      <c r="L108" s="109">
        <v>130.55995542232702</v>
      </c>
      <c r="M108" s="109">
        <v>122.19833253414593</v>
      </c>
      <c r="N108" s="109">
        <v>173.18035777528084</v>
      </c>
      <c r="O108" s="109">
        <v>122.95352438002894</v>
      </c>
      <c r="P108" s="86"/>
    </row>
    <row r="109" spans="1:16" ht="14.25" customHeight="1">
      <c r="A109" s="20" t="str">
        <f t="shared" ref="A109:A124" si="10">A108</f>
        <v>PR24 PC reference</v>
      </c>
      <c r="B109" s="87" t="str">
        <f t="shared" ref="B109:B124" si="11">B108</f>
        <v>PR24_MRP.1</v>
      </c>
      <c r="C109" s="30" t="s">
        <v>91</v>
      </c>
      <c r="D109" s="30" t="s">
        <v>190</v>
      </c>
      <c r="E109" s="30" t="s">
        <v>183</v>
      </c>
      <c r="G109" s="133">
        <f>SUMIFS(Performance!L:L,Performance!$C:$C,$B109,Performance!$A:$A,$C109)</f>
        <v>110.1</v>
      </c>
      <c r="H109" s="133">
        <f>SUMIFS(Performance!M:M,Performance!$C:$C,$B109,Performance!$A:$A,$C109)</f>
        <v>133.5</v>
      </c>
      <c r="I109" s="133">
        <f>SUMIFS(Performance!N:N,Performance!$C:$C,$B109,Performance!$A:$A,$C109)</f>
        <v>151.5</v>
      </c>
      <c r="J109" s="133">
        <f>SUMIFS(Performance!O:O,Performance!$C:$C,$B109,Performance!$A:$A,$C109)</f>
        <v>154.5</v>
      </c>
      <c r="K109" s="133">
        <f>SUMIFS(Performance!P:P,Performance!$C:$C,$B109,Performance!$A:$A,$C109)</f>
        <v>138.80000000000001</v>
      </c>
      <c r="L109" s="109">
        <v>140.18641120627277</v>
      </c>
      <c r="M109" s="109">
        <v>136.56745375892842</v>
      </c>
      <c r="N109" s="109">
        <v>156.19562838785592</v>
      </c>
      <c r="O109" s="109">
        <v>146.18311585011932</v>
      </c>
      <c r="P109" s="86"/>
    </row>
    <row r="110" spans="1:16" ht="14.25" customHeight="1">
      <c r="A110" s="20" t="str">
        <f t="shared" si="10"/>
        <v>PR24 PC reference</v>
      </c>
      <c r="B110" s="87" t="str">
        <f t="shared" si="11"/>
        <v>PR24_MRP.1</v>
      </c>
      <c r="C110" s="30" t="s">
        <v>92</v>
      </c>
      <c r="D110" s="30" t="s">
        <v>190</v>
      </c>
      <c r="E110" s="30" t="s">
        <v>183</v>
      </c>
      <c r="G110" s="133">
        <f>SUMIFS(Performance!L:L,Performance!$C:$C,$B110,Performance!$A:$A,$C110)</f>
        <v>100.9</v>
      </c>
      <c r="H110" s="133">
        <f>SUMIFS(Performance!M:M,Performance!$C:$C,$B110,Performance!$A:$A,$C110)</f>
        <v>102.5</v>
      </c>
      <c r="I110" s="133">
        <f>SUMIFS(Performance!N:N,Performance!$C:$C,$B110,Performance!$A:$A,$C110)</f>
        <v>110.4</v>
      </c>
      <c r="J110" s="133">
        <f>SUMIFS(Performance!O:O,Performance!$C:$C,$B110,Performance!$A:$A,$C110)</f>
        <v>138.5</v>
      </c>
      <c r="K110" s="133">
        <f>SUMIFS(Performance!P:P,Performance!$C:$C,$B110,Performance!$A:$A,$C110)</f>
        <v>119.5</v>
      </c>
      <c r="L110" s="109">
        <v>108.04641430473653</v>
      </c>
      <c r="M110" s="109">
        <v>110.85801063022021</v>
      </c>
      <c r="N110" s="109">
        <v>132.53057669733803</v>
      </c>
      <c r="O110" s="109">
        <v>104.81941437848924</v>
      </c>
      <c r="P110" s="86"/>
    </row>
    <row r="111" spans="1:16" ht="14.25" customHeight="1">
      <c r="A111" s="20" t="str">
        <f t="shared" si="10"/>
        <v>PR24 PC reference</v>
      </c>
      <c r="B111" s="87" t="str">
        <f t="shared" si="11"/>
        <v>PR24_MRP.1</v>
      </c>
      <c r="C111" s="30" t="s">
        <v>93</v>
      </c>
      <c r="D111" s="30" t="s">
        <v>190</v>
      </c>
      <c r="E111" s="30" t="s">
        <v>183</v>
      </c>
      <c r="G111" s="133">
        <f>SUMIFS(Performance!L:L,Performance!$C:$C,$B111,Performance!$A:$A,$C111)</f>
        <v>148</v>
      </c>
      <c r="H111" s="133">
        <f>SUMIFS(Performance!M:M,Performance!$C:$C,$B111,Performance!$A:$A,$C111)</f>
        <v>165.5</v>
      </c>
      <c r="I111" s="133">
        <f>SUMIFS(Performance!N:N,Performance!$C:$C,$B111,Performance!$A:$A,$C111)</f>
        <v>162.6</v>
      </c>
      <c r="J111" s="133">
        <f>SUMIFS(Performance!O:O,Performance!$C:$C,$B111,Performance!$A:$A,$C111)</f>
        <v>148</v>
      </c>
      <c r="K111" s="133">
        <f>SUMIFS(Performance!P:P,Performance!$C:$C,$B111,Performance!$A:$A,$C111)</f>
        <v>107.5</v>
      </c>
      <c r="L111" s="109">
        <v>127.03406874695273</v>
      </c>
      <c r="M111" s="109">
        <v>110.862474398847</v>
      </c>
      <c r="N111" s="109">
        <v>154.8925166158802</v>
      </c>
      <c r="O111" s="109">
        <v>109.35757137258449</v>
      </c>
      <c r="P111" s="86"/>
    </row>
    <row r="112" spans="1:16" ht="14.25" customHeight="1">
      <c r="A112" s="20" t="str">
        <f t="shared" si="10"/>
        <v>PR24 PC reference</v>
      </c>
      <c r="B112" s="87" t="str">
        <f t="shared" si="11"/>
        <v>PR24_MRP.1</v>
      </c>
      <c r="C112" s="30" t="s">
        <v>94</v>
      </c>
      <c r="D112" s="30" t="s">
        <v>190</v>
      </c>
      <c r="E112" s="30" t="s">
        <v>183</v>
      </c>
      <c r="G112" s="133">
        <f>SUMIFS(Performance!L:L,Performance!$C:$C,$B112,Performance!$A:$A,$C112)</f>
        <v>101.3</v>
      </c>
      <c r="H112" s="133">
        <f>SUMIFS(Performance!M:M,Performance!$C:$C,$B112,Performance!$A:$A,$C112)</f>
        <v>110.1</v>
      </c>
      <c r="I112" s="133">
        <f>SUMIFS(Performance!N:N,Performance!$C:$C,$B112,Performance!$A:$A,$C112)</f>
        <v>124.2</v>
      </c>
      <c r="J112" s="133">
        <f>SUMIFS(Performance!O:O,Performance!$C:$C,$B112,Performance!$A:$A,$C112)</f>
        <v>138.69999999999999</v>
      </c>
      <c r="K112" s="133">
        <f>SUMIFS(Performance!P:P,Performance!$C:$C,$B112,Performance!$A:$A,$C112)</f>
        <v>110.1</v>
      </c>
      <c r="L112" s="109">
        <v>121.99602990243696</v>
      </c>
      <c r="M112" s="109">
        <v>100.01238608475862</v>
      </c>
      <c r="N112" s="109">
        <v>128.94425714488631</v>
      </c>
      <c r="O112" s="109">
        <v>97.935017774008855</v>
      </c>
      <c r="P112" s="86"/>
    </row>
    <row r="113" spans="1:16" ht="14.25" customHeight="1">
      <c r="A113" s="20" t="str">
        <f t="shared" si="10"/>
        <v>PR24 PC reference</v>
      </c>
      <c r="B113" s="87" t="str">
        <f t="shared" si="11"/>
        <v>PR24_MRP.1</v>
      </c>
      <c r="C113" s="30" t="s">
        <v>95</v>
      </c>
      <c r="D113" s="30" t="s">
        <v>190</v>
      </c>
      <c r="E113" s="30" t="s">
        <v>183</v>
      </c>
      <c r="G113" s="133">
        <f>SUMIFS(Performance!L:L,Performance!$C:$C,$B113,Performance!$A:$A,$C113)</f>
        <v>138</v>
      </c>
      <c r="H113" s="133">
        <f>SUMIFS(Performance!M:M,Performance!$C:$C,$B113,Performance!$A:$A,$C113)</f>
        <v>152</v>
      </c>
      <c r="I113" s="133">
        <f>SUMIFS(Performance!N:N,Performance!$C:$C,$B113,Performance!$A:$A,$C113)</f>
        <v>152</v>
      </c>
      <c r="J113" s="133">
        <f>SUMIFS(Performance!O:O,Performance!$C:$C,$B113,Performance!$A:$A,$C113)</f>
        <v>150</v>
      </c>
      <c r="K113" s="133">
        <f>SUMIFS(Performance!P:P,Performance!$C:$C,$B113,Performance!$A:$A,$C113)</f>
        <v>119.2</v>
      </c>
      <c r="L113" s="109">
        <v>151.79545047659866</v>
      </c>
      <c r="M113" s="109">
        <v>111.41097127652095</v>
      </c>
      <c r="N113" s="109">
        <v>141.0554354331685</v>
      </c>
      <c r="O113" s="109">
        <v>134.63628830031101</v>
      </c>
      <c r="P113" s="86"/>
    </row>
    <row r="114" spans="1:16" ht="14.25" customHeight="1">
      <c r="A114" s="20" t="str">
        <f t="shared" si="10"/>
        <v>PR24 PC reference</v>
      </c>
      <c r="B114" s="87" t="str">
        <f t="shared" si="11"/>
        <v>PR24_MRP.1</v>
      </c>
      <c r="C114" s="30" t="s">
        <v>96</v>
      </c>
      <c r="D114" s="30" t="s">
        <v>190</v>
      </c>
      <c r="E114" s="30" t="s">
        <v>183</v>
      </c>
      <c r="G114" s="133">
        <f>SUMIFS(Performance!L:L,Performance!$C:$C,$B114,Performance!$A:$A,$C114)</f>
        <v>96</v>
      </c>
      <c r="H114" s="133">
        <f>SUMIFS(Performance!M:M,Performance!$C:$C,$B114,Performance!$A:$A,$C114)</f>
        <v>145</v>
      </c>
      <c r="I114" s="133">
        <f>SUMIFS(Performance!N:N,Performance!$C:$C,$B114,Performance!$A:$A,$C114)</f>
        <v>132.6</v>
      </c>
      <c r="J114" s="133">
        <f>SUMIFS(Performance!O:O,Performance!$C:$C,$B114,Performance!$A:$A,$C114)</f>
        <v>137.6</v>
      </c>
      <c r="K114" s="133">
        <f>SUMIFS(Performance!P:P,Performance!$C:$C,$B114,Performance!$A:$A,$C114)</f>
        <v>111.5</v>
      </c>
      <c r="L114" s="109">
        <v>150.00894614421185</v>
      </c>
      <c r="M114" s="109">
        <v>101.54522552451751</v>
      </c>
      <c r="N114" s="109">
        <v>152.81270206192974</v>
      </c>
      <c r="O114" s="109">
        <v>121.09414139100812</v>
      </c>
      <c r="P114" s="86"/>
    </row>
    <row r="115" spans="1:16" ht="14.25" customHeight="1">
      <c r="A115" s="20" t="str">
        <f t="shared" si="10"/>
        <v>PR24 PC reference</v>
      </c>
      <c r="B115" s="87" t="str">
        <f t="shared" si="11"/>
        <v>PR24_MRP.1</v>
      </c>
      <c r="C115" s="30" t="s">
        <v>97</v>
      </c>
      <c r="D115" s="30" t="s">
        <v>190</v>
      </c>
      <c r="E115" s="30" t="s">
        <v>183</v>
      </c>
      <c r="G115" s="133">
        <f>SUMIFS(Performance!L:L,Performance!$C:$C,$B115,Performance!$A:$A,$C115)</f>
        <v>221.5</v>
      </c>
      <c r="H115" s="133">
        <f>SUMIFS(Performance!M:M,Performance!$C:$C,$B115,Performance!$A:$A,$C115)</f>
        <v>265.39999999999998</v>
      </c>
      <c r="I115" s="133">
        <f>SUMIFS(Performance!N:N,Performance!$C:$C,$B115,Performance!$A:$A,$C115)</f>
        <v>271.60000000000002</v>
      </c>
      <c r="J115" s="133">
        <f>SUMIFS(Performance!O:O,Performance!$C:$C,$B115,Performance!$A:$A,$C115)</f>
        <v>329.3</v>
      </c>
      <c r="K115" s="133">
        <f>SUMIFS(Performance!P:P,Performance!$C:$C,$B115,Performance!$A:$A,$C115)</f>
        <v>246.6</v>
      </c>
      <c r="L115" s="109">
        <v>269.57480314960628</v>
      </c>
      <c r="M115" s="109">
        <v>223.33714515500711</v>
      </c>
      <c r="N115" s="109">
        <v>316.78814283969217</v>
      </c>
      <c r="O115" s="109">
        <v>185.28526933686555</v>
      </c>
      <c r="P115" s="86"/>
    </row>
    <row r="116" spans="1:16" ht="14.25" customHeight="1">
      <c r="A116" s="20" t="str">
        <f t="shared" si="10"/>
        <v>PR24 PC reference</v>
      </c>
      <c r="B116" s="87" t="str">
        <f t="shared" si="11"/>
        <v>PR24_MRP.1</v>
      </c>
      <c r="C116" s="30" t="s">
        <v>161</v>
      </c>
      <c r="D116" s="30" t="s">
        <v>190</v>
      </c>
      <c r="E116" s="30" t="s">
        <v>183</v>
      </c>
      <c r="G116" s="133">
        <f>SUMIFS(Performance!L:L,Performance!$C:$C,$B116,Performance!$A:$A,$C116)</f>
        <v>114.3</v>
      </c>
      <c r="H116" s="133">
        <f>SUMIFS(Performance!M:M,Performance!$C:$C,$B116,Performance!$A:$A,$C116)</f>
        <v>109.3</v>
      </c>
      <c r="I116" s="133">
        <f>SUMIFS(Performance!N:N,Performance!$C:$C,$B116,Performance!$A:$A,$C116)</f>
        <v>106.5</v>
      </c>
      <c r="J116" s="133">
        <f>SUMIFS(Performance!O:O,Performance!$C:$C,$B116,Performance!$A:$A,$C116)</f>
        <v>123.5</v>
      </c>
      <c r="K116" s="133">
        <f>SUMIFS(Performance!P:P,Performance!$C:$C,$B116,Performance!$A:$A,$C116)</f>
        <v>117.1</v>
      </c>
      <c r="L116" s="109">
        <v>106.63331632904935</v>
      </c>
      <c r="M116" s="109">
        <v>95.959454147245467</v>
      </c>
      <c r="N116" s="109">
        <v>111.62130292333067</v>
      </c>
      <c r="O116" s="109">
        <v>105.73452964401159</v>
      </c>
      <c r="P116" s="86"/>
    </row>
    <row r="117" spans="1:16" ht="14.25" customHeight="1">
      <c r="A117" s="20" t="str">
        <f t="shared" si="10"/>
        <v>PR24 PC reference</v>
      </c>
      <c r="B117" s="87" t="str">
        <f t="shared" si="11"/>
        <v>PR24_MRP.1</v>
      </c>
      <c r="C117" s="30" t="s">
        <v>99</v>
      </c>
      <c r="D117" s="30" t="s">
        <v>190</v>
      </c>
      <c r="E117" s="30" t="s">
        <v>183</v>
      </c>
      <c r="G117" s="133">
        <f>SUMIFS(Performance!L:L,Performance!$C:$C,$B117,Performance!$A:$A,$C117)</f>
        <v>141.4</v>
      </c>
      <c r="H117" s="133">
        <f>SUMIFS(Performance!M:M,Performance!$C:$C,$B117,Performance!$A:$A,$C117)</f>
        <v>156.6</v>
      </c>
      <c r="I117" s="133">
        <f>SUMIFS(Performance!N:N,Performance!$C:$C,$B117,Performance!$A:$A,$C117)</f>
        <v>160.9</v>
      </c>
      <c r="J117" s="133">
        <f>SUMIFS(Performance!O:O,Performance!$C:$C,$B117,Performance!$A:$A,$C117)</f>
        <v>161.9</v>
      </c>
      <c r="K117" s="133">
        <f>SUMIFS(Performance!P:P,Performance!$C:$C,$B117,Performance!$A:$A,$C117)</f>
        <v>148.19999999999999</v>
      </c>
      <c r="L117" s="109">
        <v>177.69297772616036</v>
      </c>
      <c r="M117" s="109">
        <v>147.0600405511648</v>
      </c>
      <c r="N117" s="109">
        <v>163.49875787162748</v>
      </c>
      <c r="O117" s="109">
        <v>127.3366312999531</v>
      </c>
      <c r="P117" s="86"/>
    </row>
    <row r="118" spans="1:16" ht="14.25" customHeight="1">
      <c r="A118" s="20" t="str">
        <f t="shared" si="10"/>
        <v>PR24 PC reference</v>
      </c>
      <c r="B118" s="87" t="str">
        <f t="shared" si="11"/>
        <v>PR24_MRP.1</v>
      </c>
      <c r="C118" s="30" t="s">
        <v>100</v>
      </c>
      <c r="D118" s="30" t="s">
        <v>190</v>
      </c>
      <c r="E118" s="30" t="s">
        <v>183</v>
      </c>
      <c r="G118" s="133">
        <f>SUMIFS(Performance!L:L,Performance!$C:$C,$B118,Performance!$A:$A,$C118)</f>
        <v>159.4</v>
      </c>
      <c r="H118" s="133">
        <f>SUMIFS(Performance!M:M,Performance!$C:$C,$B118,Performance!$A:$A,$C118)</f>
        <v>181.1</v>
      </c>
      <c r="I118" s="133">
        <f>SUMIFS(Performance!N:N,Performance!$C:$C,$B118,Performance!$A:$A,$C118)</f>
        <v>216</v>
      </c>
      <c r="J118" s="133">
        <f>SUMIFS(Performance!O:O,Performance!$C:$C,$B118,Performance!$A:$A,$C118)</f>
        <v>259.60000000000002</v>
      </c>
      <c r="K118" s="133">
        <f>SUMIFS(Performance!P:P,Performance!$C:$C,$B118,Performance!$A:$A,$C118)</f>
        <v>194.5</v>
      </c>
      <c r="L118" s="109">
        <v>215.76216493138534</v>
      </c>
      <c r="M118" s="109">
        <v>169.82929882358803</v>
      </c>
      <c r="N118" s="109">
        <v>219.26154570867189</v>
      </c>
      <c r="O118" s="109">
        <v>175.25543928143418</v>
      </c>
      <c r="P118" s="86"/>
    </row>
    <row r="119" spans="1:16" ht="14.25" customHeight="1">
      <c r="A119" s="20" t="str">
        <f t="shared" si="10"/>
        <v>PR24 PC reference</v>
      </c>
      <c r="B119" s="87" t="str">
        <f t="shared" si="11"/>
        <v>PR24_MRP.1</v>
      </c>
      <c r="C119" s="30" t="s">
        <v>101</v>
      </c>
      <c r="D119" s="30" t="s">
        <v>190</v>
      </c>
      <c r="E119" s="30" t="s">
        <v>183</v>
      </c>
      <c r="G119" s="133">
        <f>SUMIFS(Performance!L:L,Performance!$C:$C,$B119,Performance!$A:$A,$C119)</f>
        <v>132.5</v>
      </c>
      <c r="H119" s="133">
        <f>SUMIFS(Performance!M:M,Performance!$C:$C,$B119,Performance!$A:$A,$C119)</f>
        <v>185</v>
      </c>
      <c r="I119" s="133">
        <f>SUMIFS(Performance!N:N,Performance!$C:$C,$B119,Performance!$A:$A,$C119)</f>
        <v>175.2</v>
      </c>
      <c r="J119" s="133">
        <f>SUMIFS(Performance!O:O,Performance!$C:$C,$B119,Performance!$A:$A,$C119)</f>
        <v>151.5</v>
      </c>
      <c r="K119" s="133">
        <f>SUMIFS(Performance!P:P,Performance!$C:$C,$B119,Performance!$A:$A,$C119)</f>
        <v>125.4</v>
      </c>
      <c r="L119" s="109">
        <v>158.87722799327668</v>
      </c>
      <c r="M119" s="109">
        <v>100.16577613339291</v>
      </c>
      <c r="N119" s="109">
        <v>169.60139546943876</v>
      </c>
      <c r="O119" s="109">
        <v>98.298644703021537</v>
      </c>
      <c r="P119" s="86"/>
    </row>
    <row r="120" spans="1:16" ht="14.25" customHeight="1">
      <c r="A120" s="20" t="str">
        <f t="shared" si="10"/>
        <v>PR24 PC reference</v>
      </c>
      <c r="B120" s="87" t="str">
        <f t="shared" si="11"/>
        <v>PR24_MRP.1</v>
      </c>
      <c r="C120" s="30" t="s">
        <v>102</v>
      </c>
      <c r="D120" s="30" t="s">
        <v>190</v>
      </c>
      <c r="E120" s="30" t="s">
        <v>183</v>
      </c>
      <c r="G120" s="133">
        <f>SUMIFS(Performance!L:L,Performance!$C:$C,$B120,Performance!$A:$A,$C120)</f>
        <v>113</v>
      </c>
      <c r="H120" s="133">
        <f>SUMIFS(Performance!M:M,Performance!$C:$C,$B120,Performance!$A:$A,$C120)</f>
        <v>153</v>
      </c>
      <c r="I120" s="133">
        <f>SUMIFS(Performance!N:N,Performance!$C:$C,$B120,Performance!$A:$A,$C120)</f>
        <v>178.6</v>
      </c>
      <c r="J120" s="133">
        <f>SUMIFS(Performance!O:O,Performance!$C:$C,$B120,Performance!$A:$A,$C120)</f>
        <v>156.5</v>
      </c>
      <c r="K120" s="133">
        <f>SUMIFS(Performance!P:P,Performance!$C:$C,$B120,Performance!$A:$A,$C120)</f>
        <v>115.5</v>
      </c>
      <c r="L120" s="109">
        <v>154.12025435635965</v>
      </c>
      <c r="M120" s="109">
        <v>106.36762498556749</v>
      </c>
      <c r="N120" s="109">
        <v>170.79026437987895</v>
      </c>
      <c r="O120" s="109">
        <v>124.76337979693685</v>
      </c>
      <c r="P120" s="86"/>
    </row>
    <row r="121" spans="1:16" ht="14.25" customHeight="1">
      <c r="A121" s="20" t="str">
        <f t="shared" si="10"/>
        <v>PR24 PC reference</v>
      </c>
      <c r="B121" s="87" t="str">
        <f t="shared" si="11"/>
        <v>PR24_MRP.1</v>
      </c>
      <c r="C121" s="30" t="s">
        <v>103</v>
      </c>
      <c r="D121" s="30" t="s">
        <v>190</v>
      </c>
      <c r="E121" s="30" t="s">
        <v>183</v>
      </c>
      <c r="G121" s="133">
        <f>SUMIFS(Performance!L:L,Performance!$C:$C,$B121,Performance!$A:$A,$C121)</f>
        <v>107</v>
      </c>
      <c r="H121" s="133">
        <f>SUMIFS(Performance!M:M,Performance!$C:$C,$B121,Performance!$A:$A,$C121)</f>
        <v>120</v>
      </c>
      <c r="I121" s="133">
        <f>SUMIFS(Performance!N:N,Performance!$C:$C,$B121,Performance!$A:$A,$C121)</f>
        <v>153.1</v>
      </c>
      <c r="J121" s="133">
        <f>SUMIFS(Performance!O:O,Performance!$C:$C,$B121,Performance!$A:$A,$C121)</f>
        <v>145.80000000000001</v>
      </c>
      <c r="K121" s="133">
        <f>SUMIFS(Performance!P:P,Performance!$C:$C,$B121,Performance!$A:$A,$C121)</f>
        <v>105.8</v>
      </c>
      <c r="L121" s="109">
        <v>130.01472959023903</v>
      </c>
      <c r="M121" s="109">
        <v>109.62030569195657</v>
      </c>
      <c r="N121" s="109">
        <v>150.76569322054254</v>
      </c>
      <c r="O121" s="109">
        <v>124.19936091715078</v>
      </c>
      <c r="P121" s="86"/>
    </row>
    <row r="122" spans="1:16" ht="14.25" customHeight="1">
      <c r="A122" s="20" t="str">
        <f t="shared" si="10"/>
        <v>PR24 PC reference</v>
      </c>
      <c r="B122" s="87" t="str">
        <f t="shared" si="11"/>
        <v>PR24_MRP.1</v>
      </c>
      <c r="C122" s="30" t="s">
        <v>104</v>
      </c>
      <c r="D122" s="30" t="s">
        <v>190</v>
      </c>
      <c r="E122" s="30" t="s">
        <v>183</v>
      </c>
      <c r="G122" s="133">
        <f>SUMIFS(Performance!L:L,Performance!$C:$C,$B122,Performance!$A:$A,$C122)</f>
        <v>66.099999999999994</v>
      </c>
      <c r="H122" s="133">
        <f>SUMIFS(Performance!M:M,Performance!$C:$C,$B122,Performance!$A:$A,$C122)</f>
        <v>73.400000000000006</v>
      </c>
      <c r="I122" s="133">
        <f>SUMIFS(Performance!N:N,Performance!$C:$C,$B122,Performance!$A:$A,$C122)</f>
        <v>66.8</v>
      </c>
      <c r="J122" s="133">
        <f>SUMIFS(Performance!O:O,Performance!$C:$C,$B122,Performance!$A:$A,$C122)</f>
        <v>71.7</v>
      </c>
      <c r="K122" s="133">
        <f>SUMIFS(Performance!P:P,Performance!$C:$C,$B122,Performance!$A:$A,$C122)</f>
        <v>50</v>
      </c>
      <c r="L122" s="109">
        <v>75.973409306742639</v>
      </c>
      <c r="M122" s="109">
        <v>47.354090209541845</v>
      </c>
      <c r="N122" s="109">
        <v>83.27181455780304</v>
      </c>
      <c r="O122" s="109">
        <v>52.801408037547667</v>
      </c>
      <c r="P122" s="86"/>
    </row>
    <row r="123" spans="1:16" ht="14.25" customHeight="1">
      <c r="A123" s="20" t="str">
        <f t="shared" si="10"/>
        <v>PR24 PC reference</v>
      </c>
      <c r="B123" s="87" t="str">
        <f t="shared" si="11"/>
        <v>PR24_MRP.1</v>
      </c>
      <c r="C123" s="30" t="s">
        <v>105</v>
      </c>
      <c r="D123" s="30" t="s">
        <v>190</v>
      </c>
      <c r="E123" s="30" t="s">
        <v>183</v>
      </c>
      <c r="G123" s="133">
        <f>SUMIFS(Performance!L:L,Performance!$C:$C,$B123,Performance!$A:$A,$C123)</f>
        <v>156.4</v>
      </c>
      <c r="H123" s="133">
        <f>SUMIFS(Performance!M:M,Performance!$C:$C,$B123,Performance!$A:$A,$C123)</f>
        <v>205.5</v>
      </c>
      <c r="I123" s="133">
        <f>SUMIFS(Performance!N:N,Performance!$C:$C,$B123,Performance!$A:$A,$C123)</f>
        <v>186.2</v>
      </c>
      <c r="J123" s="133">
        <f>SUMIFS(Performance!O:O,Performance!$C:$C,$B123,Performance!$A:$A,$C123)</f>
        <v>191.2</v>
      </c>
      <c r="K123" s="133">
        <f>SUMIFS(Performance!P:P,Performance!$C:$C,$B123,Performance!$A:$A,$C123)</f>
        <v>155.1</v>
      </c>
      <c r="L123" s="109">
        <v>188.57924357680963</v>
      </c>
      <c r="M123" s="109">
        <v>129.21160158081585</v>
      </c>
      <c r="N123" s="109">
        <v>169.68528795985509</v>
      </c>
      <c r="O123" s="109">
        <v>131.20492256433221</v>
      </c>
      <c r="P123" s="86"/>
    </row>
    <row r="124" spans="1:16" ht="14.25" customHeight="1">
      <c r="A124" s="20" t="str">
        <f t="shared" si="10"/>
        <v>PR24 PC reference</v>
      </c>
      <c r="B124" s="87" t="str">
        <f t="shared" si="11"/>
        <v>PR24_MRP.1</v>
      </c>
      <c r="C124" s="30" t="s">
        <v>106</v>
      </c>
      <c r="D124" s="30" t="s">
        <v>190</v>
      </c>
      <c r="E124" s="30" t="s">
        <v>183</v>
      </c>
      <c r="G124" s="133">
        <f>SUMIFS(Performance!L:L,Performance!$C:$C,$B124,Performance!$A:$A,$C124)</f>
        <v>60.8</v>
      </c>
      <c r="H124" s="133">
        <f>SUMIFS(Performance!M:M,Performance!$C:$C,$B124,Performance!$A:$A,$C124)</f>
        <v>67.3</v>
      </c>
      <c r="I124" s="133">
        <f>SUMIFS(Performance!N:N,Performance!$C:$C,$B124,Performance!$A:$A,$C124)</f>
        <v>61.5</v>
      </c>
      <c r="J124" s="133">
        <f>SUMIFS(Performance!O:O,Performance!$C:$C,$B124,Performance!$A:$A,$C124)</f>
        <v>72.900000000000006</v>
      </c>
      <c r="K124" s="133">
        <f>SUMIFS(Performance!P:P,Performance!$C:$C,$B124,Performance!$A:$A,$C124)</f>
        <v>48.9</v>
      </c>
      <c r="L124" s="109">
        <v>64.695533738153344</v>
      </c>
      <c r="M124" s="109">
        <v>57.926569554476529</v>
      </c>
      <c r="N124" s="109">
        <v>101.47766215875302</v>
      </c>
      <c r="O124" s="109">
        <v>63.79720993535215</v>
      </c>
      <c r="P124" s="86"/>
    </row>
    <row r="125" spans="1:16" ht="14.25" customHeight="1"/>
    <row r="126" spans="1:16" ht="14.25" customHeight="1"/>
    <row r="127" spans="1:16" ht="14.25" customHeight="1">
      <c r="A127" s="234" t="s">
        <v>196</v>
      </c>
      <c r="B127" s="233" t="str">
        <f>INDEX(Performance!$F:$F,MATCH(a.Performance!$B129,Performance!$C:$C,0))</f>
        <v>Unplanned outage (% as of peak capacity) - reporting aligned with PR19 PC definition</v>
      </c>
      <c r="C127" s="13" t="s">
        <v>140</v>
      </c>
      <c r="G127" s="227" t="s">
        <v>203</v>
      </c>
      <c r="H127" s="227"/>
      <c r="I127" s="227"/>
      <c r="J127" s="227"/>
      <c r="K127" s="227"/>
      <c r="L127" s="227"/>
      <c r="M127" s="227"/>
      <c r="N127" s="227"/>
    </row>
    <row r="128" spans="1:16" ht="17.25" customHeight="1">
      <c r="A128" s="234"/>
      <c r="B128" s="233"/>
      <c r="C128" s="32"/>
      <c r="D128" s="32"/>
      <c r="E128" s="32"/>
      <c r="F128" s="13"/>
      <c r="G128" s="226" t="s">
        <v>145</v>
      </c>
      <c r="H128" s="226"/>
      <c r="I128" s="226"/>
      <c r="J128" s="226"/>
      <c r="K128" s="226"/>
      <c r="L128" s="226" t="s">
        <v>146</v>
      </c>
      <c r="M128" s="226"/>
      <c r="N128" s="226"/>
      <c r="O128" s="226"/>
      <c r="P128" s="226"/>
    </row>
    <row r="129" spans="1:17" ht="14.25" customHeight="1">
      <c r="A129" s="20" t="s">
        <v>195</v>
      </c>
      <c r="B129" s="82" t="s">
        <v>204</v>
      </c>
      <c r="C129" s="32" t="s">
        <v>147</v>
      </c>
      <c r="D129" s="32" t="s">
        <v>148</v>
      </c>
      <c r="E129" s="32" t="s">
        <v>55</v>
      </c>
      <c r="F129" s="32" t="s">
        <v>149</v>
      </c>
      <c r="G129" s="32" t="s">
        <v>150</v>
      </c>
      <c r="H129" s="32" t="s">
        <v>151</v>
      </c>
      <c r="I129" s="32" t="s">
        <v>152</v>
      </c>
      <c r="J129" s="32" t="s">
        <v>153</v>
      </c>
      <c r="K129" s="32" t="s">
        <v>154</v>
      </c>
      <c r="L129" s="32" t="s">
        <v>155</v>
      </c>
      <c r="M129" s="32" t="s">
        <v>156</v>
      </c>
      <c r="N129" s="32" t="s">
        <v>157</v>
      </c>
      <c r="O129" s="32" t="s">
        <v>158</v>
      </c>
      <c r="P129" s="32" t="s">
        <v>159</v>
      </c>
    </row>
    <row r="130" spans="1:17" ht="14.25" customHeight="1">
      <c r="A130" s="20" t="str">
        <f>A129</f>
        <v>Units</v>
      </c>
      <c r="B130" s="87" t="str">
        <f>B129</f>
        <v>PR24_UNO.2</v>
      </c>
      <c r="C130" s="30" t="s">
        <v>58</v>
      </c>
      <c r="D130" s="30" t="s">
        <v>190</v>
      </c>
      <c r="E130" s="30" t="s">
        <v>184</v>
      </c>
      <c r="G130" s="86"/>
      <c r="H130" s="86"/>
      <c r="I130" s="133">
        <f>SUMIFS(Performance!N:N,Performance!$C:$C,$B130,Performance!$A:$A,$C130)</f>
        <v>1.74</v>
      </c>
      <c r="J130" s="133">
        <f>SUMIFS(Performance!O:O,Performance!$C:$C,$B130,Performance!$A:$A,$C130)</f>
        <v>1.61</v>
      </c>
      <c r="K130" s="133">
        <f>SUMIFS(Performance!P:P,Performance!$C:$C,$B130,Performance!$A:$A,$C130)</f>
        <v>1.54</v>
      </c>
      <c r="L130" s="109">
        <v>1.1389993420488</v>
      </c>
      <c r="M130" s="109">
        <v>1.7209792864877</v>
      </c>
      <c r="N130" s="109">
        <v>1.9072069389749999</v>
      </c>
      <c r="O130" s="109">
        <v>2.0539777106412296</v>
      </c>
      <c r="P130" s="86"/>
      <c r="Q130" s="185"/>
    </row>
    <row r="131" spans="1:17" ht="14.25" customHeight="1">
      <c r="A131" s="20" t="str">
        <f t="shared" ref="A131:A146" si="12">A130</f>
        <v>Units</v>
      </c>
      <c r="B131" s="87" t="str">
        <f t="shared" ref="B131:B146" si="13">B130</f>
        <v>PR24_UNO.2</v>
      </c>
      <c r="C131" s="30" t="s">
        <v>91</v>
      </c>
      <c r="D131" s="30" t="s">
        <v>190</v>
      </c>
      <c r="E131" s="30" t="s">
        <v>184</v>
      </c>
      <c r="G131" s="86"/>
      <c r="H131" s="86"/>
      <c r="I131" s="133">
        <f>SUMIFS(Performance!N:N,Performance!$C:$C,$B131,Performance!$A:$A,$C131)</f>
        <v>1.57</v>
      </c>
      <c r="J131" s="133">
        <f>SUMIFS(Performance!O:O,Performance!$C:$C,$B131,Performance!$A:$A,$C131)</f>
        <v>2</v>
      </c>
      <c r="K131" s="133">
        <f>SUMIFS(Performance!P:P,Performance!$C:$C,$B131,Performance!$A:$A,$C131)</f>
        <v>0.13</v>
      </c>
      <c r="L131" s="109">
        <v>0.72657481664267598</v>
      </c>
      <c r="M131" s="109">
        <v>0.54835835218315199</v>
      </c>
      <c r="N131" s="109">
        <v>1.0697670818271201</v>
      </c>
      <c r="O131" s="109">
        <v>0.35276996807546079</v>
      </c>
      <c r="P131" s="86"/>
    </row>
    <row r="132" spans="1:17" ht="14.25" customHeight="1">
      <c r="A132" s="20" t="str">
        <f t="shared" si="12"/>
        <v>Units</v>
      </c>
      <c r="B132" s="87" t="str">
        <f t="shared" si="13"/>
        <v>PR24_UNO.2</v>
      </c>
      <c r="C132" s="30" t="s">
        <v>92</v>
      </c>
      <c r="D132" s="30" t="s">
        <v>190</v>
      </c>
      <c r="E132" s="30" t="s">
        <v>184</v>
      </c>
      <c r="G132" s="86"/>
      <c r="H132" s="86"/>
      <c r="I132" s="133">
        <f>SUMIFS(Performance!N:N,Performance!$C:$C,$B132,Performance!$A:$A,$C132)</f>
        <v>0</v>
      </c>
      <c r="J132" s="133">
        <f>SUMIFS(Performance!O:O,Performance!$C:$C,$B132,Performance!$A:$A,$C132)</f>
        <v>1.65</v>
      </c>
      <c r="K132" s="133">
        <f>SUMIFS(Performance!P:P,Performance!$C:$C,$B132,Performance!$A:$A,$C132)</f>
        <v>0.18</v>
      </c>
      <c r="L132" s="109">
        <v>1.0303687635574801</v>
      </c>
      <c r="M132" s="109">
        <v>6.7842605156038004E-3</v>
      </c>
      <c r="N132" s="109">
        <v>0.83439533378524899</v>
      </c>
      <c r="O132" s="109">
        <v>0.30761000401230443</v>
      </c>
      <c r="P132" s="86"/>
    </row>
    <row r="133" spans="1:17" ht="14.25" customHeight="1">
      <c r="A133" s="20" t="str">
        <f t="shared" si="12"/>
        <v>Units</v>
      </c>
      <c r="B133" s="87" t="str">
        <f t="shared" si="13"/>
        <v>PR24_UNO.2</v>
      </c>
      <c r="C133" s="30" t="s">
        <v>93</v>
      </c>
      <c r="D133" s="30" t="s">
        <v>190</v>
      </c>
      <c r="E133" s="30" t="s">
        <v>184</v>
      </c>
      <c r="G133" s="86"/>
      <c r="H133" s="86"/>
      <c r="I133" s="133">
        <f>SUMIFS(Performance!N:N,Performance!$C:$C,$B133,Performance!$A:$A,$C133)</f>
        <v>6.88</v>
      </c>
      <c r="J133" s="133">
        <f>SUMIFS(Performance!O:O,Performance!$C:$C,$B133,Performance!$A:$A,$C133)</f>
        <v>7.88</v>
      </c>
      <c r="K133" s="133">
        <f>SUMIFS(Performance!P:P,Performance!$C:$C,$B133,Performance!$A:$A,$C133)</f>
        <v>9.82</v>
      </c>
      <c r="L133" s="109">
        <v>5.6878842062673698</v>
      </c>
      <c r="M133" s="109">
        <v>4.5713694046995004</v>
      </c>
      <c r="N133" s="109">
        <v>3.5110849418872601</v>
      </c>
      <c r="O133" s="109">
        <v>2.8899190797150891</v>
      </c>
      <c r="P133" s="86"/>
    </row>
    <row r="134" spans="1:17" ht="14.25" customHeight="1">
      <c r="A134" s="20" t="str">
        <f t="shared" si="12"/>
        <v>Units</v>
      </c>
      <c r="B134" s="87" t="str">
        <f t="shared" si="13"/>
        <v>PR24_UNO.2</v>
      </c>
      <c r="C134" s="30" t="s">
        <v>94</v>
      </c>
      <c r="D134" s="30" t="s">
        <v>190</v>
      </c>
      <c r="E134" s="30" t="s">
        <v>184</v>
      </c>
      <c r="G134" s="86"/>
      <c r="H134" s="86"/>
      <c r="I134" s="133">
        <f>SUMIFS(Performance!N:N,Performance!$C:$C,$B134,Performance!$A:$A,$C134)</f>
        <v>0</v>
      </c>
      <c r="J134" s="133">
        <f>SUMIFS(Performance!O:O,Performance!$C:$C,$B134,Performance!$A:$A,$C134)</f>
        <v>1.41</v>
      </c>
      <c r="K134" s="133">
        <f>SUMIFS(Performance!P:P,Performance!$C:$C,$B134,Performance!$A:$A,$C134)</f>
        <v>2.54</v>
      </c>
      <c r="L134" s="109">
        <v>1.04986337394449</v>
      </c>
      <c r="M134" s="109">
        <v>1.27082102304486</v>
      </c>
      <c r="N134" s="109">
        <v>1.1492696602367001</v>
      </c>
      <c r="O134" s="109">
        <v>1.9399415360085037</v>
      </c>
      <c r="P134" s="86"/>
    </row>
    <row r="135" spans="1:17" ht="14.25" customHeight="1">
      <c r="A135" s="20" t="str">
        <f t="shared" si="12"/>
        <v>Units</v>
      </c>
      <c r="B135" s="87" t="str">
        <f t="shared" si="13"/>
        <v>PR24_UNO.2</v>
      </c>
      <c r="C135" s="30" t="s">
        <v>95</v>
      </c>
      <c r="D135" s="30" t="s">
        <v>190</v>
      </c>
      <c r="E135" s="30" t="s">
        <v>184</v>
      </c>
      <c r="G135" s="86"/>
      <c r="H135" s="86"/>
      <c r="I135" s="133">
        <f>SUMIFS(Performance!N:N,Performance!$C:$C,$B135,Performance!$A:$A,$C135)</f>
        <v>1.04</v>
      </c>
      <c r="J135" s="133">
        <f>SUMIFS(Performance!O:O,Performance!$C:$C,$B135,Performance!$A:$A,$C135)</f>
        <v>1.07</v>
      </c>
      <c r="K135" s="133">
        <f>SUMIFS(Performance!P:P,Performance!$C:$C,$B135,Performance!$A:$A,$C135)</f>
        <v>0.72</v>
      </c>
      <c r="L135" s="109">
        <v>1.01013381837079</v>
      </c>
      <c r="M135" s="109">
        <v>0.96141353774197802</v>
      </c>
      <c r="N135" s="109">
        <v>0.69779625686928004</v>
      </c>
      <c r="O135" s="109">
        <v>1.1481184233993225</v>
      </c>
      <c r="P135" s="86"/>
    </row>
    <row r="136" spans="1:17" ht="14.25" customHeight="1">
      <c r="A136" s="20" t="str">
        <f t="shared" si="12"/>
        <v>Units</v>
      </c>
      <c r="B136" s="87" t="str">
        <f t="shared" si="13"/>
        <v>PR24_UNO.2</v>
      </c>
      <c r="C136" s="30" t="s">
        <v>96</v>
      </c>
      <c r="D136" s="30" t="s">
        <v>190</v>
      </c>
      <c r="E136" s="30" t="s">
        <v>184</v>
      </c>
      <c r="G136" s="86"/>
      <c r="H136" s="86"/>
      <c r="I136" s="133">
        <f>SUMIFS(Performance!N:N,Performance!$C:$C,$B136,Performance!$A:$A,$C136)</f>
        <v>19.77</v>
      </c>
      <c r="J136" s="133">
        <f>SUMIFS(Performance!O:O,Performance!$C:$C,$B136,Performance!$A:$A,$C136)</f>
        <v>16.809999999999999</v>
      </c>
      <c r="K136" s="133">
        <f>SUMIFS(Performance!P:P,Performance!$C:$C,$B136,Performance!$A:$A,$C136)</f>
        <v>18.59</v>
      </c>
      <c r="L136" s="109">
        <v>9.2093968827648496</v>
      </c>
      <c r="M136" s="109">
        <v>7.1878524155057102</v>
      </c>
      <c r="N136" s="109">
        <v>6.4413890073414999</v>
      </c>
      <c r="O136" s="109">
        <v>5.6772736178501049</v>
      </c>
      <c r="P136" s="86"/>
    </row>
    <row r="137" spans="1:17" ht="14.25" customHeight="1">
      <c r="A137" s="20" t="str">
        <f t="shared" si="12"/>
        <v>Units</v>
      </c>
      <c r="B137" s="87" t="str">
        <f t="shared" si="13"/>
        <v>PR24_UNO.2</v>
      </c>
      <c r="C137" s="30" t="s">
        <v>97</v>
      </c>
      <c r="D137" s="30" t="s">
        <v>190</v>
      </c>
      <c r="E137" s="30" t="s">
        <v>184</v>
      </c>
      <c r="G137" s="86"/>
      <c r="H137" s="86"/>
      <c r="I137" s="133">
        <f>SUMIFS(Performance!N:N,Performance!$C:$C,$B137,Performance!$A:$A,$C137)</f>
        <v>18</v>
      </c>
      <c r="J137" s="133">
        <f>SUMIFS(Performance!O:O,Performance!$C:$C,$B137,Performance!$A:$A,$C137)</f>
        <v>18</v>
      </c>
      <c r="K137" s="133">
        <f>SUMIFS(Performance!P:P,Performance!$C:$C,$B137,Performance!$A:$A,$C137)</f>
        <v>3.2</v>
      </c>
      <c r="L137" s="109">
        <v>1.7642261012412499</v>
      </c>
      <c r="M137" s="109">
        <v>2.24258086996922</v>
      </c>
      <c r="N137" s="109">
        <v>2.65</v>
      </c>
      <c r="O137" s="109">
        <v>2.0110322992342429</v>
      </c>
      <c r="P137" s="86"/>
    </row>
    <row r="138" spans="1:17" ht="14.25" customHeight="1">
      <c r="A138" s="20" t="str">
        <f t="shared" si="12"/>
        <v>Units</v>
      </c>
      <c r="B138" s="87" t="str">
        <f t="shared" si="13"/>
        <v>PR24_UNO.2</v>
      </c>
      <c r="C138" s="30" t="s">
        <v>161</v>
      </c>
      <c r="D138" s="30" t="s">
        <v>190</v>
      </c>
      <c r="E138" s="30" t="s">
        <v>184</v>
      </c>
      <c r="G138" s="86"/>
      <c r="H138" s="86"/>
      <c r="I138" s="133">
        <f>SUMIFS(Performance!N:N,Performance!$C:$C,$B138,Performance!$A:$A,$C138)</f>
        <v>5</v>
      </c>
      <c r="J138" s="133">
        <f>SUMIFS(Performance!O:O,Performance!$C:$C,$B138,Performance!$A:$A,$C138)</f>
        <v>3.7</v>
      </c>
      <c r="K138" s="133">
        <f>SUMIFS(Performance!P:P,Performance!$C:$C,$B138,Performance!$A:$A,$C138)</f>
        <v>3.53</v>
      </c>
      <c r="L138" s="109">
        <v>1.88457216152131</v>
      </c>
      <c r="M138" s="109">
        <v>2.07356808472159</v>
      </c>
      <c r="N138" s="109">
        <v>1.72515741592706</v>
      </c>
      <c r="O138" s="109">
        <v>2.0459144015047679</v>
      </c>
      <c r="P138" s="86"/>
    </row>
    <row r="139" spans="1:17" ht="14.25" customHeight="1">
      <c r="A139" s="20" t="str">
        <f t="shared" si="12"/>
        <v>Units</v>
      </c>
      <c r="B139" s="87" t="str">
        <f t="shared" si="13"/>
        <v>PR24_UNO.2</v>
      </c>
      <c r="C139" s="30" t="s">
        <v>99</v>
      </c>
      <c r="D139" s="30" t="s">
        <v>190</v>
      </c>
      <c r="E139" s="30" t="s">
        <v>184</v>
      </c>
      <c r="G139" s="86"/>
      <c r="H139" s="86"/>
      <c r="I139" s="133">
        <f>SUMIFS(Performance!N:N,Performance!$C:$C,$B139,Performance!$A:$A,$C139)</f>
        <v>0.57999999999999996</v>
      </c>
      <c r="J139" s="133">
        <f>SUMIFS(Performance!O:O,Performance!$C:$C,$B139,Performance!$A:$A,$C139)</f>
        <v>1.94</v>
      </c>
      <c r="K139" s="133">
        <f>SUMIFS(Performance!P:P,Performance!$C:$C,$B139,Performance!$A:$A,$C139)</f>
        <v>1.46</v>
      </c>
      <c r="L139" s="109">
        <v>0.57078806690808803</v>
      </c>
      <c r="M139" s="109">
        <v>1.5873228851049499</v>
      </c>
      <c r="N139" s="109">
        <v>0.76409945421467595</v>
      </c>
      <c r="O139" s="109">
        <v>1.5319267460483252</v>
      </c>
      <c r="P139" s="86"/>
    </row>
    <row r="140" spans="1:17" ht="14.25" customHeight="1">
      <c r="A140" s="20" t="str">
        <f t="shared" si="12"/>
        <v>Units</v>
      </c>
      <c r="B140" s="87" t="str">
        <f t="shared" si="13"/>
        <v>PR24_UNO.2</v>
      </c>
      <c r="C140" s="30" t="s">
        <v>100</v>
      </c>
      <c r="D140" s="30" t="s">
        <v>190</v>
      </c>
      <c r="E140" s="30" t="s">
        <v>184</v>
      </c>
      <c r="G140" s="86"/>
      <c r="H140" s="86"/>
      <c r="I140" s="133">
        <f>SUMIFS(Performance!N:N,Performance!$C:$C,$B140,Performance!$A:$A,$C140)</f>
        <v>7.62</v>
      </c>
      <c r="J140" s="133">
        <f>SUMIFS(Performance!O:O,Performance!$C:$C,$B140,Performance!$A:$A,$C140)</f>
        <v>4.6100000000000003</v>
      </c>
      <c r="K140" s="133">
        <f>SUMIFS(Performance!P:P,Performance!$C:$C,$B140,Performance!$A:$A,$C140)</f>
        <v>5.25</v>
      </c>
      <c r="L140" s="109">
        <v>3.8668529429630101</v>
      </c>
      <c r="M140" s="109">
        <v>3.82112332112332</v>
      </c>
      <c r="N140" s="109">
        <v>3.26276615215667</v>
      </c>
      <c r="O140" s="109">
        <v>2.9513742071881608</v>
      </c>
      <c r="P140" s="86"/>
    </row>
    <row r="141" spans="1:17" ht="14.25" customHeight="1">
      <c r="A141" s="20" t="str">
        <f t="shared" si="12"/>
        <v>Units</v>
      </c>
      <c r="B141" s="87" t="str">
        <f t="shared" si="13"/>
        <v>PR24_UNO.2</v>
      </c>
      <c r="C141" s="30" t="s">
        <v>101</v>
      </c>
      <c r="D141" s="30" t="s">
        <v>190</v>
      </c>
      <c r="E141" s="30" t="s">
        <v>184</v>
      </c>
      <c r="G141" s="86"/>
      <c r="H141" s="86"/>
      <c r="I141" s="133">
        <f>SUMIFS(Performance!N:N,Performance!$C:$C,$B141,Performance!$A:$A,$C141)</f>
        <v>2.4900000000000002</v>
      </c>
      <c r="J141" s="133">
        <f>SUMIFS(Performance!O:O,Performance!$C:$C,$B141,Performance!$A:$A,$C141)</f>
        <v>1.9</v>
      </c>
      <c r="K141" s="133">
        <f>SUMIFS(Performance!P:P,Performance!$C:$C,$B141,Performance!$A:$A,$C141)</f>
        <v>3.42</v>
      </c>
      <c r="L141" s="109">
        <v>1.6510167847271799</v>
      </c>
      <c r="M141" s="109">
        <v>1.19188472588424</v>
      </c>
      <c r="N141" s="109">
        <v>2.0908775236866899</v>
      </c>
      <c r="O141" s="109">
        <v>1.4232136926603647</v>
      </c>
      <c r="P141" s="86"/>
    </row>
    <row r="142" spans="1:17" ht="14.25" customHeight="1">
      <c r="A142" s="20" t="str">
        <f t="shared" si="12"/>
        <v>Units</v>
      </c>
      <c r="B142" s="87" t="str">
        <f t="shared" si="13"/>
        <v>PR24_UNO.2</v>
      </c>
      <c r="C142" s="30" t="s">
        <v>102</v>
      </c>
      <c r="D142" s="30" t="s">
        <v>190</v>
      </c>
      <c r="E142" s="30" t="s">
        <v>184</v>
      </c>
      <c r="G142" s="86"/>
      <c r="H142" s="86"/>
      <c r="I142" s="133">
        <f>SUMIFS(Performance!N:N,Performance!$C:$C,$B142,Performance!$A:$A,$C142)</f>
        <v>1.5</v>
      </c>
      <c r="J142" s="133">
        <f>SUMIFS(Performance!O:O,Performance!$C:$C,$B142,Performance!$A:$A,$C142)</f>
        <v>0.4</v>
      </c>
      <c r="K142" s="133">
        <f>SUMIFS(Performance!P:P,Performance!$C:$C,$B142,Performance!$A:$A,$C142)</f>
        <v>0.72</v>
      </c>
      <c r="L142" s="109">
        <v>0.200185356811863</v>
      </c>
      <c r="M142" s="109">
        <v>1.74235403151066</v>
      </c>
      <c r="N142" s="109">
        <v>6.2090752441125803</v>
      </c>
      <c r="O142" s="109">
        <v>2.0554455445544555</v>
      </c>
      <c r="P142" s="86"/>
    </row>
    <row r="143" spans="1:17" ht="14.25" customHeight="1">
      <c r="A143" s="20" t="str">
        <f t="shared" si="12"/>
        <v>Units</v>
      </c>
      <c r="B143" s="87" t="str">
        <f t="shared" si="13"/>
        <v>PR24_UNO.2</v>
      </c>
      <c r="C143" s="30" t="s">
        <v>103</v>
      </c>
      <c r="D143" s="30" t="s">
        <v>190</v>
      </c>
      <c r="E143" s="30" t="s">
        <v>184</v>
      </c>
      <c r="G143" s="86"/>
      <c r="H143" s="86"/>
      <c r="I143" s="133">
        <f>SUMIFS(Performance!N:N,Performance!$C:$C,$B143,Performance!$A:$A,$C143)</f>
        <v>1.92</v>
      </c>
      <c r="J143" s="133">
        <f>SUMIFS(Performance!O:O,Performance!$C:$C,$B143,Performance!$A:$A,$C143)</f>
        <v>1.96</v>
      </c>
      <c r="K143" s="133">
        <f>SUMIFS(Performance!P:P,Performance!$C:$C,$B143,Performance!$A:$A,$C143)</f>
        <v>1.06</v>
      </c>
      <c r="L143" s="109">
        <v>0.56732798649219096</v>
      </c>
      <c r="M143" s="109">
        <v>0.90203166315225802</v>
      </c>
      <c r="N143" s="109">
        <v>1.47167157781945</v>
      </c>
      <c r="O143" s="109">
        <v>1.6002036314271169</v>
      </c>
      <c r="P143" s="86"/>
    </row>
    <row r="144" spans="1:17" ht="14.25" customHeight="1">
      <c r="A144" s="20" t="str">
        <f t="shared" si="12"/>
        <v>Units</v>
      </c>
      <c r="B144" s="87" t="str">
        <f t="shared" si="13"/>
        <v>PR24_UNO.2</v>
      </c>
      <c r="C144" s="30" t="s">
        <v>104</v>
      </c>
      <c r="D144" s="30" t="s">
        <v>190</v>
      </c>
      <c r="E144" s="30" t="s">
        <v>184</v>
      </c>
      <c r="G144" s="86"/>
      <c r="H144" s="86"/>
      <c r="I144" s="133">
        <f>SUMIFS(Performance!N:N,Performance!$C:$C,$B144,Performance!$A:$A,$C144)</f>
        <v>7.98</v>
      </c>
      <c r="J144" s="133">
        <f>SUMIFS(Performance!O:O,Performance!$C:$C,$B144,Performance!$A:$A,$C144)</f>
        <v>4.63</v>
      </c>
      <c r="K144" s="133">
        <f>SUMIFS(Performance!P:P,Performance!$C:$C,$B144,Performance!$A:$A,$C144)</f>
        <v>2.64</v>
      </c>
      <c r="L144" s="109">
        <v>1.2519989079137299</v>
      </c>
      <c r="M144" s="109">
        <v>0.76346771316446704</v>
      </c>
      <c r="N144" s="109">
        <v>1.03951535178301</v>
      </c>
      <c r="O144" s="109">
        <v>1.9687773956436714</v>
      </c>
      <c r="P144" s="86"/>
    </row>
    <row r="145" spans="1:16" ht="14.25" customHeight="1">
      <c r="A145" s="20" t="str">
        <f t="shared" si="12"/>
        <v>Units</v>
      </c>
      <c r="B145" s="87" t="str">
        <f t="shared" si="13"/>
        <v>PR24_UNO.2</v>
      </c>
      <c r="C145" s="30" t="s">
        <v>105</v>
      </c>
      <c r="D145" s="30" t="s">
        <v>190</v>
      </c>
      <c r="E145" s="30" t="s">
        <v>184</v>
      </c>
      <c r="G145" s="86"/>
      <c r="H145" s="86"/>
      <c r="I145" s="133">
        <f>SUMIFS(Performance!N:N,Performance!$C:$C,$B145,Performance!$A:$A,$C145)</f>
        <v>5.0599999999999996</v>
      </c>
      <c r="J145" s="133">
        <f>SUMIFS(Performance!O:O,Performance!$C:$C,$B145,Performance!$A:$A,$C145)</f>
        <v>4.72</v>
      </c>
      <c r="K145" s="133">
        <f>SUMIFS(Performance!P:P,Performance!$C:$C,$B145,Performance!$A:$A,$C145)</f>
        <v>4.04</v>
      </c>
      <c r="L145" s="109">
        <v>3.0934675033865</v>
      </c>
      <c r="M145" s="109">
        <v>3.4445580958173201</v>
      </c>
      <c r="N145" s="109">
        <v>2.7053127137626198</v>
      </c>
      <c r="O145" s="109">
        <v>2.3300736448146808</v>
      </c>
      <c r="P145" s="86"/>
    </row>
    <row r="146" spans="1:16" ht="14.25" customHeight="1">
      <c r="A146" s="20" t="str">
        <f t="shared" si="12"/>
        <v>Units</v>
      </c>
      <c r="B146" s="87" t="str">
        <f t="shared" si="13"/>
        <v>PR24_UNO.2</v>
      </c>
      <c r="C146" s="30" t="s">
        <v>106</v>
      </c>
      <c r="D146" s="30" t="s">
        <v>190</v>
      </c>
      <c r="E146" s="30" t="s">
        <v>184</v>
      </c>
      <c r="G146" s="86"/>
      <c r="H146" s="86"/>
      <c r="I146" s="133">
        <f>SUMIFS(Performance!N:N,Performance!$C:$C,$B146,Performance!$A:$A,$C146)</f>
        <v>4.63</v>
      </c>
      <c r="J146" s="133">
        <f>SUMIFS(Performance!O:O,Performance!$C:$C,$B146,Performance!$A:$A,$C146)</f>
        <v>1.74</v>
      </c>
      <c r="K146" s="133">
        <f>SUMIFS(Performance!P:P,Performance!$C:$C,$B146,Performance!$A:$A,$C146)</f>
        <v>1.56</v>
      </c>
      <c r="L146" s="109">
        <v>0.95277547638773796</v>
      </c>
      <c r="M146" s="109">
        <v>1.36288318144159</v>
      </c>
      <c r="N146" s="109">
        <v>0.92630712227253997</v>
      </c>
      <c r="O146" s="109">
        <v>0.81103334705640173</v>
      </c>
      <c r="P146" s="86"/>
    </row>
    <row r="147" spans="1:16" ht="14.25" customHeight="1"/>
    <row r="148" spans="1:16" ht="14.25" customHeight="1"/>
    <row r="149" spans="1:16" ht="14.25" customHeight="1">
      <c r="A149" s="232" t="s">
        <v>195</v>
      </c>
      <c r="B149" s="233" t="str">
        <f>INDEX(Performance!$F:$F,MATCH(a.Performance!$B151,Performance!$C:$C,0))</f>
        <v>Sewer collapses/1000km of mains</v>
      </c>
      <c r="C149" s="13" t="s">
        <v>141</v>
      </c>
    </row>
    <row r="150" spans="1:16" ht="14.25" customHeight="1">
      <c r="A150" s="232"/>
      <c r="B150" s="233"/>
      <c r="C150" s="32"/>
      <c r="D150" s="32"/>
      <c r="E150" s="32"/>
      <c r="F150" s="13"/>
      <c r="G150" s="226" t="s">
        <v>145</v>
      </c>
      <c r="H150" s="226"/>
      <c r="I150" s="226"/>
      <c r="J150" s="226"/>
      <c r="K150" s="226"/>
      <c r="L150" s="226" t="s">
        <v>146</v>
      </c>
      <c r="M150" s="226"/>
      <c r="N150" s="226"/>
      <c r="O150" s="226"/>
      <c r="P150" s="226"/>
    </row>
    <row r="151" spans="1:16" ht="14.25" customHeight="1">
      <c r="A151" s="82" t="s">
        <v>196</v>
      </c>
      <c r="B151" s="82" t="s">
        <v>205</v>
      </c>
      <c r="C151" s="32" t="s">
        <v>147</v>
      </c>
      <c r="D151" s="32" t="s">
        <v>148</v>
      </c>
      <c r="E151" s="32" t="s">
        <v>55</v>
      </c>
      <c r="F151" s="32" t="s">
        <v>149</v>
      </c>
      <c r="G151" s="32" t="s">
        <v>150</v>
      </c>
      <c r="H151" s="32" t="s">
        <v>151</v>
      </c>
      <c r="I151" s="32" t="s">
        <v>152</v>
      </c>
      <c r="J151" s="32" t="s">
        <v>153</v>
      </c>
      <c r="K151" s="32" t="s">
        <v>154</v>
      </c>
      <c r="L151" s="32" t="s">
        <v>155</v>
      </c>
      <c r="M151" s="32" t="s">
        <v>156</v>
      </c>
      <c r="N151" s="32" t="s">
        <v>157</v>
      </c>
      <c r="O151" s="32" t="s">
        <v>158</v>
      </c>
      <c r="P151" s="32" t="s">
        <v>159</v>
      </c>
    </row>
    <row r="152" spans="1:16" ht="14.25" customHeight="1">
      <c r="A152" s="20" t="str">
        <f>A151</f>
        <v>PR24 PC reference</v>
      </c>
      <c r="B152" s="20" t="str">
        <f>B151</f>
        <v>PR24_SCO.1</v>
      </c>
      <c r="C152" s="30" t="s">
        <v>58</v>
      </c>
      <c r="D152" s="30" t="s">
        <v>190</v>
      </c>
      <c r="E152" s="30" t="s">
        <v>185</v>
      </c>
      <c r="F152" s="86"/>
      <c r="G152" s="99"/>
      <c r="H152" s="99"/>
      <c r="I152" s="133">
        <f>SUMIFS(Performance!N:N,Performance!$C:$C,$B152,Performance!$A:$A,$C152)</f>
        <v>6.5</v>
      </c>
      <c r="J152" s="133">
        <f>SUMIFS(Performance!O:O,Performance!$C:$C,$B152,Performance!$A:$A,$C152)</f>
        <v>6.07</v>
      </c>
      <c r="K152" s="133">
        <f>SUMIFS(Performance!P:P,Performance!$C:$C,$B152,Performance!$A:$A,$C152)</f>
        <v>5.63</v>
      </c>
      <c r="L152" s="109">
        <v>6.3373331255519192</v>
      </c>
      <c r="M152" s="109">
        <v>5.5687526772849418</v>
      </c>
      <c r="N152" s="109">
        <v>5.1886548315304593</v>
      </c>
      <c r="O152" s="109">
        <v>5.4255592697351505</v>
      </c>
      <c r="P152" s="86"/>
    </row>
    <row r="153" spans="1:16" ht="14.25" customHeight="1">
      <c r="A153" s="20" t="str">
        <f t="shared" ref="A153:A162" si="14">A152</f>
        <v>PR24 PC reference</v>
      </c>
      <c r="B153" s="20" t="str">
        <f t="shared" ref="B153:B162" si="15">B152</f>
        <v>PR24_SCO.1</v>
      </c>
      <c r="C153" s="30" t="s">
        <v>91</v>
      </c>
      <c r="D153" s="30" t="s">
        <v>190</v>
      </c>
      <c r="E153" s="30" t="s">
        <v>185</v>
      </c>
      <c r="F153" s="86"/>
      <c r="G153" s="99"/>
      <c r="H153" s="99"/>
      <c r="I153" s="133">
        <f>SUMIFS(Performance!N:N,Performance!$C:$C,$B153,Performance!$A:$A,$C153)</f>
        <v>7.5</v>
      </c>
      <c r="J153" s="133">
        <f>SUMIFS(Performance!O:O,Performance!$C:$C,$B153,Performance!$A:$A,$C153)</f>
        <v>7.24</v>
      </c>
      <c r="K153" s="133">
        <f>SUMIFS(Performance!P:P,Performance!$C:$C,$B153,Performance!$A:$A,$C153)</f>
        <v>7.23</v>
      </c>
      <c r="L153" s="109">
        <v>7.6793661131010529</v>
      </c>
      <c r="M153" s="109">
        <v>6.6972724817715363</v>
      </c>
      <c r="N153" s="109">
        <v>6.6672043444363789</v>
      </c>
      <c r="O153" s="109">
        <v>5.9638425331621736</v>
      </c>
      <c r="P153" s="86"/>
    </row>
    <row r="154" spans="1:16" ht="14.25" customHeight="1">
      <c r="A154" s="20" t="str">
        <f t="shared" si="14"/>
        <v>PR24 PC reference</v>
      </c>
      <c r="B154" s="20" t="str">
        <f t="shared" si="15"/>
        <v>PR24_SCO.1</v>
      </c>
      <c r="C154" s="30" t="s">
        <v>92</v>
      </c>
      <c r="D154" s="30" t="s">
        <v>190</v>
      </c>
      <c r="E154" s="30" t="s">
        <v>185</v>
      </c>
      <c r="F154" s="86"/>
      <c r="G154" s="99"/>
      <c r="H154" s="99"/>
      <c r="I154" s="133">
        <f>SUMIFS(Performance!N:N,Performance!$C:$C,$B154,Performance!$A:$A,$C154)</f>
        <v>9.98</v>
      </c>
      <c r="J154" s="133">
        <f>SUMIFS(Performance!O:O,Performance!$C:$C,$B154,Performance!$A:$A,$C154)</f>
        <v>17.96</v>
      </c>
      <c r="K154" s="133">
        <f>SUMIFS(Performance!P:P,Performance!$C:$C,$B154,Performance!$A:$A,$C154)</f>
        <v>26.48</v>
      </c>
      <c r="L154" s="109">
        <v>16.326530612244898</v>
      </c>
      <c r="M154" s="109">
        <v>22.357723577235774</v>
      </c>
      <c r="N154" s="109">
        <v>12.121212121212121</v>
      </c>
      <c r="O154" s="109">
        <v>8.064516129032258</v>
      </c>
      <c r="P154" s="86"/>
    </row>
    <row r="155" spans="1:16" ht="14.25" customHeight="1">
      <c r="A155" s="20" t="str">
        <f t="shared" si="14"/>
        <v>PR24 PC reference</v>
      </c>
      <c r="B155" s="20" t="str">
        <f t="shared" si="15"/>
        <v>PR24_SCO.1</v>
      </c>
      <c r="C155" s="30" t="s">
        <v>93</v>
      </c>
      <c r="D155" s="30" t="s">
        <v>190</v>
      </c>
      <c r="E155" s="30" t="s">
        <v>185</v>
      </c>
      <c r="F155" s="86"/>
      <c r="G155" s="99"/>
      <c r="H155" s="99"/>
      <c r="I155" s="133">
        <f>SUMIFS(Performance!N:N,Performance!$C:$C,$B155,Performance!$A:$A,$C155)</f>
        <v>18.600000000000001</v>
      </c>
      <c r="J155" s="133">
        <f>SUMIFS(Performance!O:O,Performance!$C:$C,$B155,Performance!$A:$A,$C155)</f>
        <v>9.5</v>
      </c>
      <c r="K155" s="133">
        <f>SUMIFS(Performance!P:P,Performance!$C:$C,$B155,Performance!$A:$A,$C155)</f>
        <v>9.8000000000000007</v>
      </c>
      <c r="L155" s="109">
        <v>9.8175787728026531</v>
      </c>
      <c r="M155" s="109">
        <v>8.7143803843605046</v>
      </c>
      <c r="N155" s="109">
        <v>9.2932499917319848</v>
      </c>
      <c r="O155" s="109">
        <v>8.3936419814282406</v>
      </c>
      <c r="P155" s="86"/>
    </row>
    <row r="156" spans="1:16" ht="14.25" customHeight="1">
      <c r="A156" s="20" t="str">
        <f t="shared" si="14"/>
        <v>PR24 PC reference</v>
      </c>
      <c r="B156" s="20" t="str">
        <f t="shared" si="15"/>
        <v>PR24_SCO.1</v>
      </c>
      <c r="C156" s="30" t="s">
        <v>94</v>
      </c>
      <c r="D156" s="30" t="s">
        <v>190</v>
      </c>
      <c r="E156" s="30" t="s">
        <v>185</v>
      </c>
      <c r="F156" s="86"/>
      <c r="G156" s="99"/>
      <c r="H156" s="99"/>
      <c r="I156" s="133">
        <f>SUMIFS(Performance!N:N,Performance!$C:$C,$B156,Performance!$A:$A,$C156)</f>
        <v>5.14</v>
      </c>
      <c r="J156" s="133">
        <f>SUMIFS(Performance!O:O,Performance!$C:$C,$B156,Performance!$A:$A,$C156)</f>
        <v>8.8000000000000007</v>
      </c>
      <c r="K156" s="133">
        <f>SUMIFS(Performance!P:P,Performance!$C:$C,$B156,Performance!$A:$A,$C156)</f>
        <v>9.33</v>
      </c>
      <c r="L156" s="109">
        <v>7.7378440093936343</v>
      </c>
      <c r="M156" s="109">
        <v>7.4209495786501662</v>
      </c>
      <c r="N156" s="109">
        <v>7.1832872450743173</v>
      </c>
      <c r="O156" s="109">
        <v>7.5215517241379306</v>
      </c>
      <c r="P156" s="86"/>
    </row>
    <row r="157" spans="1:16" ht="14.25" customHeight="1">
      <c r="A157" s="20" t="str">
        <f t="shared" si="14"/>
        <v>PR24 PC reference</v>
      </c>
      <c r="B157" s="20" t="str">
        <f t="shared" si="15"/>
        <v>PR24_SCO.1</v>
      </c>
      <c r="C157" s="30" t="s">
        <v>95</v>
      </c>
      <c r="D157" s="30" t="s">
        <v>190</v>
      </c>
      <c r="E157" s="30" t="s">
        <v>185</v>
      </c>
      <c r="F157" s="86"/>
      <c r="G157" s="99"/>
      <c r="H157" s="99"/>
      <c r="I157" s="133">
        <f>SUMIFS(Performance!N:N,Performance!$C:$C,$B157,Performance!$A:$A,$C157)</f>
        <v>18.010000000000002</v>
      </c>
      <c r="J157" s="133">
        <f>SUMIFS(Performance!O:O,Performance!$C:$C,$B157,Performance!$A:$A,$C157)</f>
        <v>19.27</v>
      </c>
      <c r="K157" s="133">
        <f>SUMIFS(Performance!P:P,Performance!$C:$C,$B157,Performance!$A:$A,$C157)</f>
        <v>12.8</v>
      </c>
      <c r="L157" s="109">
        <v>9.7642920888235611</v>
      </c>
      <c r="M157" s="109">
        <v>6.7465090737932112</v>
      </c>
      <c r="N157" s="109">
        <v>8.2942504776793466</v>
      </c>
      <c r="O157" s="109">
        <v>10.367391989908546</v>
      </c>
      <c r="P157" s="86"/>
    </row>
    <row r="158" spans="1:16" ht="14.25" customHeight="1">
      <c r="A158" s="20" t="str">
        <f t="shared" si="14"/>
        <v>PR24 PC reference</v>
      </c>
      <c r="B158" s="20" t="str">
        <f t="shared" si="15"/>
        <v>PR24_SCO.1</v>
      </c>
      <c r="C158" s="30" t="s">
        <v>96</v>
      </c>
      <c r="D158" s="30" t="s">
        <v>190</v>
      </c>
      <c r="E158" s="30" t="s">
        <v>185</v>
      </c>
      <c r="F158" s="86"/>
      <c r="G158" s="99"/>
      <c r="H158" s="99"/>
      <c r="I158" s="133">
        <f>SUMIFS(Performance!N:N,Performance!$C:$C,$B158,Performance!$A:$A,$C158)</f>
        <v>5.8</v>
      </c>
      <c r="J158" s="133">
        <f>SUMIFS(Performance!O:O,Performance!$C:$C,$B158,Performance!$A:$A,$C158)</f>
        <v>5.5</v>
      </c>
      <c r="K158" s="133">
        <f>SUMIFS(Performance!P:P,Performance!$C:$C,$B158,Performance!$A:$A,$C158)</f>
        <v>7.8</v>
      </c>
      <c r="L158" s="109">
        <v>7.9076983326053227</v>
      </c>
      <c r="M158" s="109">
        <v>7.8696741854636585</v>
      </c>
      <c r="N158" s="109">
        <v>6.1791709403847603</v>
      </c>
      <c r="O158" s="109">
        <v>5.8454697609352753</v>
      </c>
      <c r="P158" s="86"/>
    </row>
    <row r="159" spans="1:16" ht="14.25" customHeight="1">
      <c r="A159" s="20" t="str">
        <f t="shared" si="14"/>
        <v>PR24 PC reference</v>
      </c>
      <c r="B159" s="20" t="str">
        <f t="shared" si="15"/>
        <v>PR24_SCO.1</v>
      </c>
      <c r="C159" s="30" t="s">
        <v>97</v>
      </c>
      <c r="D159" s="30" t="s">
        <v>190</v>
      </c>
      <c r="E159" s="30" t="s">
        <v>185</v>
      </c>
      <c r="F159" s="86"/>
      <c r="G159" s="99"/>
      <c r="H159" s="99"/>
      <c r="I159" s="133">
        <f>SUMIFS(Performance!N:N,Performance!$C:$C,$B159,Performance!$A:$A,$C159)</f>
        <v>3.89</v>
      </c>
      <c r="J159" s="133">
        <f>SUMIFS(Performance!O:O,Performance!$C:$C,$B159,Performance!$A:$A,$C159)</f>
        <v>4.05</v>
      </c>
      <c r="K159" s="133">
        <f>SUMIFS(Performance!P:P,Performance!$C:$C,$B159,Performance!$A:$A,$C159)</f>
        <v>5.9</v>
      </c>
      <c r="L159" s="109">
        <v>3.9640035520401349</v>
      </c>
      <c r="M159" s="109">
        <v>3.7788676206858689</v>
      </c>
      <c r="N159" s="109">
        <v>3.5480773627177542</v>
      </c>
      <c r="O159" s="109">
        <v>2.6418026418026419</v>
      </c>
      <c r="P159" s="86"/>
    </row>
    <row r="160" spans="1:16" ht="14.25" customHeight="1">
      <c r="A160" s="20" t="str">
        <f t="shared" si="14"/>
        <v>PR24 PC reference</v>
      </c>
      <c r="B160" s="20" t="str">
        <f t="shared" si="15"/>
        <v>PR24_SCO.1</v>
      </c>
      <c r="C160" s="30" t="s">
        <v>161</v>
      </c>
      <c r="D160" s="30" t="s">
        <v>190</v>
      </c>
      <c r="E160" s="30" t="s">
        <v>185</v>
      </c>
      <c r="F160" s="86"/>
      <c r="G160" s="99"/>
      <c r="H160" s="99"/>
      <c r="I160" s="133">
        <f>SUMIFS(Performance!N:N,Performance!$C:$C,$B160,Performance!$A:$A,$C160)</f>
        <v>17.2</v>
      </c>
      <c r="J160" s="133">
        <f>SUMIFS(Performance!O:O,Performance!$C:$C,$B160,Performance!$A:$A,$C160)</f>
        <v>15.93</v>
      </c>
      <c r="K160" s="133">
        <f>SUMIFS(Performance!P:P,Performance!$C:$C,$B160,Performance!$A:$A,$C160)</f>
        <v>20.420000000000002</v>
      </c>
      <c r="L160" s="109">
        <v>14.609425354177462</v>
      </c>
      <c r="M160" s="109">
        <v>13.697413978971934</v>
      </c>
      <c r="N160" s="109">
        <v>14.132263819127267</v>
      </c>
      <c r="O160" s="109">
        <v>13.014745833385982</v>
      </c>
      <c r="P160" s="86"/>
    </row>
    <row r="161" spans="1:16" ht="14.25" customHeight="1">
      <c r="A161" s="20" t="str">
        <f t="shared" si="14"/>
        <v>PR24 PC reference</v>
      </c>
      <c r="B161" s="20" t="str">
        <f t="shared" si="15"/>
        <v>PR24_SCO.1</v>
      </c>
      <c r="C161" s="30" t="s">
        <v>99</v>
      </c>
      <c r="D161" s="30" t="s">
        <v>190</v>
      </c>
      <c r="E161" s="30" t="s">
        <v>185</v>
      </c>
      <c r="F161" s="86"/>
      <c r="G161" s="99"/>
      <c r="H161" s="99"/>
      <c r="I161" s="133">
        <f>SUMIFS(Performance!N:N,Performance!$C:$C,$B161,Performance!$A:$A,$C161)</f>
        <v>5.16</v>
      </c>
      <c r="J161" s="133">
        <f>SUMIFS(Performance!O:O,Performance!$C:$C,$B161,Performance!$A:$A,$C161)</f>
        <v>6.32</v>
      </c>
      <c r="K161" s="133">
        <f>SUMIFS(Performance!P:P,Performance!$C:$C,$B161,Performance!$A:$A,$C161)</f>
        <v>5.21</v>
      </c>
      <c r="L161" s="109">
        <v>6.1202800914724476</v>
      </c>
      <c r="M161" s="109">
        <v>5.9102498579541392</v>
      </c>
      <c r="N161" s="109">
        <v>5.2154146324767563</v>
      </c>
      <c r="O161" s="109">
        <v>5.5495819572399698</v>
      </c>
      <c r="P161" s="86"/>
    </row>
    <row r="162" spans="1:16" ht="14.25" customHeight="1">
      <c r="A162" s="20" t="str">
        <f t="shared" si="14"/>
        <v>PR24 PC reference</v>
      </c>
      <c r="B162" s="20" t="str">
        <f t="shared" si="15"/>
        <v>PR24_SCO.1</v>
      </c>
      <c r="C162" s="30" t="s">
        <v>100</v>
      </c>
      <c r="D162" s="30" t="s">
        <v>190</v>
      </c>
      <c r="E162" s="30" t="s">
        <v>185</v>
      </c>
      <c r="F162" s="86"/>
      <c r="G162" s="99"/>
      <c r="H162" s="99"/>
      <c r="I162" s="133">
        <f>SUMIFS(Performance!N:N,Performance!$C:$C,$B162,Performance!$A:$A,$C162)</f>
        <v>26.8</v>
      </c>
      <c r="J162" s="133">
        <f>SUMIFS(Performance!O:O,Performance!$C:$C,$B162,Performance!$A:$A,$C162)</f>
        <v>18.27</v>
      </c>
      <c r="K162" s="133">
        <f>SUMIFS(Performance!P:P,Performance!$C:$C,$B162,Performance!$A:$A,$C162)</f>
        <v>14</v>
      </c>
      <c r="L162" s="109">
        <v>15.673023690892084</v>
      </c>
      <c r="M162" s="109">
        <v>11.710629207911349</v>
      </c>
      <c r="N162" s="109">
        <v>10.964536577008738</v>
      </c>
      <c r="O162" s="109">
        <v>13.021080844754501</v>
      </c>
      <c r="P162" s="86"/>
    </row>
    <row r="163" spans="1:16" ht="14.25" customHeight="1"/>
    <row r="164" spans="1:16" ht="14.25" customHeight="1"/>
    <row r="165" spans="1:16" ht="14.25" customHeight="1">
      <c r="A165" s="232" t="s">
        <v>195</v>
      </c>
      <c r="B165" s="233" t="str">
        <f>INDEX(Performance!$F:$F,MATCH(a.Performance!$B167,Performance!$C:$C,0))</f>
        <v>Number of External sewer flooding, including sewer flooding due to severe weather events/10,000 sewer connections</v>
      </c>
      <c r="C165" s="13" t="s">
        <v>142</v>
      </c>
    </row>
    <row r="166" spans="1:16" ht="14.25" customHeight="1">
      <c r="A166" s="232"/>
      <c r="B166" s="233"/>
      <c r="C166" s="32"/>
      <c r="D166" s="32"/>
      <c r="E166" s="32"/>
      <c r="F166" s="13"/>
      <c r="G166" s="226" t="s">
        <v>145</v>
      </c>
      <c r="H166" s="226"/>
      <c r="I166" s="226"/>
      <c r="J166" s="226"/>
      <c r="K166" s="226"/>
      <c r="L166" s="226" t="s">
        <v>146</v>
      </c>
      <c r="M166" s="226"/>
      <c r="N166" s="226"/>
      <c r="O166" s="226"/>
      <c r="P166" s="226"/>
    </row>
    <row r="167" spans="1:16" ht="14.25" customHeight="1">
      <c r="A167" s="82" t="s">
        <v>196</v>
      </c>
      <c r="B167" s="82" t="s">
        <v>206</v>
      </c>
      <c r="C167" s="32" t="s">
        <v>147</v>
      </c>
      <c r="D167" s="32" t="s">
        <v>148</v>
      </c>
      <c r="E167" s="32" t="s">
        <v>55</v>
      </c>
      <c r="F167" s="32" t="s">
        <v>149</v>
      </c>
      <c r="G167" s="32" t="s">
        <v>150</v>
      </c>
      <c r="H167" s="32" t="s">
        <v>151</v>
      </c>
      <c r="I167" s="32" t="s">
        <v>152</v>
      </c>
      <c r="J167" s="32" t="s">
        <v>153</v>
      </c>
      <c r="K167" s="32" t="s">
        <v>154</v>
      </c>
      <c r="L167" s="32" t="s">
        <v>155</v>
      </c>
      <c r="M167" s="32" t="s">
        <v>156</v>
      </c>
      <c r="N167" s="32" t="s">
        <v>157</v>
      </c>
      <c r="O167" s="32" t="s">
        <v>158</v>
      </c>
      <c r="P167" s="32" t="s">
        <v>159</v>
      </c>
    </row>
    <row r="168" spans="1:16" ht="14.25" customHeight="1">
      <c r="A168" s="20" t="str">
        <f>A167</f>
        <v>PR24 PC reference</v>
      </c>
      <c r="B168" s="87" t="str">
        <f>B167</f>
        <v>PR24_ESF.1</v>
      </c>
      <c r="C168" s="31" t="s">
        <v>58</v>
      </c>
      <c r="D168" s="86" t="s">
        <v>190</v>
      </c>
      <c r="E168" s="31" t="s">
        <v>176</v>
      </c>
      <c r="F168" s="86"/>
      <c r="G168" s="86"/>
      <c r="H168" s="86"/>
      <c r="I168" s="133">
        <f>SUMIFS(Performance!N:N,Performance!$C:$C,$B168,Performance!$A:$A,$C168)</f>
        <v>10.61</v>
      </c>
      <c r="J168" s="133">
        <f>SUMIFS(Performance!O:O,Performance!$C:$C,$B168,Performance!$A:$A,$C168)</f>
        <v>8.36</v>
      </c>
      <c r="K168" s="133">
        <f>SUMIFS(Performance!P:P,Performance!$C:$C,$B168,Performance!$A:$A,$C168)</f>
        <v>8.8000000000000007</v>
      </c>
      <c r="L168" s="109">
        <v>12.719251962140945</v>
      </c>
      <c r="M168" s="109">
        <v>14.554515554986201</v>
      </c>
      <c r="N168" s="109">
        <v>16.09686364340952</v>
      </c>
      <c r="O168" s="109">
        <v>22.459315586231249</v>
      </c>
      <c r="P168" s="86"/>
    </row>
    <row r="169" spans="1:16" ht="14.25" customHeight="1">
      <c r="A169" s="20" t="str">
        <f t="shared" ref="A169:B178" si="16">A168</f>
        <v>PR24 PC reference</v>
      </c>
      <c r="B169" s="87" t="str">
        <f>B168</f>
        <v>PR24_ESF.1</v>
      </c>
      <c r="C169" s="31" t="s">
        <v>91</v>
      </c>
      <c r="D169" s="86" t="s">
        <v>190</v>
      </c>
      <c r="E169" s="86" t="s">
        <v>176</v>
      </c>
      <c r="F169" s="86"/>
      <c r="G169" s="86"/>
      <c r="H169" s="86"/>
      <c r="I169" s="133">
        <f>SUMIFS(Performance!N:N,Performance!$C:$C,$B169,Performance!$A:$A,$C169)</f>
        <v>27.1</v>
      </c>
      <c r="J169" s="133">
        <f>SUMIFS(Performance!O:O,Performance!$C:$C,$B169,Performance!$A:$A,$C169)</f>
        <v>28.54</v>
      </c>
      <c r="K169" s="133">
        <f>SUMIFS(Performance!P:P,Performance!$C:$C,$B169,Performance!$A:$A,$C169)</f>
        <v>30.85</v>
      </c>
      <c r="L169" s="109">
        <v>25.823085404121787</v>
      </c>
      <c r="M169" s="109">
        <v>26.271098279172133</v>
      </c>
      <c r="N169" s="109">
        <v>24.418006162959621</v>
      </c>
      <c r="O169" s="109">
        <v>23.700919708195396</v>
      </c>
      <c r="P169" s="86"/>
    </row>
    <row r="170" spans="1:16" ht="14.25" customHeight="1">
      <c r="A170" s="20" t="str">
        <f t="shared" si="16"/>
        <v>PR24 PC reference</v>
      </c>
      <c r="B170" s="87" t="str">
        <f>B169</f>
        <v>PR24_ESF.1</v>
      </c>
      <c r="C170" s="31" t="s">
        <v>92</v>
      </c>
      <c r="D170" s="86" t="s">
        <v>190</v>
      </c>
      <c r="E170" s="86" t="s">
        <v>176</v>
      </c>
      <c r="F170" s="86"/>
      <c r="G170" s="86"/>
      <c r="H170" s="86"/>
      <c r="I170" s="133">
        <f>SUMIFS(Performance!N:N,Performance!$C:$C,$B170,Performance!$A:$A,$C170)</f>
        <v>0</v>
      </c>
      <c r="J170" s="133">
        <f>SUMIFS(Performance!O:O,Performance!$C:$C,$B170,Performance!$A:$A,$C170)</f>
        <v>21.36</v>
      </c>
      <c r="K170" s="133">
        <f>SUMIFS(Performance!P:P,Performance!$C:$C,$B170,Performance!$A:$A,$C170)</f>
        <v>16.25</v>
      </c>
      <c r="L170" s="109">
        <v>11.241744343997377</v>
      </c>
      <c r="M170" s="109">
        <v>19.65739960685201</v>
      </c>
      <c r="N170" s="109">
        <v>18.849708059399564</v>
      </c>
      <c r="O170" s="109">
        <v>18.687896927891316</v>
      </c>
      <c r="P170" s="86"/>
    </row>
    <row r="171" spans="1:16" ht="14.25" customHeight="1">
      <c r="A171" s="20" t="str">
        <f t="shared" si="16"/>
        <v>PR24 PC reference</v>
      </c>
      <c r="B171" s="87" t="str">
        <f t="shared" si="16"/>
        <v>PR24_ESF.1</v>
      </c>
      <c r="C171" s="31" t="s">
        <v>93</v>
      </c>
      <c r="D171" s="86" t="s">
        <v>190</v>
      </c>
      <c r="E171" s="86" t="s">
        <v>176</v>
      </c>
      <c r="F171" s="86"/>
      <c r="G171" s="86"/>
      <c r="H171" s="86"/>
      <c r="I171" s="133">
        <f>SUMIFS(Performance!N:N,Performance!$C:$C,$B171,Performance!$A:$A,$C171)</f>
        <v>32.61</v>
      </c>
      <c r="J171" s="133">
        <f>SUMIFS(Performance!O:O,Performance!$C:$C,$B171,Performance!$A:$A,$C171)</f>
        <v>34.299999999999997</v>
      </c>
      <c r="K171" s="133">
        <f>SUMIFS(Performance!P:P,Performance!$C:$C,$B171,Performance!$A:$A,$C171)</f>
        <v>36.590000000000003</v>
      </c>
      <c r="L171" s="109">
        <v>29.945064530761147</v>
      </c>
      <c r="M171" s="109">
        <v>26.636292758614573</v>
      </c>
      <c r="N171" s="109">
        <v>23.096826826604669</v>
      </c>
      <c r="O171" s="109">
        <v>21.019746698363591</v>
      </c>
      <c r="P171" s="86"/>
    </row>
    <row r="172" spans="1:16" ht="14.25" customHeight="1">
      <c r="A172" s="20" t="str">
        <f t="shared" si="16"/>
        <v>PR24 PC reference</v>
      </c>
      <c r="B172" s="87" t="str">
        <f t="shared" si="16"/>
        <v>PR24_ESF.1</v>
      </c>
      <c r="C172" s="31" t="s">
        <v>94</v>
      </c>
      <c r="D172" s="86" t="s">
        <v>190</v>
      </c>
      <c r="E172" s="86" t="s">
        <v>176</v>
      </c>
      <c r="F172" s="86"/>
      <c r="G172" s="86"/>
      <c r="H172" s="86"/>
      <c r="I172" s="133">
        <f>SUMIFS(Performance!N:N,Performance!$C:$C,$B172,Performance!$A:$A,$C172)</f>
        <v>9.76</v>
      </c>
      <c r="J172" s="133">
        <f>SUMIFS(Performance!O:O,Performance!$C:$C,$B172,Performance!$A:$A,$C172)</f>
        <v>9.8699999999999992</v>
      </c>
      <c r="K172" s="133">
        <f>SUMIFS(Performance!P:P,Performance!$C:$C,$B172,Performance!$A:$A,$C172)</f>
        <v>12.99</v>
      </c>
      <c r="L172" s="109">
        <v>8.6064188705399864</v>
      </c>
      <c r="M172" s="109">
        <v>10.762844548949779</v>
      </c>
      <c r="N172" s="109">
        <v>12.690433551486462</v>
      </c>
      <c r="O172" s="109">
        <v>15.782243123287927</v>
      </c>
      <c r="P172" s="86"/>
    </row>
    <row r="173" spans="1:16" ht="14.25" customHeight="1">
      <c r="A173" s="20" t="str">
        <f t="shared" si="16"/>
        <v>PR24 PC reference</v>
      </c>
      <c r="B173" s="87" t="str">
        <f t="shared" si="16"/>
        <v>PR24_ESF.1</v>
      </c>
      <c r="C173" s="31" t="s">
        <v>95</v>
      </c>
      <c r="D173" s="86" t="s">
        <v>190</v>
      </c>
      <c r="E173" s="86" t="s">
        <v>176</v>
      </c>
      <c r="F173" s="86"/>
      <c r="G173" s="86"/>
      <c r="H173" s="86"/>
      <c r="I173" s="133">
        <f>SUMIFS(Performance!N:N,Performance!$C:$C,$B173,Performance!$A:$A,$C173)</f>
        <v>26.19</v>
      </c>
      <c r="J173" s="133">
        <f>SUMIFS(Performance!O:O,Performance!$C:$C,$B173,Performance!$A:$A,$C173)</f>
        <v>24.31</v>
      </c>
      <c r="K173" s="133">
        <f>SUMIFS(Performance!P:P,Performance!$C:$C,$B173,Performance!$A:$A,$C173)</f>
        <v>25.13</v>
      </c>
      <c r="L173" s="109">
        <v>19.492847854356306</v>
      </c>
      <c r="M173" s="109">
        <v>18.131443298969071</v>
      </c>
      <c r="N173" s="109">
        <v>23.190567466545431</v>
      </c>
      <c r="O173" s="109">
        <v>20.735272509867308</v>
      </c>
      <c r="P173" s="86"/>
    </row>
    <row r="174" spans="1:16" ht="14.25" customHeight="1">
      <c r="A174" s="20" t="str">
        <f t="shared" si="16"/>
        <v>PR24 PC reference</v>
      </c>
      <c r="B174" s="87" t="str">
        <f t="shared" si="16"/>
        <v>PR24_ESF.1</v>
      </c>
      <c r="C174" s="31" t="s">
        <v>96</v>
      </c>
      <c r="D174" s="86" t="s">
        <v>190</v>
      </c>
      <c r="E174" s="86" t="s">
        <v>176</v>
      </c>
      <c r="F174" s="86"/>
      <c r="G174" s="86"/>
      <c r="H174" s="86"/>
      <c r="I174" s="133">
        <f>SUMIFS(Performance!N:N,Performance!$C:$C,$B174,Performance!$A:$A,$C174)</f>
        <v>23.88</v>
      </c>
      <c r="J174" s="133">
        <f>SUMIFS(Performance!O:O,Performance!$C:$C,$B174,Performance!$A:$A,$C174)</f>
        <v>28.91</v>
      </c>
      <c r="K174" s="133">
        <f>SUMIFS(Performance!P:P,Performance!$C:$C,$B174,Performance!$A:$A,$C174)</f>
        <v>29.86</v>
      </c>
      <c r="L174" s="109">
        <v>21.938816129931134</v>
      </c>
      <c r="M174" s="109">
        <v>19.52774930806213</v>
      </c>
      <c r="N174" s="109">
        <v>18.459125939701501</v>
      </c>
      <c r="O174" s="109">
        <v>15.837758876587985</v>
      </c>
      <c r="P174" s="86"/>
    </row>
    <row r="175" spans="1:16" ht="14.25" customHeight="1">
      <c r="A175" s="20" t="str">
        <f t="shared" si="16"/>
        <v>PR24 PC reference</v>
      </c>
      <c r="B175" s="87" t="str">
        <f t="shared" si="16"/>
        <v>PR24_ESF.1</v>
      </c>
      <c r="C175" s="31" t="s">
        <v>97</v>
      </c>
      <c r="D175" s="86" t="s">
        <v>190</v>
      </c>
      <c r="E175" s="86" t="s">
        <v>176</v>
      </c>
      <c r="F175" s="86"/>
      <c r="G175" s="86"/>
      <c r="H175" s="86"/>
      <c r="I175" s="133">
        <f>SUMIFS(Performance!N:N,Performance!$C:$C,$B175,Performance!$A:$A,$C175)</f>
        <v>7.8</v>
      </c>
      <c r="J175" s="133">
        <f>SUMIFS(Performance!O:O,Performance!$C:$C,$B175,Performance!$A:$A,$C175)</f>
        <v>7.03</v>
      </c>
      <c r="K175" s="133">
        <f>SUMIFS(Performance!P:P,Performance!$C:$C,$B175,Performance!$A:$A,$C175)</f>
        <v>9.2100000000000009</v>
      </c>
      <c r="L175" s="109">
        <v>37.644924013698521</v>
      </c>
      <c r="M175" s="109">
        <v>28.870632454173005</v>
      </c>
      <c r="N175" s="109">
        <v>18.413263674026762</v>
      </c>
      <c r="O175" s="109">
        <v>21.449459297237976</v>
      </c>
      <c r="P175" s="86"/>
    </row>
    <row r="176" spans="1:16" ht="14.25" customHeight="1">
      <c r="A176" s="20" t="str">
        <f t="shared" si="16"/>
        <v>PR24 PC reference</v>
      </c>
      <c r="B176" s="87" t="str">
        <f t="shared" si="16"/>
        <v>PR24_ESF.1</v>
      </c>
      <c r="C176" s="31" t="s">
        <v>161</v>
      </c>
      <c r="D176" s="86" t="s">
        <v>190</v>
      </c>
      <c r="E176" s="86" t="s">
        <v>176</v>
      </c>
      <c r="F176" s="86"/>
      <c r="G176" s="86"/>
      <c r="H176" s="86"/>
      <c r="I176" s="133">
        <f>SUMIFS(Performance!N:N,Performance!$C:$C,$B176,Performance!$A:$A,$C176)</f>
        <v>19.739999999999998</v>
      </c>
      <c r="J176" s="133">
        <f>SUMIFS(Performance!O:O,Performance!$C:$C,$B176,Performance!$A:$A,$C176)</f>
        <v>18.37</v>
      </c>
      <c r="K176" s="133">
        <f>SUMIFS(Performance!P:P,Performance!$C:$C,$B176,Performance!$A:$A,$C176)</f>
        <v>18.32</v>
      </c>
      <c r="L176" s="109">
        <v>20.113208378300993</v>
      </c>
      <c r="M176" s="109">
        <v>18.121354544316219</v>
      </c>
      <c r="N176" s="109">
        <v>17.125269987202806</v>
      </c>
      <c r="O176" s="109">
        <v>20.358327313940222</v>
      </c>
      <c r="P176" s="86"/>
    </row>
    <row r="177" spans="1:17" ht="14.25" customHeight="1">
      <c r="A177" s="20" t="str">
        <f t="shared" si="16"/>
        <v>PR24 PC reference</v>
      </c>
      <c r="B177" s="87" t="str">
        <f t="shared" si="16"/>
        <v>PR24_ESF.1</v>
      </c>
      <c r="C177" s="31" t="s">
        <v>99</v>
      </c>
      <c r="D177" s="86" t="s">
        <v>190</v>
      </c>
      <c r="E177" s="86" t="s">
        <v>176</v>
      </c>
      <c r="F177" s="86"/>
      <c r="G177" s="86"/>
      <c r="H177" s="86"/>
      <c r="I177" s="133">
        <f>SUMIFS(Performance!N:N,Performance!$C:$C,$B177,Performance!$A:$A,$C177)</f>
        <v>13.88</v>
      </c>
      <c r="J177" s="133">
        <f>SUMIFS(Performance!O:O,Performance!$C:$C,$B177,Performance!$A:$A,$C177)</f>
        <v>13.4</v>
      </c>
      <c r="K177" s="133">
        <f>SUMIFS(Performance!P:P,Performance!$C:$C,$B177,Performance!$A:$A,$C177)</f>
        <v>17.21</v>
      </c>
      <c r="L177" s="109">
        <v>19.35417588670418</v>
      </c>
      <c r="M177" s="109">
        <v>19.272351226849675</v>
      </c>
      <c r="N177" s="109">
        <v>17.830145142819852</v>
      </c>
      <c r="O177" s="109">
        <v>18.519547811157739</v>
      </c>
      <c r="P177" s="86"/>
    </row>
    <row r="178" spans="1:17" ht="14.25" customHeight="1">
      <c r="A178" s="20" t="str">
        <f t="shared" si="16"/>
        <v>PR24 PC reference</v>
      </c>
      <c r="B178" s="87" t="str">
        <f t="shared" si="16"/>
        <v>PR24_ESF.1</v>
      </c>
      <c r="C178" s="31" t="s">
        <v>100</v>
      </c>
      <c r="D178" s="86" t="s">
        <v>190</v>
      </c>
      <c r="E178" s="86" t="s">
        <v>176</v>
      </c>
      <c r="F178" s="86"/>
      <c r="G178" s="86"/>
      <c r="H178" s="86"/>
      <c r="I178" s="133">
        <f>SUMIFS(Performance!N:N,Performance!$C:$C,$B178,Performance!$A:$A,$C178)</f>
        <v>33.14</v>
      </c>
      <c r="J178" s="133">
        <f>SUMIFS(Performance!O:O,Performance!$C:$C,$B178,Performance!$A:$A,$C178)</f>
        <v>26.78</v>
      </c>
      <c r="K178" s="133">
        <f>SUMIFS(Performance!P:P,Performance!$C:$C,$B178,Performance!$A:$A,$C178)</f>
        <v>30.88</v>
      </c>
      <c r="L178" s="109">
        <v>21.634007388541708</v>
      </c>
      <c r="M178" s="109">
        <v>19.5225358315612</v>
      </c>
      <c r="N178" s="109">
        <v>22.753258584116576</v>
      </c>
      <c r="O178" s="109">
        <v>18.738061274085233</v>
      </c>
      <c r="P178" s="86"/>
    </row>
    <row r="179" spans="1:17" ht="14.25" customHeight="1"/>
    <row r="180" spans="1:17" ht="14.25" customHeight="1"/>
    <row r="181" spans="1:17" ht="14.25" customHeight="1">
      <c r="A181" s="232" t="s">
        <v>195</v>
      </c>
      <c r="B181" s="233" t="str">
        <f>INDEX(Performance!$F:$F,MATCH(a.Performance!$B26,Performance!$C:$C,0))</f>
        <v>Numerical CRI score</v>
      </c>
      <c r="C181" s="13" t="s">
        <v>143</v>
      </c>
      <c r="F181" s="17"/>
      <c r="G181" s="17"/>
      <c r="H181" s="17"/>
      <c r="I181" s="17"/>
      <c r="J181" s="17"/>
      <c r="K181" s="17"/>
      <c r="L181" s="17"/>
    </row>
    <row r="182" spans="1:17" ht="14.25" customHeight="1">
      <c r="A182" s="232"/>
      <c r="B182" s="233"/>
      <c r="C182" s="32"/>
      <c r="D182" s="32"/>
      <c r="E182" s="132"/>
      <c r="F182" s="13"/>
      <c r="G182" s="226" t="s">
        <v>145</v>
      </c>
      <c r="H182" s="226"/>
      <c r="I182" s="226"/>
      <c r="J182" s="226"/>
      <c r="K182" s="226"/>
      <c r="L182" s="226" t="s">
        <v>146</v>
      </c>
      <c r="M182" s="226"/>
      <c r="N182" s="226"/>
      <c r="O182" s="226"/>
      <c r="P182" s="226"/>
    </row>
    <row r="183" spans="1:17" ht="14.25" customHeight="1">
      <c r="A183" s="82" t="s">
        <v>196</v>
      </c>
      <c r="B183" s="82" t="s">
        <v>207</v>
      </c>
      <c r="C183" s="32" t="s">
        <v>147</v>
      </c>
      <c r="D183" s="32" t="s">
        <v>148</v>
      </c>
      <c r="E183" s="32" t="s">
        <v>55</v>
      </c>
      <c r="F183" s="32" t="s">
        <v>149</v>
      </c>
      <c r="G183" s="32" t="s">
        <v>150</v>
      </c>
      <c r="H183" s="32" t="s">
        <v>151</v>
      </c>
      <c r="I183" s="32" t="s">
        <v>152</v>
      </c>
      <c r="J183" s="32" t="s">
        <v>153</v>
      </c>
      <c r="K183" s="32" t="s">
        <v>154</v>
      </c>
      <c r="L183" s="32" t="s">
        <v>155</v>
      </c>
      <c r="M183" s="32" t="s">
        <v>156</v>
      </c>
      <c r="N183" s="32" t="s">
        <v>157</v>
      </c>
      <c r="O183" s="32" t="s">
        <v>158</v>
      </c>
      <c r="P183" s="32" t="s">
        <v>159</v>
      </c>
    </row>
    <row r="184" spans="1:17" ht="14.25" customHeight="1">
      <c r="A184" s="20" t="str">
        <f t="shared" ref="A184:A200" si="17">A183</f>
        <v>PR24 PC reference</v>
      </c>
      <c r="B184" s="87" t="str">
        <f t="shared" ref="B184:B200" si="18">B183</f>
        <v>PR24_WQC.2</v>
      </c>
      <c r="C184" s="86" t="s">
        <v>58</v>
      </c>
      <c r="D184" s="86" t="s">
        <v>190</v>
      </c>
      <c r="E184" s="86"/>
      <c r="I184" s="109" t="s">
        <v>208</v>
      </c>
      <c r="J184" s="109">
        <v>1.1149869110232185</v>
      </c>
      <c r="K184" s="109">
        <v>1.0897175590326678</v>
      </c>
      <c r="L184" s="109">
        <v>1.125396597745278</v>
      </c>
      <c r="M184" s="109">
        <v>1.0289630399571932</v>
      </c>
      <c r="N184" s="109">
        <v>1.0133203905775281</v>
      </c>
      <c r="O184" s="109">
        <v>0.85481094522902556</v>
      </c>
      <c r="P184" s="86"/>
      <c r="Q184" s="185"/>
    </row>
    <row r="185" spans="1:17" ht="14.25" customHeight="1">
      <c r="A185" s="20" t="str">
        <f t="shared" si="17"/>
        <v>PR24 PC reference</v>
      </c>
      <c r="B185" s="87" t="str">
        <f t="shared" si="18"/>
        <v>PR24_WQC.2</v>
      </c>
      <c r="C185" s="86" t="s">
        <v>91</v>
      </c>
      <c r="D185" s="86" t="s">
        <v>190</v>
      </c>
      <c r="E185" s="86"/>
      <c r="I185" s="109">
        <v>3.1918718927230696</v>
      </c>
      <c r="J185" s="109">
        <v>3.2815475535662957</v>
      </c>
      <c r="K185" s="109">
        <v>2.8041539045399309</v>
      </c>
      <c r="L185" s="109">
        <v>2.6977144487384956</v>
      </c>
      <c r="M185" s="109">
        <v>2.4445810466545836</v>
      </c>
      <c r="N185" s="109">
        <v>2.3486644348859103</v>
      </c>
      <c r="O185" s="109">
        <v>2.4806027809698028</v>
      </c>
      <c r="P185" s="86"/>
    </row>
    <row r="186" spans="1:17" ht="14.25" customHeight="1">
      <c r="A186" s="20" t="str">
        <f t="shared" si="17"/>
        <v>PR24 PC reference</v>
      </c>
      <c r="B186" s="87" t="str">
        <f t="shared" si="18"/>
        <v>PR24_WQC.2</v>
      </c>
      <c r="C186" s="86" t="s">
        <v>92</v>
      </c>
      <c r="D186" s="86" t="s">
        <v>190</v>
      </c>
      <c r="E186" s="86"/>
      <c r="I186" s="109">
        <v>2.7874961971402499</v>
      </c>
      <c r="J186" s="109">
        <v>2.7556103175399134</v>
      </c>
      <c r="K186" s="109">
        <v>2.3264793899025</v>
      </c>
      <c r="L186" s="109">
        <v>1.5326992262579469</v>
      </c>
      <c r="M186" s="109">
        <v>1.7243946606208782</v>
      </c>
      <c r="N186" s="109">
        <v>1.17407198133583</v>
      </c>
      <c r="O186" s="109">
        <v>0.90138540664601285</v>
      </c>
      <c r="P186" s="86"/>
    </row>
    <row r="187" spans="1:17" ht="14.25" customHeight="1">
      <c r="A187" s="20" t="str">
        <f t="shared" si="17"/>
        <v>PR24 PC reference</v>
      </c>
      <c r="B187" s="87" t="str">
        <f t="shared" si="18"/>
        <v>PR24_WQC.2</v>
      </c>
      <c r="C187" s="86" t="s">
        <v>93</v>
      </c>
      <c r="D187" s="86" t="s">
        <v>190</v>
      </c>
      <c r="E187" s="86"/>
      <c r="I187" s="109">
        <v>0</v>
      </c>
      <c r="J187" s="109">
        <v>0</v>
      </c>
      <c r="K187" s="109">
        <v>0</v>
      </c>
      <c r="L187" s="109">
        <v>0.99628963478700028</v>
      </c>
      <c r="M187" s="109">
        <v>1.0303544379140115</v>
      </c>
      <c r="N187" s="109">
        <v>0.95986990939580896</v>
      </c>
      <c r="O187" s="109">
        <v>0.85806407830147668</v>
      </c>
      <c r="P187" s="86"/>
    </row>
    <row r="188" spans="1:17" ht="14.25" customHeight="1">
      <c r="A188" s="20" t="str">
        <f t="shared" si="17"/>
        <v>PR24 PC reference</v>
      </c>
      <c r="B188" s="87" t="str">
        <f t="shared" si="18"/>
        <v>PR24_WQC.2</v>
      </c>
      <c r="C188" s="86" t="s">
        <v>94</v>
      </c>
      <c r="D188" s="86" t="s">
        <v>190</v>
      </c>
      <c r="E188" s="86"/>
      <c r="I188" s="109">
        <v>2.6345890236760865</v>
      </c>
      <c r="J188" s="109">
        <v>2.5571384190929218</v>
      </c>
      <c r="K188" s="109">
        <v>2.1737688881093864</v>
      </c>
      <c r="L188" s="109">
        <v>1.6607733888089917</v>
      </c>
      <c r="M188" s="109">
        <v>1.3376885509327505</v>
      </c>
      <c r="N188" s="109">
        <v>1.2735797852037831</v>
      </c>
      <c r="O188" s="109">
        <v>1.2272070483031332</v>
      </c>
      <c r="P188" s="86"/>
    </row>
    <row r="189" spans="1:17" ht="14.25" customHeight="1">
      <c r="A189" s="20" t="str">
        <f t="shared" si="17"/>
        <v>PR24 PC reference</v>
      </c>
      <c r="B189" s="87" t="str">
        <f t="shared" si="18"/>
        <v>PR24_WQC.2</v>
      </c>
      <c r="C189" s="86" t="s">
        <v>95</v>
      </c>
      <c r="D189" s="86" t="s">
        <v>190</v>
      </c>
      <c r="E189" s="86"/>
      <c r="I189" s="109">
        <v>2.430000009243058</v>
      </c>
      <c r="J189" s="109">
        <v>2.4200002775760208</v>
      </c>
      <c r="K189" s="109">
        <v>2.0899996322042003</v>
      </c>
      <c r="L189" s="109">
        <v>1.650348838624341</v>
      </c>
      <c r="M189" s="109">
        <v>1.5488167764998471</v>
      </c>
      <c r="N189" s="109">
        <v>1.5082666880617575</v>
      </c>
      <c r="O189" s="109">
        <v>1.6626863095519462</v>
      </c>
      <c r="P189" s="86"/>
    </row>
    <row r="190" spans="1:17" ht="14.25" customHeight="1">
      <c r="A190" s="20" t="str">
        <f t="shared" si="17"/>
        <v>PR24 PC reference</v>
      </c>
      <c r="B190" s="87" t="str">
        <f t="shared" si="18"/>
        <v>PR24_WQC.2</v>
      </c>
      <c r="C190" s="86" t="s">
        <v>96</v>
      </c>
      <c r="D190" s="86" t="s">
        <v>190</v>
      </c>
      <c r="E190" s="86"/>
      <c r="I190" s="109">
        <v>1.4280724310637236</v>
      </c>
      <c r="J190" s="109">
        <v>1.2321943546272831</v>
      </c>
      <c r="K190" s="109">
        <v>1.1639459381160213</v>
      </c>
      <c r="L190" s="109">
        <v>1.1502897501328007</v>
      </c>
      <c r="M190" s="109">
        <v>1.040381591329486</v>
      </c>
      <c r="N190" s="109">
        <v>1.4401547045587855</v>
      </c>
      <c r="O190" s="109">
        <v>1.2414514742703389</v>
      </c>
      <c r="P190" s="86"/>
    </row>
    <row r="191" spans="1:17" ht="14.25" customHeight="1">
      <c r="A191" s="20" t="str">
        <f t="shared" si="17"/>
        <v>PR24 PC reference</v>
      </c>
      <c r="B191" s="87" t="str">
        <f t="shared" si="18"/>
        <v>PR24_WQC.2</v>
      </c>
      <c r="C191" s="86" t="s">
        <v>97</v>
      </c>
      <c r="D191" s="86" t="s">
        <v>190</v>
      </c>
      <c r="E191" s="86"/>
      <c r="I191" s="184" t="s">
        <v>208</v>
      </c>
      <c r="J191" s="184" t="s">
        <v>208</v>
      </c>
      <c r="K191" s="184" t="s">
        <v>208</v>
      </c>
      <c r="L191" s="184" t="s">
        <v>208</v>
      </c>
      <c r="M191" s="184" t="s">
        <v>208</v>
      </c>
      <c r="N191" s="109">
        <v>0.41828196612687013</v>
      </c>
      <c r="O191" s="109">
        <v>0.43866070934156159</v>
      </c>
      <c r="P191" s="86"/>
    </row>
    <row r="192" spans="1:17" ht="14.25" customHeight="1">
      <c r="A192" s="20" t="str">
        <f t="shared" si="17"/>
        <v>PR24 PC reference</v>
      </c>
      <c r="B192" s="87" t="str">
        <f t="shared" si="18"/>
        <v>PR24_WQC.2</v>
      </c>
      <c r="C192" s="86" t="s">
        <v>161</v>
      </c>
      <c r="D192" s="86" t="s">
        <v>190</v>
      </c>
      <c r="E192" s="86"/>
      <c r="I192" s="109">
        <v>2.0477466325851794</v>
      </c>
      <c r="J192" s="109">
        <v>1.9741143322031942</v>
      </c>
      <c r="K192" s="109">
        <v>1.853624857174287</v>
      </c>
      <c r="L192" s="109">
        <v>1.7670171553551428</v>
      </c>
      <c r="M192" s="109">
        <v>1.7938266004004626</v>
      </c>
      <c r="N192" s="109">
        <v>1.4353460610768161</v>
      </c>
      <c r="O192" s="109">
        <v>1.321348619496642</v>
      </c>
      <c r="P192" s="86"/>
    </row>
    <row r="193" spans="1:16" ht="14.25" customHeight="1">
      <c r="A193" s="20" t="str">
        <f t="shared" si="17"/>
        <v>PR24 PC reference</v>
      </c>
      <c r="B193" s="87" t="str">
        <f t="shared" si="18"/>
        <v>PR24_WQC.2</v>
      </c>
      <c r="C193" s="86" t="s">
        <v>99</v>
      </c>
      <c r="D193" s="86" t="s">
        <v>190</v>
      </c>
      <c r="E193" s="86"/>
      <c r="I193" s="109">
        <v>1.4743176180570419</v>
      </c>
      <c r="J193" s="109">
        <v>1.4728454654061398</v>
      </c>
      <c r="K193" s="109">
        <v>1.5263108361238535</v>
      </c>
      <c r="L193" s="109">
        <v>1.4370180064997895</v>
      </c>
      <c r="M193" s="109">
        <v>1.1719548718442163</v>
      </c>
      <c r="N193" s="109">
        <v>1.1411254115534271</v>
      </c>
      <c r="O193" s="109">
        <v>1.039034083130127</v>
      </c>
      <c r="P193" s="86"/>
    </row>
    <row r="194" spans="1:16" ht="14.25" customHeight="1">
      <c r="A194" s="20" t="str">
        <f t="shared" si="17"/>
        <v>PR24 PC reference</v>
      </c>
      <c r="B194" s="87" t="str">
        <f t="shared" si="18"/>
        <v>PR24_WQC.2</v>
      </c>
      <c r="C194" s="86" t="s">
        <v>100</v>
      </c>
      <c r="D194" s="86" t="s">
        <v>190</v>
      </c>
      <c r="E194" s="86"/>
      <c r="I194" s="109">
        <v>1.4700277888050814</v>
      </c>
      <c r="J194" s="109">
        <v>1.5802176063303659</v>
      </c>
      <c r="K194" s="109">
        <v>1.2425019731649567</v>
      </c>
      <c r="L194" s="109">
        <v>1.0614341085271317</v>
      </c>
      <c r="M194" s="109">
        <v>1.0948469006721433</v>
      </c>
      <c r="N194" s="109">
        <v>1.0235487404162102</v>
      </c>
      <c r="O194" s="109">
        <v>0.89003624874903997</v>
      </c>
      <c r="P194" s="86"/>
    </row>
    <row r="195" spans="1:16" ht="14.25" customHeight="1">
      <c r="A195" s="20" t="str">
        <f t="shared" si="17"/>
        <v>PR24 PC reference</v>
      </c>
      <c r="B195" s="87" t="str">
        <f t="shared" si="18"/>
        <v>PR24_WQC.2</v>
      </c>
      <c r="C195" s="86" t="s">
        <v>101</v>
      </c>
      <c r="D195" s="86" t="s">
        <v>190</v>
      </c>
      <c r="E195" s="86"/>
      <c r="I195" s="109">
        <v>0.78752813898619689</v>
      </c>
      <c r="J195" s="109">
        <v>0.77456633864008395</v>
      </c>
      <c r="K195" s="109">
        <v>0.76102354893730106</v>
      </c>
      <c r="L195" s="109">
        <v>0.83440971393517083</v>
      </c>
      <c r="M195" s="109">
        <v>0.75433055270515992</v>
      </c>
      <c r="N195" s="109">
        <v>0.55517588045775623</v>
      </c>
      <c r="O195" s="109">
        <v>0.58011152134899169</v>
      </c>
      <c r="P195" s="86"/>
    </row>
    <row r="196" spans="1:16" ht="14.25" customHeight="1">
      <c r="A196" s="20" t="str">
        <f t="shared" si="17"/>
        <v>PR24 PC reference</v>
      </c>
      <c r="B196" s="87" t="str">
        <f t="shared" si="18"/>
        <v>PR24_WQC.2</v>
      </c>
      <c r="C196" s="86" t="s">
        <v>102</v>
      </c>
      <c r="D196" s="86" t="s">
        <v>190</v>
      </c>
      <c r="E196" s="86"/>
      <c r="I196" s="109">
        <v>1.4501474726243346</v>
      </c>
      <c r="J196" s="109">
        <v>1.6187243046348747</v>
      </c>
      <c r="K196" s="109">
        <v>1.4177126299811442</v>
      </c>
      <c r="L196" s="109">
        <v>1.417202481577186</v>
      </c>
      <c r="M196" s="109">
        <v>1.3912552222802137</v>
      </c>
      <c r="N196" s="109">
        <v>1.2087955654841129</v>
      </c>
      <c r="O196" s="109">
        <v>0.82275174230964609</v>
      </c>
      <c r="P196" s="86"/>
    </row>
    <row r="197" spans="1:16" ht="14.25" customHeight="1">
      <c r="A197" s="20" t="str">
        <f t="shared" si="17"/>
        <v>PR24 PC reference</v>
      </c>
      <c r="B197" s="87" t="str">
        <f t="shared" si="18"/>
        <v>PR24_WQC.2</v>
      </c>
      <c r="C197" s="86" t="s">
        <v>103</v>
      </c>
      <c r="D197" s="86" t="s">
        <v>190</v>
      </c>
      <c r="E197" s="86"/>
      <c r="I197" s="184" t="s">
        <v>208</v>
      </c>
      <c r="J197" s="184" t="s">
        <v>208</v>
      </c>
      <c r="K197" s="184" t="s">
        <v>208</v>
      </c>
      <c r="L197" s="109">
        <v>0.98323665906778213</v>
      </c>
      <c r="M197" s="109">
        <v>0.76113483305085627</v>
      </c>
      <c r="N197" s="109">
        <v>0.64689983245468086</v>
      </c>
      <c r="O197" s="109">
        <v>0.59934474257028902</v>
      </c>
      <c r="P197" s="86"/>
    </row>
    <row r="198" spans="1:16" ht="14.25" customHeight="1">
      <c r="A198" s="20" t="str">
        <f t="shared" si="17"/>
        <v>PR24 PC reference</v>
      </c>
      <c r="B198" s="87" t="str">
        <f t="shared" si="18"/>
        <v>PR24_WQC.2</v>
      </c>
      <c r="C198" s="86" t="s">
        <v>104</v>
      </c>
      <c r="D198" s="86" t="s">
        <v>190</v>
      </c>
      <c r="E198" s="86"/>
      <c r="I198" s="109">
        <v>0.57063839464164889</v>
      </c>
      <c r="J198" s="109">
        <v>0.44497723176435583</v>
      </c>
      <c r="K198" s="109">
        <v>0.40319983872006454</v>
      </c>
      <c r="L198" s="109">
        <v>0.43069083367249655</v>
      </c>
      <c r="M198" s="109">
        <v>0.39795115857746621</v>
      </c>
      <c r="N198" s="109">
        <v>0.41984183266342551</v>
      </c>
      <c r="O198" s="109">
        <v>0.41663995897698869</v>
      </c>
      <c r="P198" s="86"/>
    </row>
    <row r="199" spans="1:16" ht="14.25" customHeight="1">
      <c r="A199" s="20" t="str">
        <f t="shared" si="17"/>
        <v>PR24 PC reference</v>
      </c>
      <c r="B199" s="87" t="str">
        <f t="shared" si="18"/>
        <v>PR24_WQC.2</v>
      </c>
      <c r="C199" s="86" t="s">
        <v>105</v>
      </c>
      <c r="D199" s="86" t="s">
        <v>190</v>
      </c>
      <c r="E199" s="86"/>
      <c r="I199" s="184">
        <v>1.8417489554500726</v>
      </c>
      <c r="J199" s="184">
        <v>1.4751201139794765</v>
      </c>
      <c r="K199" s="184">
        <v>1.3378404965033714</v>
      </c>
      <c r="L199" s="184">
        <v>1.2975072013641753</v>
      </c>
      <c r="M199" s="184">
        <v>1.2458879560072667</v>
      </c>
      <c r="N199" s="184">
        <v>1.1559579165313274</v>
      </c>
      <c r="O199" s="109">
        <v>1.0973750358798604</v>
      </c>
      <c r="P199" s="86"/>
    </row>
    <row r="200" spans="1:16" ht="14.25" customHeight="1">
      <c r="A200" s="20" t="str">
        <f t="shared" si="17"/>
        <v>PR24 PC reference</v>
      </c>
      <c r="B200" s="87" t="str">
        <f t="shared" si="18"/>
        <v>PR24_WQC.2</v>
      </c>
      <c r="C200" s="86" t="s">
        <v>106</v>
      </c>
      <c r="D200" s="86" t="s">
        <v>190</v>
      </c>
      <c r="E200" s="86"/>
      <c r="I200" s="109">
        <v>0.53</v>
      </c>
      <c r="J200" s="109">
        <v>0.56000000000000005</v>
      </c>
      <c r="K200" s="109">
        <v>0.47</v>
      </c>
      <c r="L200" s="109">
        <v>0.56000000000000005</v>
      </c>
      <c r="M200" s="109">
        <v>0.57999999999999996</v>
      </c>
      <c r="N200" s="109">
        <v>0.64</v>
      </c>
      <c r="O200" s="109">
        <v>0.57999999999999996</v>
      </c>
      <c r="P200" s="86"/>
    </row>
    <row r="201" spans="1:16" ht="14.25" customHeight="1"/>
    <row r="202" spans="1:16" ht="14.25" customHeight="1"/>
    <row r="203" spans="1:16" ht="14.25" customHeight="1"/>
    <row r="204" spans="1:16" s="35" customFormat="1" ht="13.15">
      <c r="A204" s="35" t="s">
        <v>51</v>
      </c>
    </row>
  </sheetData>
  <mergeCells count="42">
    <mergeCell ref="A165:A166"/>
    <mergeCell ref="B165:B166"/>
    <mergeCell ref="G166:K166"/>
    <mergeCell ref="L166:P166"/>
    <mergeCell ref="A181:A182"/>
    <mergeCell ref="B181:B182"/>
    <mergeCell ref="G182:K182"/>
    <mergeCell ref="L182:P182"/>
    <mergeCell ref="F6:M6"/>
    <mergeCell ref="G8:K8"/>
    <mergeCell ref="L8:P8"/>
    <mergeCell ref="G24:K24"/>
    <mergeCell ref="L24:P24"/>
    <mergeCell ref="G150:K150"/>
    <mergeCell ref="L150:P150"/>
    <mergeCell ref="G46:K46"/>
    <mergeCell ref="L46:P46"/>
    <mergeCell ref="G68:K68"/>
    <mergeCell ref="L68:P68"/>
    <mergeCell ref="G84:K84"/>
    <mergeCell ref="L84:P84"/>
    <mergeCell ref="G106:K106"/>
    <mergeCell ref="L106:P106"/>
    <mergeCell ref="G127:N127"/>
    <mergeCell ref="G128:K128"/>
    <mergeCell ref="L128:P128"/>
    <mergeCell ref="A67:A68"/>
    <mergeCell ref="B67:B68"/>
    <mergeCell ref="A83:A84"/>
    <mergeCell ref="B83:B84"/>
    <mergeCell ref="B7:B8"/>
    <mergeCell ref="A7:A8"/>
    <mergeCell ref="A23:A24"/>
    <mergeCell ref="B23:B24"/>
    <mergeCell ref="A45:A46"/>
    <mergeCell ref="B45:B46"/>
    <mergeCell ref="A105:A106"/>
    <mergeCell ref="B105:B106"/>
    <mergeCell ref="A127:A128"/>
    <mergeCell ref="B127:B128"/>
    <mergeCell ref="A149:A150"/>
    <mergeCell ref="B149:B150"/>
  </mergeCells>
  <hyperlinks>
    <hyperlink ref="A5" r:id="rId1" xr:uid="{FC24DEDE-B8D1-4E47-BAC6-46C143FD676E}"/>
  </hyperlinks>
  <pageMargins left="0.7" right="0.7" top="0.75" bottom="0.75" header="0.3" footer="0.3"/>
  <pageSetup paperSize="9" scale="34" fitToHeight="0" orientation="portrait" r:id="rId2"/>
  <headerFooter>
    <oddHeader>&amp;L&amp;F&amp;C&amp;A&amp;ROFFICIAL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5AB39-A455-45E4-BB48-283DCBBCE3F7}">
  <sheetPr codeName="Sheet15">
    <tabColor rgb="FFFFDB8E"/>
    <pageSetUpPr fitToPage="1"/>
  </sheetPr>
  <dimension ref="A1:A2"/>
  <sheetViews>
    <sheetView zoomScale="80" zoomScaleNormal="80" workbookViewId="0"/>
  </sheetViews>
  <sheetFormatPr defaultColWidth="0" defaultRowHeight="14.25" zeroHeight="1"/>
  <cols>
    <col min="1" max="1" width="9" style="8" customWidth="1"/>
    <col min="2" max="16384" width="9" style="8" hidden="1"/>
  </cols>
  <sheetData>
    <row r="1" s="12" customFormat="1"/>
    <row r="2" s="16" customFormat="1" hidden="1"/>
  </sheetData>
  <sheetProtection sheet="1" objects="1" scenarios="1"/>
  <pageMargins left="0.7" right="0.7" top="0.75" bottom="0.75" header="0.3" footer="0.3"/>
  <pageSetup paperSize="9" fitToHeight="0" orientation="portrait" r:id="rId1"/>
  <headerFooter>
    <oddHeader>&amp;L&amp;F&amp;C&amp;A&amp;ROFFICIAL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F31F-6D73-4F04-A32A-2BEF92BE96E4}">
  <sheetPr codeName="Sheet11">
    <tabColor rgb="FFFFDB8E"/>
    <pageSetUpPr fitToPage="1"/>
  </sheetPr>
  <dimension ref="A1:F211"/>
  <sheetViews>
    <sheetView showGridLines="0" zoomScale="80" zoomScaleNormal="80" workbookViewId="0"/>
  </sheetViews>
  <sheetFormatPr defaultColWidth="0" defaultRowHeight="14.25" zeroHeight="1"/>
  <cols>
    <col min="1" max="1" width="10.625" style="8" customWidth="1"/>
    <col min="2" max="2" width="7.75" style="8" bestFit="1" customWidth="1"/>
    <col min="3" max="3" width="11" style="8" bestFit="1" customWidth="1"/>
    <col min="4" max="4" width="37" style="8" bestFit="1" customWidth="1"/>
    <col min="5" max="6" width="9" style="8" customWidth="1"/>
    <col min="7" max="16384" width="9" style="8" hidden="1"/>
  </cols>
  <sheetData>
    <row r="1" spans="1:4" s="142" customFormat="1" ht="30.75">
      <c r="A1" s="54" t="e">
        <f ca="1" xml:space="preserve"> RIGHT(CELL("filename", A1), LEN(CELL("filename", A1)) - SEARCH("]", CELL("filename", A1)))</f>
        <v>#VALUE!</v>
      </c>
    </row>
    <row r="2" spans="1:4">
      <c r="A2" s="13"/>
    </row>
    <row r="3" spans="1:4" s="143" customFormat="1" ht="13.15">
      <c r="A3" s="143" t="s">
        <v>209</v>
      </c>
    </row>
    <row r="4" spans="1:4"/>
    <row r="5" spans="1:4">
      <c r="B5" s="37" t="s">
        <v>147</v>
      </c>
      <c r="C5" s="37" t="s">
        <v>210</v>
      </c>
      <c r="D5" s="37" t="s">
        <v>211</v>
      </c>
    </row>
    <row r="6" spans="1:4">
      <c r="B6" s="14" t="s">
        <v>58</v>
      </c>
      <c r="C6" s="14" t="s">
        <v>212</v>
      </c>
      <c r="D6" s="39">
        <v>37876.639999999999</v>
      </c>
    </row>
    <row r="7" spans="1:4">
      <c r="B7" s="14" t="s">
        <v>58</v>
      </c>
      <c r="C7" s="14" t="s">
        <v>213</v>
      </c>
      <c r="D7" s="39">
        <v>38006.129999999997</v>
      </c>
    </row>
    <row r="8" spans="1:4">
      <c r="B8" s="14" t="s">
        <v>58</v>
      </c>
      <c r="C8" s="14" t="s">
        <v>214</v>
      </c>
      <c r="D8" s="39">
        <v>38076.050000000003</v>
      </c>
    </row>
    <row r="9" spans="1:4">
      <c r="B9" s="14" t="s">
        <v>58</v>
      </c>
      <c r="C9" s="14" t="s">
        <v>149</v>
      </c>
      <c r="D9" s="39">
        <v>38095.050000000003</v>
      </c>
    </row>
    <row r="10" spans="1:4">
      <c r="B10" s="14" t="s">
        <v>58</v>
      </c>
      <c r="C10" s="14" t="s">
        <v>150</v>
      </c>
      <c r="D10" s="39">
        <v>38184.71</v>
      </c>
    </row>
    <row r="11" spans="1:4">
      <c r="B11" s="14" t="s">
        <v>58</v>
      </c>
      <c r="C11" s="14" t="s">
        <v>151</v>
      </c>
      <c r="D11" s="39">
        <v>38325.279999999999</v>
      </c>
    </row>
    <row r="12" spans="1:4">
      <c r="B12" s="14" t="s">
        <v>58</v>
      </c>
      <c r="C12" s="14" t="s">
        <v>152</v>
      </c>
      <c r="D12" s="39">
        <v>38420</v>
      </c>
    </row>
    <row r="13" spans="1:4">
      <c r="B13" s="14" t="s">
        <v>58</v>
      </c>
      <c r="C13" s="14" t="s">
        <v>153</v>
      </c>
      <c r="D13" s="39">
        <v>38584.370000000003</v>
      </c>
    </row>
    <row r="14" spans="1:4">
      <c r="B14" s="14" t="s">
        <v>58</v>
      </c>
      <c r="C14" s="14" t="s">
        <v>154</v>
      </c>
      <c r="D14" s="39">
        <v>38709</v>
      </c>
    </row>
    <row r="15" spans="1:4">
      <c r="B15" s="14" t="s">
        <v>58</v>
      </c>
      <c r="C15" s="14" t="s">
        <v>155</v>
      </c>
      <c r="D15" s="39">
        <v>38763.800000000003</v>
      </c>
    </row>
    <row r="16" spans="1:4">
      <c r="B16" s="14" t="s">
        <v>58</v>
      </c>
      <c r="C16" s="14" t="s">
        <v>156</v>
      </c>
      <c r="D16" s="39">
        <v>38789.4</v>
      </c>
    </row>
    <row r="17" spans="2:4">
      <c r="B17" s="14" t="s">
        <v>93</v>
      </c>
      <c r="C17" s="14" t="s">
        <v>212</v>
      </c>
      <c r="D17" s="39">
        <v>24777.5</v>
      </c>
    </row>
    <row r="18" spans="2:4">
      <c r="B18" s="14" t="s">
        <v>93</v>
      </c>
      <c r="C18" s="14" t="s">
        <v>213</v>
      </c>
      <c r="D18" s="39">
        <v>25406.7</v>
      </c>
    </row>
    <row r="19" spans="2:4">
      <c r="B19" s="14" t="s">
        <v>93</v>
      </c>
      <c r="C19" s="14" t="s">
        <v>214</v>
      </c>
      <c r="D19" s="39">
        <v>25613</v>
      </c>
    </row>
    <row r="20" spans="2:4">
      <c r="B20" s="14" t="s">
        <v>93</v>
      </c>
      <c r="C20" s="14" t="s">
        <v>149</v>
      </c>
      <c r="D20" s="39">
        <v>25676.3</v>
      </c>
    </row>
    <row r="21" spans="2:4">
      <c r="B21" s="14" t="s">
        <v>93</v>
      </c>
      <c r="C21" s="14" t="s">
        <v>150</v>
      </c>
      <c r="D21" s="39">
        <v>25760.6</v>
      </c>
    </row>
    <row r="22" spans="2:4">
      <c r="B22" s="14" t="s">
        <v>93</v>
      </c>
      <c r="C22" s="14" t="s">
        <v>151</v>
      </c>
      <c r="D22" s="39">
        <v>25812.799999999999</v>
      </c>
    </row>
    <row r="23" spans="2:4">
      <c r="B23" s="14" t="s">
        <v>93</v>
      </c>
      <c r="C23" s="14" t="s">
        <v>152</v>
      </c>
      <c r="D23" s="39">
        <v>25912</v>
      </c>
    </row>
    <row r="24" spans="2:4">
      <c r="B24" s="14" t="s">
        <v>93</v>
      </c>
      <c r="C24" s="14" t="s">
        <v>153</v>
      </c>
      <c r="D24" s="39">
        <v>26032.3</v>
      </c>
    </row>
    <row r="25" spans="2:4">
      <c r="B25" s="14" t="s">
        <v>93</v>
      </c>
      <c r="C25" s="14" t="s">
        <v>154</v>
      </c>
      <c r="D25" s="39">
        <v>26200.2</v>
      </c>
    </row>
    <row r="26" spans="2:4">
      <c r="B26" s="14" t="s">
        <v>93</v>
      </c>
      <c r="C26" s="14" t="s">
        <v>155</v>
      </c>
      <c r="D26" s="39">
        <v>26252.799999999999</v>
      </c>
    </row>
    <row r="27" spans="2:4">
      <c r="B27" s="14" t="s">
        <v>93</v>
      </c>
      <c r="C27" s="14" t="s">
        <v>156</v>
      </c>
      <c r="D27" s="39">
        <v>26366</v>
      </c>
    </row>
    <row r="28" spans="2:4">
      <c r="B28" s="14" t="s">
        <v>161</v>
      </c>
      <c r="C28" s="14" t="s">
        <v>212</v>
      </c>
      <c r="D28" s="39">
        <v>41578.134806973998</v>
      </c>
    </row>
    <row r="29" spans="2:4">
      <c r="B29" s="14" t="s">
        <v>161</v>
      </c>
      <c r="C29" s="14" t="s">
        <v>213</v>
      </c>
      <c r="D29" s="39">
        <v>41578.134806973998</v>
      </c>
    </row>
    <row r="30" spans="2:4">
      <c r="B30" s="14" t="s">
        <v>161</v>
      </c>
      <c r="C30" s="14" t="s">
        <v>214</v>
      </c>
      <c r="D30" s="39">
        <v>41578.134806973998</v>
      </c>
    </row>
    <row r="31" spans="2:4">
      <c r="B31" s="14" t="s">
        <v>161</v>
      </c>
      <c r="C31" s="14" t="s">
        <v>149</v>
      </c>
      <c r="D31" s="39">
        <v>41715.672245102003</v>
      </c>
    </row>
    <row r="32" spans="2:4">
      <c r="B32" s="14" t="s">
        <v>161</v>
      </c>
      <c r="C32" s="14" t="s">
        <v>150</v>
      </c>
      <c r="D32" s="39">
        <v>41881.199636233003</v>
      </c>
    </row>
    <row r="33" spans="2:4">
      <c r="B33" s="14" t="s">
        <v>161</v>
      </c>
      <c r="C33" s="14" t="s">
        <v>151</v>
      </c>
      <c r="D33" s="39">
        <v>42010.7</v>
      </c>
    </row>
    <row r="34" spans="2:4">
      <c r="B34" s="14" t="s">
        <v>161</v>
      </c>
      <c r="C34" s="14" t="s">
        <v>152</v>
      </c>
      <c r="D34" s="39">
        <v>42102.877915341996</v>
      </c>
    </row>
    <row r="35" spans="2:4">
      <c r="B35" s="14" t="s">
        <v>161</v>
      </c>
      <c r="C35" s="14" t="s">
        <v>153</v>
      </c>
      <c r="D35" s="39">
        <v>42198.05</v>
      </c>
    </row>
    <row r="36" spans="2:4">
      <c r="B36" s="14" t="s">
        <v>161</v>
      </c>
      <c r="C36" s="14" t="s">
        <v>154</v>
      </c>
      <c r="D36" s="39">
        <v>42382.02</v>
      </c>
    </row>
    <row r="37" spans="2:4">
      <c r="B37" s="14" t="s">
        <v>161</v>
      </c>
      <c r="C37" s="14" t="s">
        <v>155</v>
      </c>
      <c r="D37" s="39">
        <v>42538.33</v>
      </c>
    </row>
    <row r="38" spans="2:4">
      <c r="B38" s="14" t="s">
        <v>161</v>
      </c>
      <c r="C38" s="14" t="s">
        <v>156</v>
      </c>
      <c r="D38" s="39">
        <v>42736.748795795997</v>
      </c>
    </row>
    <row r="39" spans="2:4">
      <c r="B39" s="14" t="s">
        <v>96</v>
      </c>
      <c r="C39" s="14" t="s">
        <v>212</v>
      </c>
      <c r="D39" s="39">
        <v>13715.29</v>
      </c>
    </row>
    <row r="40" spans="2:4">
      <c r="B40" s="14" t="s">
        <v>96</v>
      </c>
      <c r="C40" s="14" t="s">
        <v>213</v>
      </c>
      <c r="D40" s="39">
        <v>13735.07</v>
      </c>
    </row>
    <row r="41" spans="2:4">
      <c r="B41" s="14" t="s">
        <v>96</v>
      </c>
      <c r="C41" s="14" t="s">
        <v>214</v>
      </c>
      <c r="D41" s="39">
        <v>13753.18</v>
      </c>
    </row>
    <row r="42" spans="2:4">
      <c r="B42" s="14" t="s">
        <v>96</v>
      </c>
      <c r="C42" s="14" t="s">
        <v>149</v>
      </c>
      <c r="D42" s="39">
        <v>13792.82</v>
      </c>
    </row>
    <row r="43" spans="2:4">
      <c r="B43" s="14" t="s">
        <v>96</v>
      </c>
      <c r="C43" s="14" t="s">
        <v>150</v>
      </c>
      <c r="D43" s="39">
        <v>13837.42</v>
      </c>
    </row>
    <row r="44" spans="2:4">
      <c r="B44" s="14" t="s">
        <v>96</v>
      </c>
      <c r="C44" s="14" t="s">
        <v>151</v>
      </c>
      <c r="D44" s="39">
        <v>13870.3045</v>
      </c>
    </row>
    <row r="45" spans="2:4">
      <c r="B45" s="14" t="s">
        <v>96</v>
      </c>
      <c r="C45" s="14" t="s">
        <v>152</v>
      </c>
      <c r="D45" s="39">
        <v>13905</v>
      </c>
    </row>
    <row r="46" spans="2:4">
      <c r="B46" s="14" t="s">
        <v>96</v>
      </c>
      <c r="C46" s="14" t="s">
        <v>153</v>
      </c>
      <c r="D46" s="39">
        <v>13929.4851</v>
      </c>
    </row>
    <row r="47" spans="2:4">
      <c r="B47" s="14" t="s">
        <v>96</v>
      </c>
      <c r="C47" s="14" t="s">
        <v>154</v>
      </c>
      <c r="D47" s="39">
        <v>13959.3</v>
      </c>
    </row>
    <row r="48" spans="2:4">
      <c r="B48" s="14" t="s">
        <v>96</v>
      </c>
      <c r="C48" s="14" t="s">
        <v>155</v>
      </c>
      <c r="D48" s="39">
        <v>13972.5</v>
      </c>
    </row>
    <row r="49" spans="2:4">
      <c r="B49" s="14" t="s">
        <v>96</v>
      </c>
      <c r="C49" s="14" t="s">
        <v>156</v>
      </c>
      <c r="D49" s="39">
        <v>13865.742700000001</v>
      </c>
    </row>
    <row r="50" spans="2:4">
      <c r="B50" s="14" t="s">
        <v>95</v>
      </c>
      <c r="C50" s="14" t="s">
        <v>212</v>
      </c>
      <c r="D50" s="39">
        <v>17952.05</v>
      </c>
    </row>
    <row r="51" spans="2:4">
      <c r="B51" s="14" t="s">
        <v>95</v>
      </c>
      <c r="C51" s="14" t="s">
        <v>213</v>
      </c>
      <c r="D51" s="39">
        <v>17997.86</v>
      </c>
    </row>
    <row r="52" spans="2:4">
      <c r="B52" s="14" t="s">
        <v>95</v>
      </c>
      <c r="C52" s="14" t="s">
        <v>214</v>
      </c>
      <c r="D52" s="39">
        <v>18024.21</v>
      </c>
    </row>
    <row r="53" spans="2:4">
      <c r="B53" s="14" t="s">
        <v>95</v>
      </c>
      <c r="C53" s="14" t="s">
        <v>149</v>
      </c>
      <c r="D53" s="39">
        <v>18082.939999999999</v>
      </c>
    </row>
    <row r="54" spans="2:4">
      <c r="B54" s="14" t="s">
        <v>95</v>
      </c>
      <c r="C54" s="14" t="s">
        <v>150</v>
      </c>
      <c r="D54" s="39">
        <v>18117.32</v>
      </c>
    </row>
    <row r="55" spans="2:4">
      <c r="B55" s="14" t="s">
        <v>95</v>
      </c>
      <c r="C55" s="14" t="s">
        <v>151</v>
      </c>
      <c r="D55" s="39">
        <v>18176.099999999999</v>
      </c>
    </row>
    <row r="56" spans="2:4">
      <c r="B56" s="14" t="s">
        <v>95</v>
      </c>
      <c r="C56" s="14" t="s">
        <v>152</v>
      </c>
      <c r="D56" s="39">
        <v>18233</v>
      </c>
    </row>
    <row r="57" spans="2:4">
      <c r="B57" s="14" t="s">
        <v>95</v>
      </c>
      <c r="C57" s="14" t="s">
        <v>153</v>
      </c>
      <c r="D57" s="39">
        <v>18300.34</v>
      </c>
    </row>
    <row r="58" spans="2:4">
      <c r="B58" s="14" t="s">
        <v>95</v>
      </c>
      <c r="C58" s="14" t="s">
        <v>154</v>
      </c>
      <c r="D58" s="39">
        <v>18369.64</v>
      </c>
    </row>
    <row r="59" spans="2:4">
      <c r="B59" s="14" t="s">
        <v>95</v>
      </c>
      <c r="C59" s="14" t="s">
        <v>155</v>
      </c>
      <c r="D59" s="39">
        <v>18432.71</v>
      </c>
    </row>
    <row r="60" spans="2:4">
      <c r="B60" s="14" t="s">
        <v>95</v>
      </c>
      <c r="C60" s="14" t="s">
        <v>156</v>
      </c>
      <c r="D60" s="39">
        <v>18490.099999999999</v>
      </c>
    </row>
    <row r="61" spans="2:4">
      <c r="B61" s="14" t="s">
        <v>97</v>
      </c>
      <c r="C61" s="14" t="s">
        <v>212</v>
      </c>
      <c r="D61" s="39">
        <v>31167.178949637</v>
      </c>
    </row>
    <row r="62" spans="2:4">
      <c r="B62" s="14" t="s">
        <v>97</v>
      </c>
      <c r="C62" s="14" t="s">
        <v>213</v>
      </c>
      <c r="D62" s="39">
        <v>31186.941609252201</v>
      </c>
    </row>
    <row r="63" spans="2:4">
      <c r="B63" s="14" t="s">
        <v>97</v>
      </c>
      <c r="C63" s="14" t="s">
        <v>214</v>
      </c>
      <c r="D63" s="39">
        <v>31114.729238496999</v>
      </c>
    </row>
    <row r="64" spans="2:4">
      <c r="B64" s="14" t="s">
        <v>97</v>
      </c>
      <c r="C64" s="14" t="s">
        <v>149</v>
      </c>
      <c r="D64" s="39">
        <v>31147.73</v>
      </c>
    </row>
    <row r="65" spans="2:4">
      <c r="B65" s="14" t="s">
        <v>97</v>
      </c>
      <c r="C65" s="14" t="s">
        <v>150</v>
      </c>
      <c r="D65" s="39">
        <v>31266.5</v>
      </c>
    </row>
    <row r="66" spans="2:4">
      <c r="B66" s="14" t="s">
        <v>97</v>
      </c>
      <c r="C66" s="14" t="s">
        <v>151</v>
      </c>
      <c r="D66" s="39">
        <v>31373.7</v>
      </c>
    </row>
    <row r="67" spans="2:4">
      <c r="B67" s="14" t="s">
        <v>97</v>
      </c>
      <c r="C67" s="14" t="s">
        <v>152</v>
      </c>
      <c r="D67" s="39">
        <v>31460.6</v>
      </c>
    </row>
    <row r="68" spans="2:4">
      <c r="B68" s="14" t="s">
        <v>97</v>
      </c>
      <c r="C68" s="14" t="s">
        <v>153</v>
      </c>
      <c r="D68" s="39">
        <v>31549.996711005999</v>
      </c>
    </row>
    <row r="69" spans="2:4">
      <c r="B69" s="14" t="s">
        <v>97</v>
      </c>
      <c r="C69" s="14" t="s">
        <v>154</v>
      </c>
      <c r="D69" s="39">
        <v>31624.04</v>
      </c>
    </row>
    <row r="70" spans="2:4">
      <c r="B70" s="14" t="s">
        <v>97</v>
      </c>
      <c r="C70" s="14" t="s">
        <v>155</v>
      </c>
      <c r="D70" s="39">
        <v>31750</v>
      </c>
    </row>
    <row r="71" spans="2:4">
      <c r="B71" s="14" t="s">
        <v>97</v>
      </c>
      <c r="C71" s="14" t="s">
        <v>156</v>
      </c>
      <c r="D71" s="39">
        <v>31830.799999999999</v>
      </c>
    </row>
    <row r="72" spans="2:4">
      <c r="B72" s="14" t="s">
        <v>91</v>
      </c>
      <c r="C72" s="14" t="s">
        <v>212</v>
      </c>
      <c r="D72" s="39">
        <v>27400.799999999999</v>
      </c>
    </row>
    <row r="73" spans="2:4">
      <c r="B73" s="14" t="s">
        <v>91</v>
      </c>
      <c r="C73" s="14" t="s">
        <v>213</v>
      </c>
      <c r="D73" s="39">
        <v>27225.7</v>
      </c>
    </row>
    <row r="74" spans="2:4">
      <c r="B74" s="14" t="s">
        <v>91</v>
      </c>
      <c r="C74" s="14" t="s">
        <v>214</v>
      </c>
      <c r="D74" s="39">
        <v>27218.7</v>
      </c>
    </row>
    <row r="75" spans="2:4">
      <c r="B75" s="14" t="s">
        <v>91</v>
      </c>
      <c r="C75" s="14" t="s">
        <v>149</v>
      </c>
      <c r="D75" s="39">
        <v>27275.3</v>
      </c>
    </row>
    <row r="76" spans="2:4">
      <c r="B76" s="14" t="s">
        <v>91</v>
      </c>
      <c r="C76" s="14" t="s">
        <v>150</v>
      </c>
      <c r="D76" s="39">
        <v>27359.8</v>
      </c>
    </row>
    <row r="77" spans="2:4">
      <c r="B77" s="14" t="s">
        <v>91</v>
      </c>
      <c r="C77" s="14" t="s">
        <v>151</v>
      </c>
      <c r="D77" s="39">
        <v>27563.599999999999</v>
      </c>
    </row>
    <row r="78" spans="2:4">
      <c r="B78" s="14" t="s">
        <v>91</v>
      </c>
      <c r="C78" s="14" t="s">
        <v>152</v>
      </c>
      <c r="D78" s="39">
        <v>27597</v>
      </c>
    </row>
    <row r="79" spans="2:4">
      <c r="B79" s="14" t="s">
        <v>91</v>
      </c>
      <c r="C79" s="14" t="s">
        <v>153</v>
      </c>
      <c r="D79" s="39">
        <v>27644.400000000001</v>
      </c>
    </row>
    <row r="80" spans="2:4">
      <c r="B80" s="14" t="s">
        <v>91</v>
      </c>
      <c r="C80" s="14" t="s">
        <v>154</v>
      </c>
      <c r="D80" s="39">
        <v>27733.4</v>
      </c>
    </row>
    <row r="81" spans="2:4">
      <c r="B81" s="14" t="s">
        <v>91</v>
      </c>
      <c r="C81" s="14" t="s">
        <v>155</v>
      </c>
      <c r="D81" s="39">
        <v>27777.3</v>
      </c>
    </row>
    <row r="82" spans="2:4">
      <c r="B82" s="14" t="s">
        <v>91</v>
      </c>
      <c r="C82" s="14" t="s">
        <v>156</v>
      </c>
      <c r="D82" s="39">
        <v>27832.400000000001</v>
      </c>
    </row>
    <row r="83" spans="2:4">
      <c r="B83" s="14" t="s">
        <v>99</v>
      </c>
      <c r="C83" s="14" t="s">
        <v>212</v>
      </c>
      <c r="D83" s="39">
        <v>11559.2</v>
      </c>
    </row>
    <row r="84" spans="2:4">
      <c r="B84" s="14" t="s">
        <v>99</v>
      </c>
      <c r="C84" s="14" t="s">
        <v>213</v>
      </c>
      <c r="D84" s="39">
        <v>11610.2</v>
      </c>
    </row>
    <row r="85" spans="2:4">
      <c r="B85" s="14" t="s">
        <v>99</v>
      </c>
      <c r="C85" s="14" t="s">
        <v>214</v>
      </c>
      <c r="D85" s="39">
        <v>11645.4</v>
      </c>
    </row>
    <row r="86" spans="2:4">
      <c r="B86" s="14" t="s">
        <v>99</v>
      </c>
      <c r="C86" s="14" t="s">
        <v>149</v>
      </c>
      <c r="D86" s="39">
        <v>11687.9</v>
      </c>
    </row>
    <row r="87" spans="2:4">
      <c r="B87" s="14" t="s">
        <v>99</v>
      </c>
      <c r="C87" s="14" t="s">
        <v>150</v>
      </c>
      <c r="D87" s="39">
        <v>11762</v>
      </c>
    </row>
    <row r="88" spans="2:4">
      <c r="B88" s="14" t="s">
        <v>99</v>
      </c>
      <c r="C88" s="14" t="s">
        <v>151</v>
      </c>
      <c r="D88" s="39">
        <v>11894.6</v>
      </c>
    </row>
    <row r="89" spans="2:4">
      <c r="B89" s="14" t="s">
        <v>99</v>
      </c>
      <c r="C89" s="14" t="s">
        <v>152</v>
      </c>
      <c r="D89" s="39">
        <v>11935.02</v>
      </c>
    </row>
    <row r="90" spans="2:4">
      <c r="B90" s="14" t="s">
        <v>99</v>
      </c>
      <c r="C90" s="14" t="s">
        <v>153</v>
      </c>
      <c r="D90" s="39">
        <v>11976.629000000001</v>
      </c>
    </row>
    <row r="91" spans="2:4">
      <c r="B91" s="14" t="s">
        <v>99</v>
      </c>
      <c r="C91" s="14" t="s">
        <v>154</v>
      </c>
      <c r="D91" s="39">
        <v>12028.183999999999</v>
      </c>
    </row>
    <row r="92" spans="2:4">
      <c r="B92" s="14" t="s">
        <v>99</v>
      </c>
      <c r="C92" s="14" t="s">
        <v>155</v>
      </c>
      <c r="D92" s="39">
        <v>12054.5</v>
      </c>
    </row>
    <row r="93" spans="2:4">
      <c r="B93" s="14" t="s">
        <v>99</v>
      </c>
      <c r="C93" s="14" t="s">
        <v>156</v>
      </c>
      <c r="D93" s="39">
        <v>12083.5</v>
      </c>
    </row>
    <row r="94" spans="2:4">
      <c r="B94" s="14" t="s">
        <v>100</v>
      </c>
      <c r="C94" s="14" t="s">
        <v>212</v>
      </c>
      <c r="D94" s="39">
        <v>31270.3</v>
      </c>
    </row>
    <row r="95" spans="2:4">
      <c r="B95" s="14" t="s">
        <v>100</v>
      </c>
      <c r="C95" s="14" t="s">
        <v>213</v>
      </c>
      <c r="D95" s="39">
        <v>31274.080000000002</v>
      </c>
    </row>
    <row r="96" spans="2:4">
      <c r="B96" s="14" t="s">
        <v>100</v>
      </c>
      <c r="C96" s="14" t="s">
        <v>214</v>
      </c>
      <c r="D96" s="39">
        <v>31363.38</v>
      </c>
    </row>
    <row r="97" spans="2:4">
      <c r="B97" s="14" t="s">
        <v>100</v>
      </c>
      <c r="C97" s="14" t="s">
        <v>149</v>
      </c>
      <c r="D97" s="39">
        <v>31404.9</v>
      </c>
    </row>
    <row r="98" spans="2:4">
      <c r="B98" s="14" t="s">
        <v>100</v>
      </c>
      <c r="C98" s="14" t="s">
        <v>150</v>
      </c>
      <c r="D98" s="39">
        <v>31531.96</v>
      </c>
    </row>
    <row r="99" spans="2:4">
      <c r="B99" s="14" t="s">
        <v>100</v>
      </c>
      <c r="C99" s="14" t="s">
        <v>151</v>
      </c>
      <c r="D99" s="39">
        <v>31604.71</v>
      </c>
    </row>
    <row r="100" spans="2:4">
      <c r="B100" s="14" t="s">
        <v>100</v>
      </c>
      <c r="C100" s="14" t="s">
        <v>152</v>
      </c>
      <c r="D100" s="39">
        <v>31693</v>
      </c>
    </row>
    <row r="101" spans="2:4">
      <c r="B101" s="14" t="s">
        <v>100</v>
      </c>
      <c r="C101" s="14" t="s">
        <v>153</v>
      </c>
      <c r="D101" s="39">
        <v>31790.1</v>
      </c>
    </row>
    <row r="102" spans="2:4">
      <c r="B102" s="14" t="s">
        <v>100</v>
      </c>
      <c r="C102" s="14" t="s">
        <v>154</v>
      </c>
      <c r="D102" s="39">
        <v>31890.9</v>
      </c>
    </row>
    <row r="103" spans="2:4">
      <c r="B103" s="14" t="s">
        <v>100</v>
      </c>
      <c r="C103" s="14" t="s">
        <v>155</v>
      </c>
      <c r="D103" s="39">
        <v>32012.1</v>
      </c>
    </row>
    <row r="104" spans="2:4">
      <c r="B104" s="14" t="s">
        <v>100</v>
      </c>
      <c r="C104" s="14" t="s">
        <v>156</v>
      </c>
      <c r="D104" s="39">
        <v>32114.6</v>
      </c>
    </row>
    <row r="105" spans="2:4">
      <c r="B105" s="14" t="s">
        <v>101</v>
      </c>
      <c r="C105" s="14" t="s">
        <v>212</v>
      </c>
      <c r="D105" s="39">
        <v>16539.377990000001</v>
      </c>
    </row>
    <row r="106" spans="2:4">
      <c r="B106" s="14" t="s">
        <v>101</v>
      </c>
      <c r="C106" s="14" t="s">
        <v>213</v>
      </c>
      <c r="D106" s="39">
        <v>16548.7132016</v>
      </c>
    </row>
    <row r="107" spans="2:4">
      <c r="B107" s="14" t="s">
        <v>101</v>
      </c>
      <c r="C107" s="14" t="s">
        <v>214</v>
      </c>
      <c r="D107" s="39">
        <v>16568.337314220302</v>
      </c>
    </row>
    <row r="108" spans="2:4">
      <c r="B108" s="14" t="s">
        <v>101</v>
      </c>
      <c r="C108" s="14" t="s">
        <v>149</v>
      </c>
      <c r="D108" s="39">
        <v>16595.528297397599</v>
      </c>
    </row>
    <row r="109" spans="2:4">
      <c r="B109" s="14" t="s">
        <v>101</v>
      </c>
      <c r="C109" s="14" t="s">
        <v>150</v>
      </c>
      <c r="D109" s="39">
        <v>16613.295909999601</v>
      </c>
    </row>
    <row r="110" spans="2:4">
      <c r="B110" s="14" t="s">
        <v>101</v>
      </c>
      <c r="C110" s="14" t="s">
        <v>151</v>
      </c>
      <c r="D110" s="39">
        <v>16636.496523473201</v>
      </c>
    </row>
    <row r="111" spans="2:4">
      <c r="B111" s="14" t="s">
        <v>101</v>
      </c>
      <c r="C111" s="14" t="s">
        <v>152</v>
      </c>
      <c r="D111" s="39">
        <v>16682.8</v>
      </c>
    </row>
    <row r="112" spans="2:4">
      <c r="B112" s="14" t="s">
        <v>101</v>
      </c>
      <c r="C112" s="14" t="s">
        <v>153</v>
      </c>
      <c r="D112" s="39">
        <v>16728.8</v>
      </c>
    </row>
    <row r="113" spans="2:4">
      <c r="B113" s="14" t="s">
        <v>101</v>
      </c>
      <c r="C113" s="14" t="s">
        <v>154</v>
      </c>
      <c r="D113" s="39">
        <v>16789.314999999999</v>
      </c>
    </row>
    <row r="114" spans="2:4">
      <c r="B114" s="14" t="s">
        <v>101</v>
      </c>
      <c r="C114" s="14" t="s">
        <v>155</v>
      </c>
      <c r="D114" s="39">
        <v>16836.900000000001</v>
      </c>
    </row>
    <row r="115" spans="2:4">
      <c r="B115" s="14" t="s">
        <v>101</v>
      </c>
      <c r="C115" s="14" t="s">
        <v>156</v>
      </c>
      <c r="D115" s="39">
        <v>16911.964</v>
      </c>
    </row>
    <row r="116" spans="2:4">
      <c r="B116" s="14" t="s">
        <v>102</v>
      </c>
      <c r="C116" s="14" t="s">
        <v>212</v>
      </c>
      <c r="D116" s="39">
        <v>6648.3</v>
      </c>
    </row>
    <row r="117" spans="2:4">
      <c r="B117" s="14" t="s">
        <v>102</v>
      </c>
      <c r="C117" s="14" t="s">
        <v>213</v>
      </c>
      <c r="D117" s="39">
        <v>6677</v>
      </c>
    </row>
    <row r="118" spans="2:4">
      <c r="B118" s="14" t="s">
        <v>102</v>
      </c>
      <c r="C118" s="14" t="s">
        <v>214</v>
      </c>
      <c r="D118" s="39">
        <v>6708.1</v>
      </c>
    </row>
    <row r="119" spans="2:4">
      <c r="B119" s="14" t="s">
        <v>102</v>
      </c>
      <c r="C119" s="14" t="s">
        <v>149</v>
      </c>
      <c r="D119" s="39">
        <v>6734.1</v>
      </c>
    </row>
    <row r="120" spans="2:4">
      <c r="B120" s="14" t="s">
        <v>102</v>
      </c>
      <c r="C120" s="14" t="s">
        <v>150</v>
      </c>
      <c r="D120" s="39">
        <v>6747.6</v>
      </c>
    </row>
    <row r="121" spans="2:4">
      <c r="B121" s="14" t="s">
        <v>102</v>
      </c>
      <c r="C121" s="14" t="s">
        <v>151</v>
      </c>
      <c r="D121" s="39">
        <v>6768.3</v>
      </c>
    </row>
    <row r="122" spans="2:4">
      <c r="B122" s="14" t="s">
        <v>102</v>
      </c>
      <c r="C122" s="14" t="s">
        <v>152</v>
      </c>
      <c r="D122" s="39">
        <v>6828</v>
      </c>
    </row>
    <row r="123" spans="2:4">
      <c r="B123" s="14" t="s">
        <v>102</v>
      </c>
      <c r="C123" s="14" t="s">
        <v>153</v>
      </c>
      <c r="D123" s="39">
        <v>6848</v>
      </c>
    </row>
    <row r="124" spans="2:4">
      <c r="B124" s="14" t="s">
        <v>102</v>
      </c>
      <c r="C124" s="14" t="s">
        <v>154</v>
      </c>
      <c r="D124" s="39">
        <v>6874.91</v>
      </c>
    </row>
    <row r="125" spans="2:4">
      <c r="B125" s="14" t="s">
        <v>102</v>
      </c>
      <c r="C125" s="14" t="s">
        <v>155</v>
      </c>
      <c r="D125" s="39">
        <v>6903.7</v>
      </c>
    </row>
    <row r="126" spans="2:4">
      <c r="B126" s="14" t="s">
        <v>102</v>
      </c>
      <c r="C126" s="14" t="s">
        <v>156</v>
      </c>
      <c r="D126" s="39">
        <v>6928.8</v>
      </c>
    </row>
    <row r="127" spans="2:4">
      <c r="B127" s="14" t="s">
        <v>104</v>
      </c>
      <c r="C127" s="14" t="s">
        <v>212</v>
      </c>
      <c r="D127" s="39">
        <v>3263.7</v>
      </c>
    </row>
    <row r="128" spans="2:4">
      <c r="B128" s="14" t="s">
        <v>104</v>
      </c>
      <c r="C128" s="14" t="s">
        <v>213</v>
      </c>
      <c r="D128" s="39">
        <v>3270.5</v>
      </c>
    </row>
    <row r="129" spans="2:4">
      <c r="B129" s="14" t="s">
        <v>104</v>
      </c>
      <c r="C129" s="14" t="s">
        <v>214</v>
      </c>
      <c r="D129" s="39">
        <v>3280.1</v>
      </c>
    </row>
    <row r="130" spans="2:4">
      <c r="B130" s="14" t="s">
        <v>104</v>
      </c>
      <c r="C130" s="14" t="s">
        <v>149</v>
      </c>
      <c r="D130" s="39">
        <v>3291.8</v>
      </c>
    </row>
    <row r="131" spans="2:4">
      <c r="B131" s="14" t="s">
        <v>104</v>
      </c>
      <c r="C131" s="14" t="s">
        <v>150</v>
      </c>
      <c r="D131" s="39">
        <v>3306.8</v>
      </c>
    </row>
    <row r="132" spans="2:4">
      <c r="B132" s="14" t="s">
        <v>104</v>
      </c>
      <c r="C132" s="14" t="s">
        <v>151</v>
      </c>
      <c r="D132" s="39">
        <v>3324</v>
      </c>
    </row>
    <row r="133" spans="2:4">
      <c r="B133" s="14" t="s">
        <v>104</v>
      </c>
      <c r="C133" s="14" t="s">
        <v>152</v>
      </c>
      <c r="D133" s="39">
        <v>3337</v>
      </c>
    </row>
    <row r="134" spans="2:4">
      <c r="B134" s="14" t="s">
        <v>104</v>
      </c>
      <c r="C134" s="14" t="s">
        <v>153</v>
      </c>
      <c r="D134" s="39">
        <v>3348.6</v>
      </c>
    </row>
    <row r="135" spans="2:4">
      <c r="B135" s="14" t="s">
        <v>104</v>
      </c>
      <c r="C135" s="14" t="s">
        <v>154</v>
      </c>
      <c r="D135" s="39">
        <v>3358.6</v>
      </c>
    </row>
    <row r="136" spans="2:4">
      <c r="B136" s="14" t="s">
        <v>104</v>
      </c>
      <c r="C136" s="14" t="s">
        <v>155</v>
      </c>
      <c r="D136" s="39">
        <v>3369.6</v>
      </c>
    </row>
    <row r="137" spans="2:4">
      <c r="B137" s="14" t="s">
        <v>104</v>
      </c>
      <c r="C137" s="14" t="s">
        <v>156</v>
      </c>
      <c r="D137" s="39">
        <v>3378.8</v>
      </c>
    </row>
    <row r="138" spans="2:4">
      <c r="B138" s="14" t="s">
        <v>106</v>
      </c>
      <c r="C138" s="14" t="s">
        <v>212</v>
      </c>
      <c r="D138" s="39">
        <v>3445.2</v>
      </c>
    </row>
    <row r="139" spans="2:4">
      <c r="B139" s="14" t="s">
        <v>106</v>
      </c>
      <c r="C139" s="14" t="s">
        <v>213</v>
      </c>
      <c r="D139" s="39">
        <v>3443.9</v>
      </c>
    </row>
    <row r="140" spans="2:4">
      <c r="B140" s="14" t="s">
        <v>106</v>
      </c>
      <c r="C140" s="14" t="s">
        <v>214</v>
      </c>
      <c r="D140" s="39">
        <v>3458.6</v>
      </c>
    </row>
    <row r="141" spans="2:4">
      <c r="B141" s="14" t="s">
        <v>106</v>
      </c>
      <c r="C141" s="14" t="s">
        <v>149</v>
      </c>
      <c r="D141" s="39">
        <v>3465.7</v>
      </c>
    </row>
    <row r="142" spans="2:4">
      <c r="B142" s="14" t="s">
        <v>106</v>
      </c>
      <c r="C142" s="14" t="s">
        <v>150</v>
      </c>
      <c r="D142" s="39">
        <v>3484.3</v>
      </c>
    </row>
    <row r="143" spans="2:4">
      <c r="B143" s="14" t="s">
        <v>106</v>
      </c>
      <c r="C143" s="14" t="s">
        <v>151</v>
      </c>
      <c r="D143" s="39">
        <v>3474.8</v>
      </c>
    </row>
    <row r="144" spans="2:4">
      <c r="B144" s="14" t="s">
        <v>106</v>
      </c>
      <c r="C144" s="14" t="s">
        <v>152</v>
      </c>
      <c r="D144" s="39">
        <v>3481</v>
      </c>
    </row>
    <row r="145" spans="2:4">
      <c r="B145" s="14" t="s">
        <v>106</v>
      </c>
      <c r="C145" s="14" t="s">
        <v>153</v>
      </c>
      <c r="D145" s="39">
        <v>3499.72</v>
      </c>
    </row>
    <row r="146" spans="2:4">
      <c r="B146" s="14" t="s">
        <v>106</v>
      </c>
      <c r="C146" s="14" t="s">
        <v>154</v>
      </c>
      <c r="D146" s="39">
        <v>3519.4724805708202</v>
      </c>
    </row>
    <row r="147" spans="2:4">
      <c r="B147" s="14" t="s">
        <v>106</v>
      </c>
      <c r="C147" s="14" t="s">
        <v>155</v>
      </c>
      <c r="D147" s="39">
        <v>3524.2</v>
      </c>
    </row>
    <row r="148" spans="2:4">
      <c r="B148" s="14" t="s">
        <v>106</v>
      </c>
      <c r="C148" s="14" t="s">
        <v>156</v>
      </c>
      <c r="D148" s="39">
        <v>3521.7473345171402</v>
      </c>
    </row>
    <row r="149" spans="2:4">
      <c r="B149" s="14" t="s">
        <v>105</v>
      </c>
      <c r="C149" s="14" t="s">
        <v>212</v>
      </c>
      <c r="D149" s="39">
        <v>14345.53</v>
      </c>
    </row>
    <row r="150" spans="2:4">
      <c r="B150" s="14" t="s">
        <v>105</v>
      </c>
      <c r="C150" s="14" t="s">
        <v>213</v>
      </c>
      <c r="D150" s="39">
        <v>14397.9</v>
      </c>
    </row>
    <row r="151" spans="2:4">
      <c r="B151" s="14" t="s">
        <v>105</v>
      </c>
      <c r="C151" s="14" t="s">
        <v>214</v>
      </c>
      <c r="D151" s="39">
        <v>14437.9</v>
      </c>
    </row>
    <row r="152" spans="2:4">
      <c r="B152" s="14" t="s">
        <v>105</v>
      </c>
      <c r="C152" s="14" t="s">
        <v>149</v>
      </c>
      <c r="D152" s="39">
        <v>14497</v>
      </c>
    </row>
    <row r="153" spans="2:4">
      <c r="B153" s="14" t="s">
        <v>105</v>
      </c>
      <c r="C153" s="14" t="s">
        <v>150</v>
      </c>
      <c r="D153" s="39">
        <v>14528.47</v>
      </c>
    </row>
    <row r="154" spans="2:4">
      <c r="B154" s="14" t="s">
        <v>105</v>
      </c>
      <c r="C154" s="14" t="s">
        <v>151</v>
      </c>
      <c r="D154" s="39">
        <v>14557.06</v>
      </c>
    </row>
    <row r="155" spans="2:4">
      <c r="B155" s="14" t="s">
        <v>105</v>
      </c>
      <c r="C155" s="14" t="s">
        <v>152</v>
      </c>
      <c r="D155" s="39">
        <v>14620.74</v>
      </c>
    </row>
    <row r="156" spans="2:4">
      <c r="B156" s="14" t="s">
        <v>105</v>
      </c>
      <c r="C156" s="14" t="s">
        <v>153</v>
      </c>
      <c r="D156" s="39">
        <v>14652.4</v>
      </c>
    </row>
    <row r="157" spans="2:4">
      <c r="B157" s="14" t="s">
        <v>105</v>
      </c>
      <c r="C157" s="14" t="s">
        <v>154</v>
      </c>
      <c r="D157" s="39">
        <v>14752.770929336401</v>
      </c>
    </row>
    <row r="158" spans="2:4">
      <c r="B158" s="14" t="s">
        <v>105</v>
      </c>
      <c r="C158" s="14" t="s">
        <v>155</v>
      </c>
      <c r="D158" s="39">
        <v>14842.566694568101</v>
      </c>
    </row>
    <row r="159" spans="2:4">
      <c r="B159" s="14" t="s">
        <v>105</v>
      </c>
      <c r="C159" s="14" t="s">
        <v>156</v>
      </c>
      <c r="D159" s="39">
        <v>14929</v>
      </c>
    </row>
    <row r="160" spans="2:4">
      <c r="B160" s="14" t="s">
        <v>103</v>
      </c>
      <c r="C160" s="14" t="s">
        <v>212</v>
      </c>
      <c r="D160" s="39">
        <v>8304.15</v>
      </c>
    </row>
    <row r="161" spans="2:4">
      <c r="B161" s="14" t="s">
        <v>103</v>
      </c>
      <c r="C161" s="14" t="s">
        <v>213</v>
      </c>
      <c r="D161" s="39">
        <v>8319.86</v>
      </c>
    </row>
    <row r="162" spans="2:4">
      <c r="B162" s="14" t="s">
        <v>103</v>
      </c>
      <c r="C162" s="14" t="s">
        <v>214</v>
      </c>
      <c r="D162" s="39">
        <v>8333.9500000000007</v>
      </c>
    </row>
    <row r="163" spans="2:4">
      <c r="B163" s="14" t="s">
        <v>103</v>
      </c>
      <c r="C163" s="14" t="s">
        <v>149</v>
      </c>
      <c r="D163" s="39">
        <v>8365.7900000000009</v>
      </c>
    </row>
    <row r="164" spans="2:4">
      <c r="B164" s="14" t="s">
        <v>103</v>
      </c>
      <c r="C164" s="14" t="s">
        <v>150</v>
      </c>
      <c r="D164" s="39">
        <v>8386.09</v>
      </c>
    </row>
    <row r="165" spans="2:4">
      <c r="B165" s="14" t="s">
        <v>103</v>
      </c>
      <c r="C165" s="14" t="s">
        <v>151</v>
      </c>
      <c r="D165" s="39">
        <v>8433.1</v>
      </c>
    </row>
    <row r="166" spans="2:4">
      <c r="B166" s="14" t="s">
        <v>103</v>
      </c>
      <c r="C166" s="14" t="s">
        <v>152</v>
      </c>
      <c r="D166" s="39">
        <v>8490.91</v>
      </c>
    </row>
    <row r="167" spans="2:4">
      <c r="B167" s="14" t="s">
        <v>103</v>
      </c>
      <c r="C167" s="14" t="s">
        <v>153</v>
      </c>
      <c r="D167" s="39">
        <v>8529.8700000000008</v>
      </c>
    </row>
    <row r="168" spans="2:4">
      <c r="B168" s="14" t="s">
        <v>103</v>
      </c>
      <c r="C168" s="14" t="s">
        <v>154</v>
      </c>
      <c r="D168" s="39">
        <v>8579.5</v>
      </c>
    </row>
    <row r="169" spans="2:4">
      <c r="B169" s="14" t="s">
        <v>103</v>
      </c>
      <c r="C169" s="14" t="s">
        <v>155</v>
      </c>
      <c r="D169" s="39">
        <v>8622.1</v>
      </c>
    </row>
    <row r="170" spans="2:4">
      <c r="B170" s="14" t="s">
        <v>103</v>
      </c>
      <c r="C170" s="14" t="s">
        <v>156</v>
      </c>
      <c r="D170" s="39">
        <v>8675.4</v>
      </c>
    </row>
    <row r="171" spans="2:4">
      <c r="B171" s="14" t="s">
        <v>94</v>
      </c>
      <c r="C171" s="14" t="s">
        <v>212</v>
      </c>
      <c r="D171" s="39">
        <v>48441.877553700004</v>
      </c>
    </row>
    <row r="172" spans="2:4">
      <c r="B172" s="14" t="s">
        <v>94</v>
      </c>
      <c r="C172" s="14" t="s">
        <v>213</v>
      </c>
      <c r="D172" s="39">
        <v>48552.156509598994</v>
      </c>
    </row>
    <row r="173" spans="2:4">
      <c r="B173" s="14" t="s">
        <v>94</v>
      </c>
      <c r="C173" s="14" t="s">
        <v>214</v>
      </c>
      <c r="D173" s="39">
        <v>48636.226417799</v>
      </c>
    </row>
    <row r="174" spans="2:4">
      <c r="B174" s="14" t="s">
        <v>94</v>
      </c>
      <c r="C174" s="14" t="s">
        <v>149</v>
      </c>
      <c r="D174" s="39">
        <v>48712.988792002005</v>
      </c>
    </row>
    <row r="175" spans="2:4">
      <c r="B175" s="14" t="s">
        <v>94</v>
      </c>
      <c r="C175" s="14" t="s">
        <v>150</v>
      </c>
      <c r="D175" s="39">
        <v>48900.677267002</v>
      </c>
    </row>
    <row r="176" spans="2:4">
      <c r="B176" s="14" t="s">
        <v>94</v>
      </c>
      <c r="C176" s="14" t="s">
        <v>151</v>
      </c>
      <c r="D176" s="39">
        <v>49050.064005003995</v>
      </c>
    </row>
    <row r="177" spans="2:4">
      <c r="B177" s="14" t="s">
        <v>94</v>
      </c>
      <c r="C177" s="14" t="s">
        <v>152</v>
      </c>
      <c r="D177" s="39">
        <v>95706.34802100301</v>
      </c>
    </row>
    <row r="178" spans="2:4">
      <c r="B178" s="14" t="s">
        <v>94</v>
      </c>
      <c r="C178" s="14" t="s">
        <v>153</v>
      </c>
      <c r="D178" s="39">
        <v>96235.915921006002</v>
      </c>
    </row>
    <row r="179" spans="2:4">
      <c r="B179" s="14" t="s">
        <v>94</v>
      </c>
      <c r="C179" s="14" t="s">
        <v>154</v>
      </c>
      <c r="D179" s="39">
        <v>47064.410355004002</v>
      </c>
    </row>
    <row r="180" spans="2:4">
      <c r="B180" s="14" t="s">
        <v>94</v>
      </c>
      <c r="C180" s="14" t="s">
        <v>155</v>
      </c>
      <c r="D180" s="39">
        <v>47354</v>
      </c>
    </row>
    <row r="181" spans="2:4">
      <c r="B181" s="14" t="s">
        <v>94</v>
      </c>
      <c r="C181" s="14" t="s">
        <v>156</v>
      </c>
      <c r="D181" s="39">
        <v>47634.1</v>
      </c>
    </row>
    <row r="182" spans="2:4">
      <c r="B182" s="14" t="s">
        <v>92</v>
      </c>
      <c r="C182" s="14" t="s">
        <v>212</v>
      </c>
      <c r="D182" s="144"/>
    </row>
    <row r="183" spans="2:4">
      <c r="B183" s="14" t="s">
        <v>92</v>
      </c>
      <c r="C183" s="14" t="s">
        <v>213</v>
      </c>
      <c r="D183" s="144"/>
    </row>
    <row r="184" spans="2:4">
      <c r="B184" s="14" t="s">
        <v>92</v>
      </c>
      <c r="C184" s="14" t="s">
        <v>214</v>
      </c>
      <c r="D184" s="144"/>
    </row>
    <row r="185" spans="2:4">
      <c r="B185" s="14" t="s">
        <v>92</v>
      </c>
      <c r="C185" s="14" t="s">
        <v>149</v>
      </c>
      <c r="D185" s="144"/>
    </row>
    <row r="186" spans="2:4">
      <c r="B186" s="14" t="s">
        <v>92</v>
      </c>
      <c r="C186" s="14" t="s">
        <v>150</v>
      </c>
      <c r="D186" s="144"/>
    </row>
    <row r="187" spans="2:4">
      <c r="B187" s="14" t="s">
        <v>92</v>
      </c>
      <c r="C187" s="14" t="s">
        <v>151</v>
      </c>
      <c r="D187" s="144"/>
    </row>
    <row r="188" spans="2:4">
      <c r="B188" s="14" t="s">
        <v>92</v>
      </c>
      <c r="C188" s="14" t="s">
        <v>152</v>
      </c>
      <c r="D188" s="39">
        <v>2626.6137800000001</v>
      </c>
    </row>
    <row r="189" spans="2:4">
      <c r="B189" s="14" t="s">
        <v>92</v>
      </c>
      <c r="C189" s="14" t="s">
        <v>153</v>
      </c>
      <c r="D189" s="39">
        <v>2606.0845890000001</v>
      </c>
    </row>
    <row r="190" spans="2:4">
      <c r="B190" s="14" t="s">
        <v>92</v>
      </c>
      <c r="C190" s="14" t="s">
        <v>154</v>
      </c>
      <c r="D190" s="39">
        <v>2619.2333619999999</v>
      </c>
    </row>
    <row r="191" spans="2:4">
      <c r="B191" s="14" t="s">
        <v>92</v>
      </c>
      <c r="C191" s="14" t="s">
        <v>155</v>
      </c>
      <c r="D191" s="39">
        <v>2628.5</v>
      </c>
    </row>
    <row r="192" spans="2:4">
      <c r="B192" s="14" t="s">
        <v>92</v>
      </c>
      <c r="C192" s="14" t="s">
        <v>156</v>
      </c>
      <c r="D192" s="39">
        <v>2634</v>
      </c>
    </row>
    <row r="193" spans="2:4">
      <c r="B193" s="14" t="s">
        <v>58</v>
      </c>
      <c r="C193" s="14" t="s">
        <v>157</v>
      </c>
      <c r="D193" s="39">
        <v>39248.1</v>
      </c>
    </row>
    <row r="194" spans="2:4">
      <c r="B194" s="14" t="s">
        <v>93</v>
      </c>
      <c r="C194" s="14" t="s">
        <v>157</v>
      </c>
      <c r="D194" s="39">
        <v>26450.6</v>
      </c>
    </row>
    <row r="195" spans="2:4">
      <c r="B195" s="14" t="s">
        <v>98</v>
      </c>
      <c r="C195" s="14" t="s">
        <v>157</v>
      </c>
      <c r="D195" s="39">
        <v>42877.120000000003</v>
      </c>
    </row>
    <row r="196" spans="2:4">
      <c r="B196" s="14" t="s">
        <v>96</v>
      </c>
      <c r="C196" s="14" t="s">
        <v>157</v>
      </c>
      <c r="D196" s="39">
        <v>13919</v>
      </c>
    </row>
    <row r="197" spans="2:4">
      <c r="B197" s="14" t="s">
        <v>95</v>
      </c>
      <c r="C197" s="14" t="s">
        <v>157</v>
      </c>
      <c r="D197" s="39">
        <v>18545.900000000001</v>
      </c>
    </row>
    <row r="198" spans="2:4">
      <c r="B198" s="14" t="s">
        <v>97</v>
      </c>
      <c r="C198" s="14" t="s">
        <v>157</v>
      </c>
      <c r="D198" s="39">
        <v>31926.65</v>
      </c>
    </row>
    <row r="199" spans="2:4">
      <c r="B199" s="14" t="s">
        <v>91</v>
      </c>
      <c r="C199" s="14" t="s">
        <v>157</v>
      </c>
      <c r="D199" s="39">
        <v>27875.3</v>
      </c>
    </row>
    <row r="200" spans="2:4">
      <c r="B200" s="14" t="s">
        <v>99</v>
      </c>
      <c r="C200" s="14" t="s">
        <v>157</v>
      </c>
      <c r="D200" s="39">
        <v>12116.3</v>
      </c>
    </row>
    <row r="201" spans="2:4">
      <c r="B201" s="14" t="s">
        <v>100</v>
      </c>
      <c r="C201" s="14" t="s">
        <v>157</v>
      </c>
      <c r="D201" s="39">
        <v>32267.4</v>
      </c>
    </row>
    <row r="202" spans="2:4">
      <c r="B202" s="14" t="s">
        <v>101</v>
      </c>
      <c r="C202" s="14" t="s">
        <v>157</v>
      </c>
      <c r="D202" s="39">
        <v>16969.153999999999</v>
      </c>
    </row>
    <row r="203" spans="2:4">
      <c r="B203" s="14" t="s">
        <v>102</v>
      </c>
      <c r="C203" s="14" t="s">
        <v>157</v>
      </c>
      <c r="D203" s="39">
        <v>6955.9</v>
      </c>
    </row>
    <row r="204" spans="2:4">
      <c r="B204" s="14" t="s">
        <v>104</v>
      </c>
      <c r="C204" s="14" t="s">
        <v>157</v>
      </c>
      <c r="D204" s="39">
        <v>3386.5</v>
      </c>
    </row>
    <row r="205" spans="2:4">
      <c r="B205" s="14" t="s">
        <v>106</v>
      </c>
      <c r="C205" s="14" t="s">
        <v>157</v>
      </c>
      <c r="D205" s="39">
        <v>3527.87</v>
      </c>
    </row>
    <row r="206" spans="2:4">
      <c r="B206" s="14" t="s">
        <v>105</v>
      </c>
      <c r="C206" s="14" t="s">
        <v>157</v>
      </c>
      <c r="D206" s="39">
        <v>14994.4083998241</v>
      </c>
    </row>
    <row r="207" spans="2:4">
      <c r="B207" s="14" t="s">
        <v>103</v>
      </c>
      <c r="C207" s="14" t="s">
        <v>157</v>
      </c>
      <c r="D207" s="39">
        <v>8702.2450000000008</v>
      </c>
    </row>
    <row r="208" spans="2:4">
      <c r="B208" s="14" t="s">
        <v>94</v>
      </c>
      <c r="C208" s="14" t="s">
        <v>157</v>
      </c>
      <c r="D208" s="39">
        <v>47873.4</v>
      </c>
    </row>
    <row r="209" spans="1:4">
      <c r="B209" s="14" t="s">
        <v>92</v>
      </c>
      <c r="C209" s="14" t="s">
        <v>157</v>
      </c>
      <c r="D209" s="39">
        <v>2640.9</v>
      </c>
    </row>
    <row r="210" spans="1:4"/>
    <row r="211" spans="1:4" s="35" customFormat="1" ht="13.15">
      <c r="A211" s="35" t="s">
        <v>51</v>
      </c>
    </row>
  </sheetData>
  <sheetProtection sheet="1" objects="1" scenarios="1"/>
  <pageMargins left="0.7" right="0.7" top="0.75" bottom="0.75" header="0.3" footer="0.3"/>
  <pageSetup paperSize="9" fitToHeight="0" orientation="portrait" r:id="rId1"/>
  <headerFooter>
    <oddHeader>&amp;L&amp;F&amp;C&amp;A&amp;ROFFICIAL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F9FC-C546-4BC6-9B20-CAB8E7DCFF07}">
  <sheetPr codeName="Sheet17">
    <tabColor rgb="FFFFDB8E"/>
    <pageSetUpPr fitToPage="1"/>
  </sheetPr>
  <dimension ref="A1:BI278"/>
  <sheetViews>
    <sheetView showGridLines="0" topLeftCell="A60" zoomScale="80" zoomScaleNormal="80" workbookViewId="0">
      <selection activeCell="C57" sqref="C57:D57"/>
    </sheetView>
  </sheetViews>
  <sheetFormatPr defaultColWidth="0" defaultRowHeight="0" customHeight="1" zeroHeight="1"/>
  <cols>
    <col min="1" max="1" width="12" style="8" customWidth="1"/>
    <col min="2" max="2" width="9.5" style="8" customWidth="1"/>
    <col min="3" max="3" width="7.25" style="8" bestFit="1" customWidth="1"/>
    <col min="4" max="4" width="10.75" style="8" bestFit="1" customWidth="1"/>
    <col min="5" max="5" width="35.875" style="8" bestFit="1" customWidth="1"/>
    <col min="6" max="6" width="10.5" style="8" bestFit="1" customWidth="1"/>
    <col min="7" max="17" width="9" style="8" customWidth="1"/>
    <col min="18" max="18" width="10.5" style="8" customWidth="1"/>
    <col min="19" max="19" width="24.5" style="8" customWidth="1"/>
    <col min="20" max="26" width="9" style="14" customWidth="1"/>
    <col min="27" max="29" width="9" style="8" customWidth="1"/>
    <col min="30" max="32" width="9" style="8" hidden="1" customWidth="1"/>
    <col min="33" max="33" width="9.125" style="8" hidden="1" customWidth="1"/>
    <col min="34" max="16384" width="9" style="8" hidden="1"/>
  </cols>
  <sheetData>
    <row r="1" spans="1:27" s="45" customFormat="1" ht="30.75">
      <c r="A1" s="54" t="e">
        <f ca="1" xml:space="preserve"> RIGHT(CELL("filename", A1), LEN(CELL("filename", A1)) - SEARCH("]", CELL("filename", A1)))</f>
        <v>#VALUE!</v>
      </c>
      <c r="S1" s="55"/>
      <c r="T1" s="55"/>
    </row>
    <row r="2" spans="1:27" s="18" customFormat="1" ht="14.25">
      <c r="T2" s="74"/>
      <c r="U2" s="74"/>
      <c r="V2" s="74"/>
      <c r="W2" s="74"/>
      <c r="X2" s="74"/>
      <c r="Y2" s="74"/>
      <c r="Z2" s="74"/>
    </row>
    <row r="3" spans="1:27" s="29" customFormat="1" ht="13.15">
      <c r="A3" s="29" t="s">
        <v>215</v>
      </c>
    </row>
    <row r="4" spans="1:27" s="18" customFormat="1" ht="14.25">
      <c r="T4" s="74"/>
      <c r="U4" s="74"/>
      <c r="V4" s="74"/>
      <c r="W4" s="74"/>
      <c r="X4" s="74"/>
      <c r="Y4" s="74"/>
      <c r="Z4" s="74"/>
    </row>
    <row r="5" spans="1:27" ht="14.25">
      <c r="G5" s="75" t="s">
        <v>164</v>
      </c>
    </row>
    <row r="6" spans="1:27" ht="33.75" customHeight="1">
      <c r="D6" s="13"/>
      <c r="G6" s="77" t="s">
        <v>216</v>
      </c>
      <c r="Z6" s="78"/>
      <c r="AA6" s="79"/>
    </row>
    <row r="7" spans="1:27" ht="14.25" customHeight="1">
      <c r="C7" s="13" t="s">
        <v>133</v>
      </c>
      <c r="D7" s="14"/>
      <c r="E7" s="14"/>
      <c r="G7" s="105" t="str">
        <f>IF(SUM(U22:U32)=0,"No","Yes")</f>
        <v>No</v>
      </c>
      <c r="H7" s="80"/>
      <c r="I7" s="80"/>
      <c r="J7" s="80"/>
      <c r="K7" s="80"/>
      <c r="L7" s="236"/>
      <c r="M7" s="236"/>
      <c r="N7" s="236"/>
      <c r="O7" s="236"/>
      <c r="P7" s="236"/>
      <c r="Q7" s="80"/>
      <c r="Z7" s="81"/>
      <c r="AA7" s="75"/>
    </row>
    <row r="8" spans="1:27" ht="14.25">
      <c r="C8" s="8" t="s">
        <v>217</v>
      </c>
      <c r="D8" s="14"/>
      <c r="E8" s="14"/>
      <c r="F8" s="80"/>
      <c r="G8" s="80"/>
      <c r="H8" s="80"/>
      <c r="I8" s="80"/>
      <c r="J8" s="80"/>
      <c r="K8" s="80"/>
      <c r="L8" s="80"/>
      <c r="M8" s="80"/>
      <c r="N8" s="80"/>
      <c r="O8" s="80"/>
      <c r="P8" s="80"/>
      <c r="Q8" s="30"/>
      <c r="Z8" s="30"/>
      <c r="AA8" s="30"/>
    </row>
    <row r="9" spans="1:27" ht="14.25">
      <c r="A9" s="84" t="s">
        <v>164</v>
      </c>
      <c r="B9" s="85"/>
      <c r="C9" s="8" t="s">
        <v>218</v>
      </c>
      <c r="D9" s="14"/>
      <c r="E9" s="14"/>
      <c r="F9" s="80"/>
      <c r="G9" s="80"/>
      <c r="H9" s="80"/>
      <c r="I9" s="80"/>
      <c r="J9" s="80"/>
      <c r="K9" s="80"/>
      <c r="L9" s="80"/>
      <c r="M9" s="80"/>
      <c r="N9" s="80"/>
      <c r="O9" s="80"/>
      <c r="P9" s="80"/>
      <c r="Q9" s="86"/>
      <c r="Z9" s="88"/>
      <c r="AA9" s="88"/>
    </row>
    <row r="10" spans="1:27" ht="14.25">
      <c r="A10" s="106" t="s">
        <v>219</v>
      </c>
      <c r="B10" s="106" t="s">
        <v>220</v>
      </c>
      <c r="C10" s="32" t="s">
        <v>147</v>
      </c>
      <c r="D10" s="32" t="s">
        <v>168</v>
      </c>
      <c r="E10" s="32" t="s">
        <v>55</v>
      </c>
      <c r="F10" s="32" t="s">
        <v>149</v>
      </c>
      <c r="G10" s="32" t="s">
        <v>150</v>
      </c>
      <c r="H10" s="32" t="s">
        <v>151</v>
      </c>
      <c r="I10" s="32" t="s">
        <v>152</v>
      </c>
      <c r="J10" s="32" t="s">
        <v>153</v>
      </c>
      <c r="K10" s="32" t="s">
        <v>154</v>
      </c>
      <c r="L10" s="32" t="s">
        <v>155</v>
      </c>
      <c r="M10" s="32" t="s">
        <v>156</v>
      </c>
      <c r="N10" s="32" t="s">
        <v>157</v>
      </c>
      <c r="O10" s="32" t="s">
        <v>158</v>
      </c>
      <c r="P10" s="32" t="s">
        <v>159</v>
      </c>
      <c r="Q10" s="86"/>
      <c r="Z10" s="88"/>
      <c r="AA10" s="88"/>
    </row>
    <row r="11" spans="1:27" ht="14.25">
      <c r="A11" s="89" t="s">
        <v>165</v>
      </c>
      <c r="B11" s="111">
        <f>10000/1000</f>
        <v>10</v>
      </c>
      <c r="C11" s="31" t="s">
        <v>58</v>
      </c>
      <c r="D11" s="31"/>
      <c r="E11" s="31"/>
      <c r="F11" s="86"/>
      <c r="G11" s="107"/>
      <c r="H11" s="107"/>
      <c r="I11" s="107"/>
      <c r="J11" s="107"/>
      <c r="K11" s="107"/>
      <c r="L11" s="86"/>
      <c r="M11" s="86"/>
      <c r="N11" s="86"/>
      <c r="O11" s="86"/>
      <c r="P11" s="86"/>
      <c r="Q11" s="86"/>
      <c r="Z11" s="88"/>
      <c r="AA11" s="88"/>
    </row>
    <row r="12" spans="1:27" ht="14.25">
      <c r="A12" s="89" t="s">
        <v>165</v>
      </c>
      <c r="B12" s="111">
        <f t="shared" ref="B12:B21" si="0">10000/1000</f>
        <v>10</v>
      </c>
      <c r="C12" s="31" t="s">
        <v>91</v>
      </c>
      <c r="D12" s="31"/>
      <c r="E12" s="31" t="s">
        <v>221</v>
      </c>
      <c r="F12" s="86"/>
      <c r="G12" s="107">
        <v>310</v>
      </c>
      <c r="H12" s="107">
        <v>300</v>
      </c>
      <c r="I12" s="107">
        <v>292</v>
      </c>
      <c r="J12" s="107">
        <v>282</v>
      </c>
      <c r="K12" s="107">
        <v>269</v>
      </c>
      <c r="L12" s="86"/>
      <c r="M12" s="86"/>
      <c r="N12" s="86"/>
      <c r="O12" s="86"/>
      <c r="P12" s="86"/>
      <c r="Q12" s="86"/>
      <c r="Z12" s="88"/>
      <c r="AA12" s="88"/>
    </row>
    <row r="13" spans="1:27" ht="14.25">
      <c r="A13" s="89" t="s">
        <v>165</v>
      </c>
      <c r="B13" s="111">
        <f t="shared" si="0"/>
        <v>10</v>
      </c>
      <c r="C13" s="31" t="s">
        <v>92</v>
      </c>
      <c r="D13" s="31"/>
      <c r="E13" s="31" t="s">
        <v>221</v>
      </c>
      <c r="F13" s="86"/>
      <c r="G13" s="107"/>
      <c r="H13" s="107"/>
      <c r="I13" s="107"/>
      <c r="J13" s="107">
        <v>5</v>
      </c>
      <c r="K13" s="107">
        <v>7</v>
      </c>
      <c r="L13" s="86"/>
      <c r="M13" s="86"/>
      <c r="N13" s="86"/>
      <c r="O13" s="86"/>
      <c r="P13" s="86"/>
      <c r="Q13" s="86"/>
      <c r="Z13" s="88"/>
      <c r="AA13" s="88"/>
    </row>
    <row r="14" spans="1:27" ht="14.25">
      <c r="A14" s="89" t="s">
        <v>165</v>
      </c>
      <c r="B14" s="111">
        <f t="shared" si="0"/>
        <v>10</v>
      </c>
      <c r="C14" s="31" t="s">
        <v>93</v>
      </c>
      <c r="D14" s="31"/>
      <c r="E14" s="31" t="s">
        <v>221</v>
      </c>
      <c r="F14" s="86"/>
      <c r="G14" s="107">
        <v>262</v>
      </c>
      <c r="H14" s="107">
        <v>224</v>
      </c>
      <c r="I14" s="107">
        <v>186</v>
      </c>
      <c r="J14" s="107">
        <v>186</v>
      </c>
      <c r="K14" s="107">
        <v>186</v>
      </c>
      <c r="L14" s="86"/>
      <c r="M14" s="86"/>
      <c r="N14" s="86"/>
      <c r="O14" s="86"/>
      <c r="P14" s="86"/>
      <c r="Q14" s="86"/>
      <c r="Z14" s="88"/>
      <c r="AA14" s="88"/>
    </row>
    <row r="15" spans="1:27" ht="14.25">
      <c r="A15" s="89" t="s">
        <v>165</v>
      </c>
      <c r="B15" s="111">
        <f t="shared" si="0"/>
        <v>10</v>
      </c>
      <c r="C15" s="31" t="s">
        <v>94</v>
      </c>
      <c r="D15" s="31"/>
      <c r="E15" s="31" t="s">
        <v>221</v>
      </c>
      <c r="F15" s="86"/>
      <c r="G15" s="108"/>
      <c r="H15" s="108"/>
      <c r="I15" s="108"/>
      <c r="J15" s="107">
        <v>868</v>
      </c>
      <c r="K15" s="107">
        <v>657</v>
      </c>
      <c r="L15" s="86"/>
      <c r="M15" s="86"/>
      <c r="N15" s="86"/>
      <c r="O15" s="86"/>
      <c r="P15" s="86"/>
      <c r="Q15" s="86"/>
      <c r="Z15" s="88"/>
      <c r="AA15" s="88"/>
    </row>
    <row r="16" spans="1:27" ht="14.25">
      <c r="A16" s="89" t="s">
        <v>165</v>
      </c>
      <c r="B16" s="111">
        <f t="shared" si="0"/>
        <v>10</v>
      </c>
      <c r="C16" s="31" t="s">
        <v>95</v>
      </c>
      <c r="D16" s="30"/>
      <c r="E16" s="31" t="s">
        <v>221</v>
      </c>
      <c r="F16" s="86"/>
      <c r="G16" s="107">
        <v>153</v>
      </c>
      <c r="H16" s="107">
        <v>148</v>
      </c>
      <c r="I16" s="107">
        <v>144</v>
      </c>
      <c r="J16" s="107">
        <v>139</v>
      </c>
      <c r="K16" s="107">
        <v>135</v>
      </c>
      <c r="L16" s="86"/>
      <c r="M16" s="86"/>
      <c r="N16" s="86"/>
      <c r="O16" s="86"/>
      <c r="P16" s="86"/>
      <c r="Q16" s="86"/>
      <c r="Z16" s="88"/>
      <c r="AA16" s="88"/>
    </row>
    <row r="17" spans="1:28" ht="14.25">
      <c r="A17" s="89" t="s">
        <v>165</v>
      </c>
      <c r="B17" s="111">
        <f t="shared" si="0"/>
        <v>10</v>
      </c>
      <c r="C17" s="31" t="s">
        <v>96</v>
      </c>
      <c r="D17" s="31"/>
      <c r="E17" s="31" t="s">
        <v>221</v>
      </c>
      <c r="F17" s="86"/>
      <c r="G17" s="109">
        <v>446</v>
      </c>
      <c r="H17" s="109">
        <v>436</v>
      </c>
      <c r="I17" s="109">
        <v>414</v>
      </c>
      <c r="J17" s="109">
        <v>392</v>
      </c>
      <c r="K17" s="109">
        <v>382</v>
      </c>
      <c r="L17" s="86"/>
      <c r="M17" s="86"/>
      <c r="N17" s="86"/>
      <c r="O17" s="86"/>
      <c r="P17" s="86"/>
      <c r="Q17" s="86"/>
      <c r="Z17" s="88"/>
      <c r="AA17" s="88"/>
    </row>
    <row r="18" spans="1:28" ht="14.25">
      <c r="A18" s="89" t="s">
        <v>165</v>
      </c>
      <c r="B18" s="111">
        <f t="shared" si="0"/>
        <v>10</v>
      </c>
      <c r="C18" s="31" t="s">
        <v>97</v>
      </c>
      <c r="D18" s="31"/>
      <c r="E18" s="31" t="s">
        <v>221</v>
      </c>
      <c r="F18" s="86"/>
      <c r="G18" s="107">
        <v>1168</v>
      </c>
      <c r="H18" s="107">
        <v>1126</v>
      </c>
      <c r="I18" s="107">
        <v>1085</v>
      </c>
      <c r="J18" s="107">
        <v>1085</v>
      </c>
      <c r="K18" s="107">
        <v>1085</v>
      </c>
      <c r="L18" s="86"/>
      <c r="M18" s="86"/>
      <c r="N18" s="86"/>
      <c r="O18" s="86"/>
      <c r="P18" s="86"/>
      <c r="Q18" s="86"/>
      <c r="R18" s="76" t="s">
        <v>164</v>
      </c>
      <c r="Z18" s="88"/>
      <c r="AA18" s="88"/>
      <c r="AB18" s="13"/>
    </row>
    <row r="19" spans="1:28" ht="14.25">
      <c r="A19" s="89" t="s">
        <v>165</v>
      </c>
      <c r="B19" s="111">
        <f t="shared" si="0"/>
        <v>10</v>
      </c>
      <c r="C19" s="31" t="s">
        <v>161</v>
      </c>
      <c r="D19" s="31"/>
      <c r="E19" s="31"/>
      <c r="F19" s="86"/>
      <c r="G19" s="107"/>
      <c r="H19" s="107"/>
      <c r="I19" s="107"/>
      <c r="J19" s="107"/>
      <c r="K19" s="107"/>
      <c r="L19" s="86"/>
      <c r="M19" s="86"/>
      <c r="N19" s="86"/>
      <c r="O19" s="86"/>
      <c r="P19" s="86"/>
      <c r="Q19" s="86"/>
      <c r="R19" s="237" t="s">
        <v>195</v>
      </c>
      <c r="S19" s="238" t="str">
        <f>INDEX(Performance!$F:$F,MATCH(S21,Performance!$C:$C,0))</f>
        <v>Total connected wastewater properties (average during the year) 000s</v>
      </c>
      <c r="T19" s="78"/>
      <c r="U19" s="78"/>
      <c r="V19" s="78"/>
      <c r="W19" s="78"/>
      <c r="X19" s="78"/>
      <c r="Y19" s="78"/>
      <c r="Z19" s="88"/>
      <c r="AA19" s="88"/>
    </row>
    <row r="20" spans="1:28" ht="14.25">
      <c r="A20" s="89" t="s">
        <v>165</v>
      </c>
      <c r="B20" s="111">
        <f t="shared" si="0"/>
        <v>10</v>
      </c>
      <c r="C20" s="31" t="s">
        <v>99</v>
      </c>
      <c r="D20" s="31"/>
      <c r="E20" s="31" t="s">
        <v>176</v>
      </c>
      <c r="F20" s="86"/>
      <c r="G20" s="107">
        <v>1.75</v>
      </c>
      <c r="H20" s="107">
        <v>1.72</v>
      </c>
      <c r="I20" s="107">
        <v>1.7</v>
      </c>
      <c r="J20" s="107">
        <v>1.68</v>
      </c>
      <c r="K20" s="107">
        <v>1.66</v>
      </c>
      <c r="L20" s="86"/>
      <c r="M20" s="86"/>
      <c r="N20" s="86"/>
      <c r="O20" s="86"/>
      <c r="P20" s="86"/>
      <c r="Q20" s="86"/>
      <c r="R20" s="237"/>
      <c r="S20" s="238"/>
      <c r="T20" s="231" t="s">
        <v>222</v>
      </c>
      <c r="U20" s="231"/>
      <c r="V20" s="231"/>
      <c r="W20" s="231"/>
      <c r="X20" s="231"/>
      <c r="Y20" s="231"/>
    </row>
    <row r="21" spans="1:28" ht="14.25">
      <c r="A21" s="89" t="s">
        <v>165</v>
      </c>
      <c r="B21" s="111">
        <f t="shared" si="0"/>
        <v>10</v>
      </c>
      <c r="C21" s="31" t="s">
        <v>100</v>
      </c>
      <c r="D21" s="31"/>
      <c r="E21" s="31" t="s">
        <v>221</v>
      </c>
      <c r="F21" s="86"/>
      <c r="G21" s="107">
        <v>1877</v>
      </c>
      <c r="H21" s="107">
        <v>1898</v>
      </c>
      <c r="I21" s="107">
        <v>1919</v>
      </c>
      <c r="J21" s="107">
        <v>1919</v>
      </c>
      <c r="K21" s="107">
        <v>1919</v>
      </c>
      <c r="L21" s="86"/>
      <c r="M21" s="86"/>
      <c r="N21" s="86"/>
      <c r="O21" s="86"/>
      <c r="P21" s="86"/>
      <c r="Q21" s="86"/>
      <c r="R21" s="82" t="s">
        <v>196</v>
      </c>
      <c r="S21" s="83" t="s">
        <v>223</v>
      </c>
      <c r="T21" s="32" t="s">
        <v>149</v>
      </c>
      <c r="U21" s="32" t="s">
        <v>150</v>
      </c>
      <c r="V21" s="32" t="s">
        <v>151</v>
      </c>
      <c r="W21" s="32" t="s">
        <v>152</v>
      </c>
      <c r="X21" s="32" t="s">
        <v>153</v>
      </c>
      <c r="Y21" s="32" t="s">
        <v>154</v>
      </c>
    </row>
    <row r="22" spans="1:28" ht="14.25">
      <c r="A22" s="90" t="s">
        <v>224</v>
      </c>
      <c r="B22" s="89"/>
      <c r="C22" s="31" t="s">
        <v>58</v>
      </c>
      <c r="D22" s="31"/>
      <c r="E22" s="31" t="s">
        <v>176</v>
      </c>
      <c r="F22" s="86"/>
      <c r="G22" s="86" t="str" cm="1">
        <f t="array" ref="G22">_xlfn.IFS(G11="","",$G$7="No","",$E11="Properties per 10,000 connections",G11,G11&lt;&gt;"",(G11*$B11)/U22)</f>
        <v/>
      </c>
      <c r="H22" s="86" t="str" cm="1">
        <f t="array" ref="H22">_xlfn.IFS($E11="Properties per 10,000 connections",H11,H11="","",H11&lt;&gt;"",(H11*$B11)/V22)</f>
        <v/>
      </c>
      <c r="I22" s="86" t="str" cm="1">
        <f t="array" ref="I22">_xlfn.IFS($E11="Properties per 10,000 connections",I11,I11="","",I11&lt;&gt;"",(I11*$B11)/W22)</f>
        <v/>
      </c>
      <c r="J22" s="86" t="str" cm="1">
        <f t="array" ref="J22">_xlfn.IFS($E11="Properties per 10,000 connections",J11,J11="","",J11&lt;&gt;"",(J11*$B11)/X22)</f>
        <v/>
      </c>
      <c r="K22" s="86" t="str" cm="1">
        <f t="array" ref="K22">_xlfn.IFS($E11="Properties per 10,000 connections",K11,K11="","",K11&lt;&gt;"",(K11*$B11)/Y22)</f>
        <v/>
      </c>
      <c r="L22" s="107">
        <v>1.68</v>
      </c>
      <c r="M22" s="107">
        <v>1.63</v>
      </c>
      <c r="N22" s="107">
        <v>1.58</v>
      </c>
      <c r="O22" s="107">
        <v>1.44</v>
      </c>
      <c r="P22" s="107">
        <v>1.34</v>
      </c>
      <c r="Q22" s="86"/>
      <c r="R22" s="87" t="s">
        <v>225</v>
      </c>
      <c r="S22" s="87" t="str">
        <f>S21</f>
        <v>PR24_ISF.3</v>
      </c>
      <c r="T22" s="110">
        <f>SUMIFS(Performance!K:K,Performance!$C:$C,$S22,Performance!$A:$A,$C11)</f>
        <v>0</v>
      </c>
      <c r="U22" s="110">
        <f>SUMIFS(Performance!L:L,Performance!$C:$C,$S22,Performance!$A:$A,$C11)</f>
        <v>0</v>
      </c>
      <c r="V22" s="110">
        <f>SUMIFS(Performance!M:M,Performance!$C:$C,$S22,Performance!$A:$A,$C11)</f>
        <v>2743.415</v>
      </c>
      <c r="W22" s="110">
        <f>SUMIFS(Performance!N:N,Performance!$C:$C,$S22,Performance!$A:$A,$C11)</f>
        <v>2756.2719999999999</v>
      </c>
      <c r="X22" s="110">
        <f>SUMIFS(Performance!O:O,Performance!$C:$C,$S22,Performance!$A:$A,$C11)</f>
        <v>2791.4789999999998</v>
      </c>
      <c r="Y22" s="110">
        <f>SUMIFS(Performance!P:P,Performance!$C:$C,$S22,Performance!$A:$A,$C11)</f>
        <v>2811.4470000000001</v>
      </c>
    </row>
    <row r="23" spans="1:28" ht="14.25">
      <c r="A23" s="89"/>
      <c r="B23" s="89"/>
      <c r="C23" s="31" t="s">
        <v>91</v>
      </c>
      <c r="D23" s="31"/>
      <c r="E23" s="31" t="s">
        <v>176</v>
      </c>
      <c r="F23" s="86"/>
      <c r="G23" s="86" t="str" cm="1">
        <f t="array" ref="G23">_xlfn.IFS(G12="","",$G$7="No","",$E12="Properties per 10,000 connections",G12,G12&lt;&gt;"",(G12*$B12)/U23)</f>
        <v/>
      </c>
      <c r="H23" s="86" cm="1">
        <f t="array" ref="H23">_xlfn.IFS($E12="Properties per 10,000 connections",H12,H12="","",H12&lt;&gt;"",(H12*$B12)/V23)</f>
        <v>2.0858914474278873</v>
      </c>
      <c r="I23" s="86" cm="1">
        <f t="array" ref="I23">_xlfn.IFS($E12="Properties per 10,000 connections",I12,I12="","",I12&lt;&gt;"",(I12*$B12)/W23)</f>
        <v>2.0139194942579155</v>
      </c>
      <c r="J23" s="86" cm="1">
        <f t="array" ref="J23">_xlfn.IFS($E12="Properties per 10,000 connections",J12,J12="","",J12&lt;&gt;"",(J12*$B12)/X23)</f>
        <v>1.9339547591746264</v>
      </c>
      <c r="K23" s="86" cm="1">
        <f t="array" ref="K23">_xlfn.IFS($E12="Properties per 10,000 connections",K12,K12="","",K12&lt;&gt;"",(K12*$B12)/Y23)</f>
        <v>1.8370151031323496</v>
      </c>
      <c r="L23" s="107">
        <v>1.68</v>
      </c>
      <c r="M23" s="107">
        <v>1.63</v>
      </c>
      <c r="N23" s="107">
        <v>1.58</v>
      </c>
      <c r="O23" s="107">
        <v>1.44</v>
      </c>
      <c r="P23" s="107">
        <v>1.34</v>
      </c>
      <c r="Q23" s="86"/>
      <c r="R23" s="87" t="s">
        <v>225</v>
      </c>
      <c r="S23" s="87" t="str">
        <f>S22</f>
        <v>PR24_ISF.3</v>
      </c>
      <c r="T23" s="110">
        <f>SUMIFS(Performance!K:K,Performance!$C:$C,$S23,Performance!$A:$A,$C12)</f>
        <v>0</v>
      </c>
      <c r="U23" s="110">
        <f>SUMIFS(Performance!L:L,Performance!$C:$C,$S23,Performance!$A:$A,$C12)</f>
        <v>0</v>
      </c>
      <c r="V23" s="110">
        <f>SUMIFS(Performance!M:M,Performance!$C:$C,$S23,Performance!$A:$A,$C12)</f>
        <v>1438.2339999999999</v>
      </c>
      <c r="W23" s="110">
        <f>SUMIFS(Performance!N:N,Performance!$C:$C,$S23,Performance!$A:$A,$C12)</f>
        <v>1449.9090000000001</v>
      </c>
      <c r="X23" s="110">
        <f>SUMIFS(Performance!O:O,Performance!$C:$C,$S23,Performance!$A:$A,$C12)</f>
        <v>1458.152</v>
      </c>
      <c r="Y23" s="110">
        <f>SUMIFS(Performance!P:P,Performance!$C:$C,$S23,Performance!$A:$A,$C12)</f>
        <v>1464.3320000000001</v>
      </c>
    </row>
    <row r="24" spans="1:28" ht="14.25">
      <c r="C24" s="31" t="s">
        <v>92</v>
      </c>
      <c r="D24" s="31"/>
      <c r="E24" s="31" t="s">
        <v>176</v>
      </c>
      <c r="F24" s="86"/>
      <c r="G24" s="86" t="str" cm="1">
        <f t="array" ref="G24">_xlfn.IFS(G13="","",$G$7="No","",$E13="Properties per 10,000 connections",G13,G13&lt;&gt;"",(G13*$B13)/U24)</f>
        <v/>
      </c>
      <c r="H24" s="86" t="str" cm="1">
        <f t="array" ref="H24">_xlfn.IFS($E13="Properties per 10,000 connections",H13,H13="","",H13&lt;&gt;"",(H13*$B13)/V24)</f>
        <v/>
      </c>
      <c r="I24" s="86" t="str" cm="1">
        <f t="array" ref="I24">_xlfn.IFS($E13="Properties per 10,000 connections",I13,I13="","",I13&lt;&gt;"",(I13*$B13)/W24)</f>
        <v/>
      </c>
      <c r="J24" s="86" cm="1">
        <f t="array" ref="J24">_xlfn.IFS($E13="Properties per 10,000 connections",J13,J13="","",J13&lt;&gt;"",(J13*$B13)/X24)</f>
        <v>2.3729296189075031</v>
      </c>
      <c r="K24" s="86" cm="1">
        <f t="array" ref="K24">_xlfn.IFS($E13="Properties per 10,000 connections",K13,K13="","",K13&lt;&gt;"",(K13*$B13)/Y24)</f>
        <v>3.3457604435522414</v>
      </c>
      <c r="L24" s="107">
        <v>1.68</v>
      </c>
      <c r="M24" s="107">
        <v>1.63</v>
      </c>
      <c r="N24" s="107">
        <v>1.58</v>
      </c>
      <c r="O24" s="107">
        <v>1.44</v>
      </c>
      <c r="P24" s="107">
        <v>1.34</v>
      </c>
      <c r="Q24" s="86"/>
      <c r="R24" s="87" t="s">
        <v>225</v>
      </c>
      <c r="S24" s="87" t="str">
        <f t="shared" ref="S24:S32" si="1">S23</f>
        <v>PR24_ISF.3</v>
      </c>
      <c r="T24" s="110">
        <f>SUMIFS(Performance!K:K,Performance!$C:$C,$S24,Performance!$A:$A,$C13)</f>
        <v>0</v>
      </c>
      <c r="U24" s="110">
        <f>SUMIFS(Performance!L:L,Performance!$C:$C,$S24,Performance!$A:$A,$C13)</f>
        <v>0</v>
      </c>
      <c r="V24" s="110">
        <f>SUMIFS(Performance!M:M,Performance!$C:$C,$S24,Performance!$A:$A,$C13)</f>
        <v>0</v>
      </c>
      <c r="W24" s="110">
        <f>SUMIFS(Performance!N:N,Performance!$C:$C,$S24,Performance!$A:$A,$C13)</f>
        <v>0</v>
      </c>
      <c r="X24" s="110">
        <f>SUMIFS(Performance!O:O,Performance!$C:$C,$S24,Performance!$A:$A,$C13)</f>
        <v>21.071000000000002</v>
      </c>
      <c r="Y24" s="110">
        <f>SUMIFS(Performance!P:P,Performance!$C:$C,$S24,Performance!$A:$A,$C13)</f>
        <v>20.922000000000001</v>
      </c>
    </row>
    <row r="25" spans="1:28" ht="14.25">
      <c r="C25" s="31" t="s">
        <v>93</v>
      </c>
      <c r="D25" s="31"/>
      <c r="E25" s="31" t="s">
        <v>176</v>
      </c>
      <c r="F25" s="86"/>
      <c r="G25" s="86" t="str" cm="1">
        <f t="array" ref="G25">_xlfn.IFS(G14="","",$G$7="No","",$E14="Properties per 10,000 connections",G14,G14&lt;&gt;"",(G14*$B14)/U25)</f>
        <v/>
      </c>
      <c r="H25" s="86" cm="1">
        <f t="array" ref="H25">_xlfn.IFS($E14="Properties per 10,000 connections",H14,H14="","",H14&lt;&gt;"",(H14*$B14)/V25)</f>
        <v>1.783727784028788</v>
      </c>
      <c r="I25" s="86" cm="1">
        <f t="array" ref="I25">_xlfn.IFS($E14="Properties per 10,000 connections",I14,I14="","",I14&lt;&gt;"",(I14*$B14)/W25)</f>
        <v>1.4715061815126609</v>
      </c>
      <c r="J25" s="86" cm="1">
        <f t="array" ref="J25">_xlfn.IFS($E14="Properties per 10,000 connections",J14,J14="","",J14&lt;&gt;"",(J14*$B14)/X25)</f>
        <v>1.4646315113107351</v>
      </c>
      <c r="K25" s="86" cm="1">
        <f t="array" ref="K25">_xlfn.IFS($E14="Properties per 10,000 connections",K14,K14="","",K14&lt;&gt;"",(K14*$B14)/Y25)</f>
        <v>1.4489095786944859</v>
      </c>
      <c r="L25" s="107">
        <v>1.68</v>
      </c>
      <c r="M25" s="107">
        <v>1.63</v>
      </c>
      <c r="N25" s="107">
        <v>1.58</v>
      </c>
      <c r="O25" s="107">
        <v>1.44</v>
      </c>
      <c r="P25" s="107">
        <v>1.34</v>
      </c>
      <c r="Q25" s="86"/>
      <c r="R25" s="87" t="s">
        <v>225</v>
      </c>
      <c r="S25" s="87" t="str">
        <f t="shared" si="1"/>
        <v>PR24_ISF.3</v>
      </c>
      <c r="T25" s="110">
        <f>SUMIFS(Performance!K:K,Performance!$C:$C,$S25,Performance!$A:$A,$C14)</f>
        <v>0</v>
      </c>
      <c r="U25" s="110">
        <f>SUMIFS(Performance!L:L,Performance!$C:$C,$S25,Performance!$A:$A,$C14)</f>
        <v>0</v>
      </c>
      <c r="V25" s="110">
        <f>SUMIFS(Performance!M:M,Performance!$C:$C,$S25,Performance!$A:$A,$C14)</f>
        <v>1255.797</v>
      </c>
      <c r="W25" s="110">
        <f>SUMIFS(Performance!N:N,Performance!$C:$C,$S25,Performance!$A:$A,$C14)</f>
        <v>1264.011</v>
      </c>
      <c r="X25" s="110">
        <f>SUMIFS(Performance!O:O,Performance!$C:$C,$S25,Performance!$A:$A,$C14)</f>
        <v>1269.944</v>
      </c>
      <c r="Y25" s="110">
        <f>SUMIFS(Performance!P:P,Performance!$C:$C,$S25,Performance!$A:$A,$C14)</f>
        <v>1283.7239999999999</v>
      </c>
    </row>
    <row r="26" spans="1:28" ht="14.25" customHeight="1">
      <c r="C26" s="31" t="s">
        <v>94</v>
      </c>
      <c r="D26" s="31"/>
      <c r="E26" s="31"/>
      <c r="F26" s="86"/>
      <c r="G26" s="86" t="str" cm="1">
        <f t="array" ref="G26">_xlfn.IFS(G15="","",$G$7="No","",$E15="Properties per 10,000 connections",G15,G15&lt;&gt;"",(G15*$B15)/U26)</f>
        <v/>
      </c>
      <c r="H26" s="86" t="str" cm="1">
        <f t="array" ref="H26">_xlfn.IFS($E15="Properties per 10,000 connections",H15,H15="","",H15&lt;&gt;"",(H15*$B15)/V26)</f>
        <v/>
      </c>
      <c r="I26" s="86" t="str" cm="1">
        <f t="array" ref="I26">_xlfn.IFS($E15="Properties per 10,000 connections",I15,I15="","",I15&lt;&gt;"",(I15*$B15)/W26)</f>
        <v/>
      </c>
      <c r="J26" s="86" cm="1">
        <f t="array" ref="J26">_xlfn.IFS($E15="Properties per 10,000 connections",J15,J15="","",J15&lt;&gt;"",(J15*$B15)/X26)</f>
        <v>2.0915738249656326</v>
      </c>
      <c r="K26" s="86" cm="1">
        <f t="array" ref="K26">_xlfn.IFS($E15="Properties per 10,000 connections",K15,K15="","",K15&lt;&gt;"",(K15*$B15)/Y26)</f>
        <v>1.5605630283378769</v>
      </c>
      <c r="L26" s="107">
        <v>1.68</v>
      </c>
      <c r="M26" s="107">
        <v>1.63</v>
      </c>
      <c r="N26" s="107">
        <v>1.58</v>
      </c>
      <c r="O26" s="107">
        <v>1.44</v>
      </c>
      <c r="P26" s="107">
        <v>1.34</v>
      </c>
      <c r="Q26" s="86"/>
      <c r="R26" s="87" t="s">
        <v>225</v>
      </c>
      <c r="S26" s="87" t="str">
        <f t="shared" si="1"/>
        <v>PR24_ISF.3</v>
      </c>
      <c r="T26" s="110">
        <f>SUMIFS(Performance!K:K,Performance!$C:$C,$S26,Performance!$A:$A,$C15)</f>
        <v>0</v>
      </c>
      <c r="U26" s="110">
        <f>SUMIFS(Performance!L:L,Performance!$C:$C,$S26,Performance!$A:$A,$C15)</f>
        <v>0</v>
      </c>
      <c r="V26" s="110">
        <f>SUMIFS(Performance!M:M,Performance!$C:$C,$S26,Performance!$A:$A,$C15)</f>
        <v>4078.6640000000002</v>
      </c>
      <c r="W26" s="110">
        <f>SUMIFS(Performance!N:N,Performance!$C:$C,$S26,Performance!$A:$A,$C15)</f>
        <v>4130.8130000000001</v>
      </c>
      <c r="X26" s="110">
        <f>SUMIFS(Performance!O:O,Performance!$C:$C,$S26,Performance!$A:$A,$C15)</f>
        <v>4149.9849999999997</v>
      </c>
      <c r="Y26" s="110">
        <f>SUMIFS(Performance!P:P,Performance!$C:$C,$S26,Performance!$A:$A,$C15)</f>
        <v>4210.0190000000002</v>
      </c>
    </row>
    <row r="27" spans="1:28" ht="14.25" customHeight="1">
      <c r="C27" s="31" t="s">
        <v>95</v>
      </c>
      <c r="D27" s="31"/>
      <c r="E27" s="31" t="s">
        <v>176</v>
      </c>
      <c r="F27" s="86"/>
      <c r="G27" s="86" t="str" cm="1">
        <f t="array" ref="G27">_xlfn.IFS(G16="","",$G$7="No","",$E16="Properties per 10,000 connections",G16,G16&lt;&gt;"",(G16*$B16)/U27)</f>
        <v/>
      </c>
      <c r="H27" s="86" cm="1">
        <f t="array" ref="H27">_xlfn.IFS($E16="Properties per 10,000 connections",H16,H16="","",H16&lt;&gt;"",(H16*$B16)/V27)</f>
        <v>2.0177149923040534</v>
      </c>
      <c r="I27" s="86" cm="1">
        <f t="array" ref="I27">_xlfn.IFS($E16="Properties per 10,000 connections",I16,I16="","",I16&lt;&gt;"",(I16*$B16)/W27)</f>
        <v>1.929309561738576</v>
      </c>
      <c r="J27" s="86" cm="1">
        <f t="array" ref="J27">_xlfn.IFS($E16="Properties per 10,000 connections",J16,J16="","",J16&lt;&gt;"",(J16*$B16)/X27)</f>
        <v>1.8335626385889747</v>
      </c>
      <c r="K27" s="86" cm="1">
        <f t="array" ref="K27">_xlfn.IFS($E16="Properties per 10,000 connections",K16,K16="","",K16&lt;&gt;"",(K16*$B16)/Y27)</f>
        <v>1.7640002822400451</v>
      </c>
      <c r="L27" s="107">
        <v>1.68</v>
      </c>
      <c r="M27" s="107">
        <v>1.63</v>
      </c>
      <c r="N27" s="107">
        <v>1.58</v>
      </c>
      <c r="O27" s="107">
        <v>1.44</v>
      </c>
      <c r="P27" s="107">
        <v>1.34</v>
      </c>
      <c r="Q27" s="86"/>
      <c r="R27" s="87" t="s">
        <v>225</v>
      </c>
      <c r="S27" s="87" t="str">
        <f t="shared" si="1"/>
        <v>PR24_ISF.3</v>
      </c>
      <c r="T27" s="110">
        <f>SUMIFS(Performance!K:K,Performance!$C:$C,$S27,Performance!$A:$A,$C16)</f>
        <v>0</v>
      </c>
      <c r="U27" s="110">
        <f>SUMIFS(Performance!L:L,Performance!$C:$C,$S27,Performance!$A:$A,$C16)</f>
        <v>0</v>
      </c>
      <c r="V27" s="110">
        <f>SUMIFS(Performance!M:M,Performance!$C:$C,$S27,Performance!$A:$A,$C16)</f>
        <v>733.50300000000004</v>
      </c>
      <c r="W27" s="110">
        <f>SUMIFS(Performance!N:N,Performance!$C:$C,$S27,Performance!$A:$A,$C16)</f>
        <v>746.38099999999997</v>
      </c>
      <c r="X27" s="110">
        <f>SUMIFS(Performance!O:O,Performance!$C:$C,$S27,Performance!$A:$A,$C16)</f>
        <v>758.08699999999999</v>
      </c>
      <c r="Y27" s="110">
        <f>SUMIFS(Performance!P:P,Performance!$C:$C,$S27,Performance!$A:$A,$C16)</f>
        <v>765.30600000000004</v>
      </c>
    </row>
    <row r="28" spans="1:28" ht="14.25" customHeight="1">
      <c r="C28" s="31" t="s">
        <v>96</v>
      </c>
      <c r="D28" s="31"/>
      <c r="E28" s="31" t="s">
        <v>176</v>
      </c>
      <c r="F28" s="86"/>
      <c r="G28" s="86" t="str" cm="1">
        <f t="array" ref="G28">_xlfn.IFS(G17="","",$G$7="No","",$E17="Properties per 10,000 connections",G17,G17&lt;&gt;"",(G17*$B17)/U28)</f>
        <v/>
      </c>
      <c r="H28" s="86" cm="1">
        <f t="array" ref="H28">_xlfn.IFS($E17="Properties per 10,000 connections",H17,H17="","",H17&lt;&gt;"",(H17*$B17)/V28)</f>
        <v>2.2211829531340586</v>
      </c>
      <c r="I28" s="86" cm="1">
        <f t="array" ref="I28">_xlfn.IFS($E17="Properties per 10,000 connections",I17,I17="","",I17&lt;&gt;"",(I17*$B17)/W28)</f>
        <v>2.0928835891639181</v>
      </c>
      <c r="J28" s="86" cm="1">
        <f t="array" ref="J28">_xlfn.IFS($E17="Properties per 10,000 connections",J17,J17="","",J17&lt;&gt;"",(J17*$B17)/X28)</f>
        <v>1.9731768751724013</v>
      </c>
      <c r="K28" s="86" cm="1">
        <f t="array" ref="K28">_xlfn.IFS($E17="Properties per 10,000 connections",K17,K17="","",K17&lt;&gt;"",(K17*$B17)/Y28)</f>
        <v>1.9110214409601931</v>
      </c>
      <c r="L28" s="107">
        <v>1.68</v>
      </c>
      <c r="M28" s="107">
        <v>1.63</v>
      </c>
      <c r="N28" s="107">
        <v>1.58</v>
      </c>
      <c r="O28" s="107">
        <v>1.44</v>
      </c>
      <c r="P28" s="107">
        <v>1.34</v>
      </c>
      <c r="Q28" s="86"/>
      <c r="R28" s="87" t="s">
        <v>225</v>
      </c>
      <c r="S28" s="87" t="str">
        <f t="shared" si="1"/>
        <v>PR24_ISF.3</v>
      </c>
      <c r="T28" s="110">
        <f>SUMIFS(Performance!K:K,Performance!$C:$C,$S28,Performance!$A:$A,$C17)</f>
        <v>0</v>
      </c>
      <c r="U28" s="110">
        <f>SUMIFS(Performance!L:L,Performance!$C:$C,$S28,Performance!$A:$A,$C17)</f>
        <v>0</v>
      </c>
      <c r="V28" s="110">
        <f>SUMIFS(Performance!M:M,Performance!$C:$C,$S28,Performance!$A:$A,$C17)</f>
        <v>1962.9179999999999</v>
      </c>
      <c r="W28" s="110">
        <f>SUMIFS(Performance!N:N,Performance!$C:$C,$S28,Performance!$A:$A,$C17)</f>
        <v>1978.1320000000001</v>
      </c>
      <c r="X28" s="110">
        <f>SUMIFS(Performance!O:O,Performance!$C:$C,$S28,Performance!$A:$A,$C17)</f>
        <v>1986.644</v>
      </c>
      <c r="Y28" s="110">
        <f>SUMIFS(Performance!P:P,Performance!$C:$C,$S28,Performance!$A:$A,$C17)</f>
        <v>1998.931</v>
      </c>
    </row>
    <row r="29" spans="1:28" ht="14.25" customHeight="1">
      <c r="C29" s="31" t="s">
        <v>97</v>
      </c>
      <c r="D29" s="31"/>
      <c r="E29" s="31" t="s">
        <v>176</v>
      </c>
      <c r="F29" s="86"/>
      <c r="G29" s="86" t="str" cm="1">
        <f t="array" ref="G29">_xlfn.IFS(G18="","",$G$7="No","",$E18="Properties per 10,000 connections",G18,G18&lt;&gt;"",(G18*$B18)/U29)</f>
        <v/>
      </c>
      <c r="H29" s="86" cm="1">
        <f t="array" ref="H29">_xlfn.IFS($E18="Properties per 10,000 connections",H18,H18="","",H18&lt;&gt;"",(H18*$B18)/V29)</f>
        <v>1.9429276226675811</v>
      </c>
      <c r="I29" s="86" cm="1">
        <f t="array" ref="I29">_xlfn.IFS($E18="Properties per 10,000 connections",I18,I18="","",I18&lt;&gt;"",(I18*$B18)/W29)</f>
        <v>1.858386177443508</v>
      </c>
      <c r="J29" s="86" cm="1">
        <f t="array" ref="J29">_xlfn.IFS($E18="Properties per 10,000 connections",J18,J18="","",J18&lt;&gt;"",(J18*$B18)/X29)</f>
        <v>1.8390020642586304</v>
      </c>
      <c r="K29" s="86" cm="1">
        <f t="array" ref="K29">_xlfn.IFS($E18="Properties per 10,000 connections",K18,K18="","",K18&lt;&gt;"",(K18*$B18)/Y29)</f>
        <v>1.8154647815728151</v>
      </c>
      <c r="L29" s="107">
        <v>1.68</v>
      </c>
      <c r="M29" s="107">
        <v>1.63</v>
      </c>
      <c r="N29" s="107">
        <v>1.58</v>
      </c>
      <c r="O29" s="107">
        <v>1.44</v>
      </c>
      <c r="P29" s="107">
        <v>1.34</v>
      </c>
      <c r="Q29" s="86"/>
      <c r="R29" s="87" t="s">
        <v>225</v>
      </c>
      <c r="S29" s="87" t="str">
        <f t="shared" si="1"/>
        <v>PR24_ISF.3</v>
      </c>
      <c r="T29" s="110">
        <f>SUMIFS(Performance!K:K,Performance!$C:$C,$S29,Performance!$A:$A,$C18)</f>
        <v>0</v>
      </c>
      <c r="U29" s="110">
        <f>SUMIFS(Performance!L:L,Performance!$C:$C,$S29,Performance!$A:$A,$C18)</f>
        <v>0</v>
      </c>
      <c r="V29" s="110">
        <f>SUMIFS(Performance!M:M,Performance!$C:$C,$S29,Performance!$A:$A,$C18)</f>
        <v>5795.3779999999997</v>
      </c>
      <c r="W29" s="110">
        <f>SUMIFS(Performance!N:N,Performance!$C:$C,$S29,Performance!$A:$A,$C18)</f>
        <v>5838.3990000000003</v>
      </c>
      <c r="X29" s="110">
        <f>SUMIFS(Performance!O:O,Performance!$C:$C,$S29,Performance!$A:$A,$C18)</f>
        <v>5899.9390000000003</v>
      </c>
      <c r="Y29" s="110">
        <f>SUMIFS(Performance!P:P,Performance!$C:$C,$S29,Performance!$A:$A,$C18)</f>
        <v>5976.4309999999996</v>
      </c>
    </row>
    <row r="30" spans="1:28" ht="14.25" customHeight="1">
      <c r="C30" s="31" t="s">
        <v>161</v>
      </c>
      <c r="D30" s="31"/>
      <c r="E30" s="31" t="s">
        <v>176</v>
      </c>
      <c r="F30" s="86"/>
      <c r="G30" s="86" t="str" cm="1">
        <f t="array" ref="G30">_xlfn.IFS(G19="","",$G$7="No","",$E19="Properties per 10,000 connections",G19,G19&lt;&gt;"",(G19*$B19)/U30)</f>
        <v/>
      </c>
      <c r="H30" s="86" t="str" cm="1">
        <f t="array" ref="H30">_xlfn.IFS($E19="Properties per 10,000 connections",H19,H19="","",H19&lt;&gt;"",(H19*$B19)/V30)</f>
        <v/>
      </c>
      <c r="I30" s="86" t="str" cm="1">
        <f t="array" ref="I30">_xlfn.IFS($E19="Properties per 10,000 connections",I19,I19="","",I19&lt;&gt;"",(I19*$B19)/W30)</f>
        <v/>
      </c>
      <c r="J30" s="86" t="str" cm="1">
        <f t="array" ref="J30">_xlfn.IFS($E19="Properties per 10,000 connections",J19,J19="","",J19&lt;&gt;"",(J19*$B19)/X30)</f>
        <v/>
      </c>
      <c r="K30" s="86" t="str" cm="1">
        <f t="array" ref="K30">_xlfn.IFS($E19="Properties per 10,000 connections",K19,K19="","",K19&lt;&gt;"",(K19*$B19)/Y30)</f>
        <v/>
      </c>
      <c r="L30" s="107">
        <v>1.68</v>
      </c>
      <c r="M30" s="107">
        <v>1.63</v>
      </c>
      <c r="N30" s="107">
        <v>1.58</v>
      </c>
      <c r="O30" s="107">
        <v>1.44</v>
      </c>
      <c r="P30" s="107">
        <v>1.34</v>
      </c>
      <c r="Q30" s="86"/>
      <c r="R30" s="87" t="s">
        <v>225</v>
      </c>
      <c r="S30" s="87" t="str">
        <f t="shared" si="1"/>
        <v>PR24_ISF.3</v>
      </c>
      <c r="T30" s="110">
        <f>SUMIFS(Performance!K:K,Performance!$C:$C,$S30,Performance!$A:$A,$C19)</f>
        <v>0</v>
      </c>
      <c r="U30" s="110">
        <f>SUMIFS(Performance!L:L,Performance!$C:$C,$S30,Performance!$A:$A,$C19)</f>
        <v>0</v>
      </c>
      <c r="V30" s="110">
        <f>SUMIFS(Performance!M:M,Performance!$C:$C,$S30,Performance!$A:$A,$C19)</f>
        <v>3289.6909999999998</v>
      </c>
      <c r="W30" s="110">
        <f>SUMIFS(Performance!N:N,Performance!$C:$C,$S30,Performance!$A:$A,$C19)</f>
        <v>3315.6660000000002</v>
      </c>
      <c r="X30" s="110">
        <f>SUMIFS(Performance!O:O,Performance!$C:$C,$S30,Performance!$A:$A,$C19)</f>
        <v>3342.0329999999999</v>
      </c>
      <c r="Y30" s="110">
        <f>SUMIFS(Performance!P:P,Performance!$C:$C,$S30,Performance!$A:$A,$C19)</f>
        <v>3376.857</v>
      </c>
    </row>
    <row r="31" spans="1:28" ht="14.25" customHeight="1">
      <c r="C31" s="31" t="s">
        <v>99</v>
      </c>
      <c r="D31" s="31"/>
      <c r="E31" s="31" t="s">
        <v>176</v>
      </c>
      <c r="F31" s="86"/>
      <c r="G31" s="86" t="str" cm="1">
        <f t="array" ref="G31">_xlfn.IFS(G20="","",$G$7="No","",$E20="Properties per 10,000 connections",G20,G20&lt;&gt;"",(G20*$B20)/U31)</f>
        <v/>
      </c>
      <c r="H31" s="86" cm="1">
        <f t="array" ref="H31">_xlfn.IFS($E20="Properties per 10,000 connections",H20,H20="","",H20&lt;&gt;"",(H20*$B20)/V31)</f>
        <v>1.72</v>
      </c>
      <c r="I31" s="86" cm="1">
        <f t="array" ref="I31">_xlfn.IFS($E20="Properties per 10,000 connections",I20,I20="","",I20&lt;&gt;"",(I20*$B20)/W31)</f>
        <v>1.7</v>
      </c>
      <c r="J31" s="86" cm="1">
        <f t="array" ref="J31">_xlfn.IFS($E20="Properties per 10,000 connections",J20,J20="","",J20&lt;&gt;"",(J20*$B20)/X31)</f>
        <v>1.68</v>
      </c>
      <c r="K31" s="86" cm="1">
        <f t="array" ref="K31">_xlfn.IFS($E20="Properties per 10,000 connections",K20,K20="","",K20&lt;&gt;"",(K20*$B20)/Y31)</f>
        <v>1.66</v>
      </c>
      <c r="L31" s="107">
        <v>1.68</v>
      </c>
      <c r="M31" s="107">
        <v>1.63</v>
      </c>
      <c r="N31" s="107">
        <v>1.58</v>
      </c>
      <c r="O31" s="107">
        <v>1.44</v>
      </c>
      <c r="P31" s="107">
        <v>1.34</v>
      </c>
      <c r="R31" s="87" t="s">
        <v>225</v>
      </c>
      <c r="S31" s="87" t="str">
        <f t="shared" si="1"/>
        <v>PR24_ISF.3</v>
      </c>
      <c r="T31" s="110">
        <f>SUMIFS(Performance!K:K,Performance!$C:$C,$S31,Performance!$A:$A,$C20)</f>
        <v>0</v>
      </c>
      <c r="U31" s="110">
        <f>SUMIFS(Performance!L:L,Performance!$C:$C,$S31,Performance!$A:$A,$C20)</f>
        <v>0</v>
      </c>
      <c r="V31" s="110">
        <f>SUMIFS(Performance!M:M,Performance!$C:$C,$S31,Performance!$A:$A,$C20)</f>
        <v>1230.3920000000001</v>
      </c>
      <c r="W31" s="110">
        <f>SUMIFS(Performance!N:N,Performance!$C:$C,$S31,Performance!$A:$A,$C20)</f>
        <v>1238.193</v>
      </c>
      <c r="X31" s="110">
        <f>SUMIFS(Performance!O:O,Performance!$C:$C,$S31,Performance!$A:$A,$C20)</f>
        <v>1249.4469999999999</v>
      </c>
      <c r="Y31" s="110">
        <f>SUMIFS(Performance!P:P,Performance!$C:$C,$S31,Performance!$A:$A,$C20)</f>
        <v>1258.5229999999999</v>
      </c>
    </row>
    <row r="32" spans="1:28" ht="14.25" customHeight="1">
      <c r="C32" s="31" t="s">
        <v>100</v>
      </c>
      <c r="D32" s="31"/>
      <c r="E32" s="31" t="s">
        <v>176</v>
      </c>
      <c r="F32" s="86"/>
      <c r="G32" s="86" t="str" cm="1">
        <f t="array" ref="G32">_xlfn.IFS(G21="","",$G$7="No","",$E21="Properties per 10,000 connections",G21,G21&lt;&gt;"",(G21*$B21)/U32)</f>
        <v/>
      </c>
      <c r="H32" s="86" cm="1">
        <f t="array" ref="H32">_xlfn.IFS($E21="Properties per 10,000 connections",H21,H21="","",H21&lt;&gt;"",(H21*$B21)/V32)</f>
        <v>8.3541857859999169</v>
      </c>
      <c r="I32" s="86" cm="1">
        <f t="array" ref="I32">_xlfn.IFS($E21="Properties per 10,000 connections",I21,I21="","",I21&lt;&gt;"",(I21*$B21)/W32)</f>
        <v>8.4051574992488369</v>
      </c>
      <c r="J32" s="86" cm="1">
        <f t="array" ref="J32">_xlfn.IFS($E21="Properties per 10,000 connections",J21,J21="","",J21&lt;&gt;"",(J21*$B21)/X32)</f>
        <v>8.3465192970308326</v>
      </c>
      <c r="K32" s="86" cm="1">
        <f t="array" ref="K32">_xlfn.IFS($E21="Properties per 10,000 connections",K21,K21="","",K21&lt;&gt;"",(K21*$B21)/Y32)</f>
        <v>8.2966598486194645</v>
      </c>
      <c r="L32" s="107">
        <v>1.68</v>
      </c>
      <c r="M32" s="107">
        <v>1.63</v>
      </c>
      <c r="N32" s="107">
        <v>1.58</v>
      </c>
      <c r="O32" s="107">
        <v>1.44</v>
      </c>
      <c r="P32" s="107">
        <v>1.34</v>
      </c>
      <c r="R32" s="87" t="s">
        <v>225</v>
      </c>
      <c r="S32" s="87" t="str">
        <f t="shared" si="1"/>
        <v>PR24_ISF.3</v>
      </c>
      <c r="T32" s="110">
        <f>SUMIFS(Performance!K:K,Performance!$C:$C,$S32,Performance!$A:$A,$C21)</f>
        <v>0</v>
      </c>
      <c r="U32" s="110">
        <f>SUMIFS(Performance!L:L,Performance!$C:$C,$S32,Performance!$A:$A,$C21)</f>
        <v>0</v>
      </c>
      <c r="V32" s="110">
        <f>SUMIFS(Performance!M:M,Performance!$C:$C,$S32,Performance!$A:$A,$C21)</f>
        <v>2271.915</v>
      </c>
      <c r="W32" s="110">
        <f>SUMIFS(Performance!N:N,Performance!$C:$C,$S32,Performance!$A:$A,$C21)</f>
        <v>2283.1219999999998</v>
      </c>
      <c r="X32" s="110">
        <f>SUMIFS(Performance!O:O,Performance!$C:$C,$S32,Performance!$A:$A,$C21)</f>
        <v>2299.1619999999998</v>
      </c>
      <c r="Y32" s="110">
        <f>SUMIFS(Performance!P:P,Performance!$C:$C,$S32,Performance!$A:$A,$C21)</f>
        <v>2312.9789999999998</v>
      </c>
    </row>
    <row r="33" spans="3:28" ht="14.25" customHeight="1">
      <c r="AB33" s="13"/>
    </row>
    <row r="34" spans="3:28" ht="14.25" customHeight="1">
      <c r="Q34" s="30"/>
    </row>
    <row r="35" spans="3:28" ht="14.25" customHeight="1">
      <c r="C35" s="13" t="s">
        <v>134</v>
      </c>
      <c r="D35" s="13"/>
      <c r="F35" s="15"/>
      <c r="Q35" s="86"/>
    </row>
    <row r="36" spans="3:28" ht="14.25" customHeight="1">
      <c r="C36" s="8" t="s">
        <v>226</v>
      </c>
      <c r="D36" s="13"/>
      <c r="F36" s="15"/>
      <c r="Q36" s="86"/>
    </row>
    <row r="37" spans="3:28" ht="14.25" customHeight="1">
      <c r="C37" s="30" t="s">
        <v>147</v>
      </c>
      <c r="D37" s="30" t="s">
        <v>168</v>
      </c>
      <c r="E37" s="30" t="s">
        <v>55</v>
      </c>
      <c r="F37" s="30" t="s">
        <v>149</v>
      </c>
      <c r="G37" s="30" t="s">
        <v>150</v>
      </c>
      <c r="H37" s="30" t="s">
        <v>151</v>
      </c>
      <c r="I37" s="30" t="s">
        <v>152</v>
      </c>
      <c r="J37" s="30" t="s">
        <v>153</v>
      </c>
      <c r="K37" s="30" t="s">
        <v>154</v>
      </c>
      <c r="L37" s="30" t="s">
        <v>155</v>
      </c>
      <c r="M37" s="30" t="s">
        <v>156</v>
      </c>
      <c r="N37" s="30" t="s">
        <v>157</v>
      </c>
      <c r="O37" s="30" t="s">
        <v>158</v>
      </c>
      <c r="P37" s="30" t="s">
        <v>159</v>
      </c>
      <c r="Q37" s="86"/>
    </row>
    <row r="38" spans="3:28" ht="14.25" customHeight="1">
      <c r="C38" s="31" t="s">
        <v>58</v>
      </c>
      <c r="D38" s="31"/>
      <c r="E38" s="31" t="s">
        <v>177</v>
      </c>
      <c r="F38" s="86"/>
      <c r="G38" s="107">
        <v>0</v>
      </c>
      <c r="H38" s="107">
        <v>0</v>
      </c>
      <c r="I38" s="107">
        <v>0</v>
      </c>
      <c r="J38" s="107">
        <v>0</v>
      </c>
      <c r="K38" s="107">
        <v>0</v>
      </c>
      <c r="L38" s="107">
        <v>0</v>
      </c>
      <c r="M38" s="107">
        <v>0</v>
      </c>
      <c r="N38" s="107">
        <v>0</v>
      </c>
      <c r="O38" s="107">
        <v>0</v>
      </c>
      <c r="P38" s="107">
        <v>0</v>
      </c>
      <c r="Q38" s="86"/>
    </row>
    <row r="39" spans="3:28" ht="14.25" customHeight="1">
      <c r="C39" s="31" t="s">
        <v>91</v>
      </c>
      <c r="D39" s="31"/>
      <c r="E39" s="31" t="s">
        <v>177</v>
      </c>
      <c r="F39" s="86"/>
      <c r="G39" s="107">
        <v>0</v>
      </c>
      <c r="H39" s="107">
        <v>0</v>
      </c>
      <c r="I39" s="107">
        <v>0</v>
      </c>
      <c r="J39" s="107">
        <v>0</v>
      </c>
      <c r="K39" s="107">
        <v>0</v>
      </c>
      <c r="L39" s="107">
        <v>0</v>
      </c>
      <c r="M39" s="107">
        <v>0</v>
      </c>
      <c r="N39" s="107">
        <v>0</v>
      </c>
      <c r="O39" s="107">
        <v>0</v>
      </c>
      <c r="P39" s="107">
        <v>0</v>
      </c>
      <c r="Q39" s="86"/>
    </row>
    <row r="40" spans="3:28" ht="14.25" customHeight="1">
      <c r="C40" s="31" t="s">
        <v>92</v>
      </c>
      <c r="D40" s="31"/>
      <c r="E40" s="31" t="s">
        <v>177</v>
      </c>
      <c r="F40" s="86"/>
      <c r="G40" s="107">
        <v>0</v>
      </c>
      <c r="H40" s="107">
        <v>0</v>
      </c>
      <c r="I40" s="107">
        <v>0</v>
      </c>
      <c r="J40" s="107">
        <v>0</v>
      </c>
      <c r="K40" s="107">
        <v>0</v>
      </c>
      <c r="L40" s="107">
        <v>0</v>
      </c>
      <c r="M40" s="107">
        <v>0</v>
      </c>
      <c r="N40" s="107">
        <v>0</v>
      </c>
      <c r="O40" s="107">
        <v>0</v>
      </c>
      <c r="P40" s="107">
        <v>0</v>
      </c>
      <c r="Q40" s="86"/>
    </row>
    <row r="41" spans="3:28" ht="14.25" customHeight="1">
      <c r="C41" s="31" t="s">
        <v>93</v>
      </c>
      <c r="D41" s="31"/>
      <c r="E41" s="31" t="s">
        <v>177</v>
      </c>
      <c r="F41" s="86"/>
      <c r="G41" s="107">
        <v>0</v>
      </c>
      <c r="H41" s="107">
        <v>0</v>
      </c>
      <c r="I41" s="107">
        <v>0</v>
      </c>
      <c r="J41" s="107">
        <v>0</v>
      </c>
      <c r="K41" s="107">
        <v>0</v>
      </c>
      <c r="L41" s="107">
        <v>0</v>
      </c>
      <c r="M41" s="107">
        <v>0</v>
      </c>
      <c r="N41" s="107">
        <v>0</v>
      </c>
      <c r="O41" s="107">
        <v>0</v>
      </c>
      <c r="P41" s="107">
        <v>0</v>
      </c>
      <c r="Q41" s="86"/>
    </row>
    <row r="42" spans="3:28" ht="14.25" customHeight="1">
      <c r="C42" s="31" t="s">
        <v>94</v>
      </c>
      <c r="D42" s="31"/>
      <c r="E42" s="31" t="s">
        <v>177</v>
      </c>
      <c r="F42" s="86"/>
      <c r="G42" s="107">
        <v>0</v>
      </c>
      <c r="H42" s="107">
        <v>0</v>
      </c>
      <c r="I42" s="107">
        <v>0</v>
      </c>
      <c r="J42" s="107">
        <v>0</v>
      </c>
      <c r="K42" s="107">
        <v>0</v>
      </c>
      <c r="L42" s="107">
        <v>0</v>
      </c>
      <c r="M42" s="107">
        <v>0</v>
      </c>
      <c r="N42" s="107">
        <v>0</v>
      </c>
      <c r="O42" s="107">
        <v>0</v>
      </c>
      <c r="P42" s="107">
        <v>0</v>
      </c>
      <c r="Q42" s="86"/>
    </row>
    <row r="43" spans="3:28" ht="14.25" customHeight="1">
      <c r="C43" s="30" t="s">
        <v>95</v>
      </c>
      <c r="D43" s="30"/>
      <c r="E43" s="31" t="s">
        <v>177</v>
      </c>
      <c r="F43" s="86"/>
      <c r="G43" s="107">
        <v>0</v>
      </c>
      <c r="H43" s="107">
        <v>0</v>
      </c>
      <c r="I43" s="107">
        <v>0</v>
      </c>
      <c r="J43" s="107">
        <v>0</v>
      </c>
      <c r="K43" s="107">
        <v>0</v>
      </c>
      <c r="L43" s="107">
        <v>0</v>
      </c>
      <c r="M43" s="107">
        <v>0</v>
      </c>
      <c r="N43" s="107">
        <v>0</v>
      </c>
      <c r="O43" s="107">
        <v>0</v>
      </c>
      <c r="P43" s="107">
        <v>0</v>
      </c>
      <c r="Q43" s="86"/>
    </row>
    <row r="44" spans="3:28" ht="14.25" customHeight="1">
      <c r="C44" s="31" t="s">
        <v>96</v>
      </c>
      <c r="D44" s="31"/>
      <c r="E44" s="31" t="s">
        <v>177</v>
      </c>
      <c r="F44" s="86"/>
      <c r="G44" s="107">
        <v>0</v>
      </c>
      <c r="H44" s="107">
        <v>0</v>
      </c>
      <c r="I44" s="107">
        <v>0</v>
      </c>
      <c r="J44" s="107">
        <v>0</v>
      </c>
      <c r="K44" s="107">
        <v>0</v>
      </c>
      <c r="L44" s="107">
        <v>0</v>
      </c>
      <c r="M44" s="107">
        <v>0</v>
      </c>
      <c r="N44" s="107">
        <v>0</v>
      </c>
      <c r="O44" s="107">
        <v>0</v>
      </c>
      <c r="P44" s="107">
        <v>0</v>
      </c>
      <c r="Q44" s="86"/>
    </row>
    <row r="45" spans="3:28" ht="14.25" customHeight="1">
      <c r="C45" s="31" t="s">
        <v>97</v>
      </c>
      <c r="D45" s="31"/>
      <c r="E45" s="31" t="s">
        <v>177</v>
      </c>
      <c r="F45" s="86"/>
      <c r="G45" s="107">
        <v>0</v>
      </c>
      <c r="H45" s="107">
        <v>0</v>
      </c>
      <c r="I45" s="107">
        <v>0</v>
      </c>
      <c r="J45" s="107">
        <v>0</v>
      </c>
      <c r="K45" s="107">
        <v>0</v>
      </c>
      <c r="L45" s="107">
        <v>0</v>
      </c>
      <c r="M45" s="107">
        <v>0</v>
      </c>
      <c r="N45" s="107">
        <v>0</v>
      </c>
      <c r="O45" s="107">
        <v>0</v>
      </c>
      <c r="P45" s="107">
        <v>0</v>
      </c>
      <c r="Q45" s="86"/>
    </row>
    <row r="46" spans="3:28" ht="14.25" customHeight="1">
      <c r="C46" s="31" t="s">
        <v>161</v>
      </c>
      <c r="D46" s="31"/>
      <c r="E46" s="31" t="s">
        <v>177</v>
      </c>
      <c r="F46" s="86"/>
      <c r="G46" s="107">
        <v>0</v>
      </c>
      <c r="H46" s="107">
        <v>0</v>
      </c>
      <c r="I46" s="107">
        <v>0</v>
      </c>
      <c r="J46" s="107">
        <v>0</v>
      </c>
      <c r="K46" s="107">
        <v>0</v>
      </c>
      <c r="L46" s="107">
        <v>0</v>
      </c>
      <c r="M46" s="107">
        <v>0</v>
      </c>
      <c r="N46" s="107">
        <v>0</v>
      </c>
      <c r="O46" s="107">
        <v>0</v>
      </c>
      <c r="P46" s="107">
        <v>0</v>
      </c>
      <c r="Q46" s="86"/>
    </row>
    <row r="47" spans="3:28" ht="14.25" customHeight="1">
      <c r="C47" s="31" t="s">
        <v>99</v>
      </c>
      <c r="D47" s="31"/>
      <c r="E47" s="31" t="s">
        <v>177</v>
      </c>
      <c r="F47" s="86"/>
      <c r="G47" s="107">
        <v>0</v>
      </c>
      <c r="H47" s="107">
        <v>0</v>
      </c>
      <c r="I47" s="107">
        <v>0</v>
      </c>
      <c r="J47" s="107">
        <v>0</v>
      </c>
      <c r="K47" s="107">
        <v>0</v>
      </c>
      <c r="L47" s="107">
        <v>0</v>
      </c>
      <c r="M47" s="107">
        <v>0</v>
      </c>
      <c r="N47" s="107">
        <v>0</v>
      </c>
      <c r="O47" s="107">
        <v>0</v>
      </c>
      <c r="P47" s="107">
        <v>0</v>
      </c>
      <c r="Q47" s="86"/>
    </row>
    <row r="48" spans="3:28" ht="14.25" customHeight="1">
      <c r="C48" s="31" t="s">
        <v>100</v>
      </c>
      <c r="D48" s="31"/>
      <c r="E48" s="31" t="s">
        <v>177</v>
      </c>
      <c r="F48" s="86"/>
      <c r="G48" s="107">
        <v>0</v>
      </c>
      <c r="H48" s="107">
        <v>0</v>
      </c>
      <c r="I48" s="107">
        <v>0</v>
      </c>
      <c r="J48" s="107">
        <v>0</v>
      </c>
      <c r="K48" s="107">
        <v>0</v>
      </c>
      <c r="L48" s="107">
        <v>0</v>
      </c>
      <c r="M48" s="107">
        <v>0</v>
      </c>
      <c r="N48" s="107">
        <v>0</v>
      </c>
      <c r="O48" s="107">
        <v>0</v>
      </c>
      <c r="P48" s="107">
        <v>0</v>
      </c>
      <c r="Q48" s="86"/>
    </row>
    <row r="49" spans="1:31" ht="14.25" customHeight="1">
      <c r="C49" s="31" t="s">
        <v>101</v>
      </c>
      <c r="D49" s="31"/>
      <c r="E49" s="31" t="s">
        <v>177</v>
      </c>
      <c r="F49" s="86"/>
      <c r="G49" s="107">
        <v>0</v>
      </c>
      <c r="H49" s="107">
        <v>0</v>
      </c>
      <c r="I49" s="107">
        <v>0</v>
      </c>
      <c r="J49" s="107">
        <v>0</v>
      </c>
      <c r="K49" s="107">
        <v>0</v>
      </c>
      <c r="L49" s="107">
        <v>0</v>
      </c>
      <c r="M49" s="107">
        <v>0</v>
      </c>
      <c r="N49" s="107">
        <v>0</v>
      </c>
      <c r="O49" s="107">
        <v>0</v>
      </c>
      <c r="P49" s="107">
        <v>0</v>
      </c>
      <c r="Q49" s="86"/>
    </row>
    <row r="50" spans="1:31" ht="14.25" customHeight="1">
      <c r="C50" s="31" t="s">
        <v>102</v>
      </c>
      <c r="D50" s="31"/>
      <c r="E50" s="31" t="s">
        <v>177</v>
      </c>
      <c r="F50" s="86"/>
      <c r="G50" s="107">
        <v>0</v>
      </c>
      <c r="H50" s="107">
        <v>0</v>
      </c>
      <c r="I50" s="107">
        <v>0</v>
      </c>
      <c r="J50" s="107">
        <v>0</v>
      </c>
      <c r="K50" s="107">
        <v>0</v>
      </c>
      <c r="L50" s="107">
        <v>0</v>
      </c>
      <c r="M50" s="107">
        <v>0</v>
      </c>
      <c r="N50" s="107">
        <v>0</v>
      </c>
      <c r="O50" s="107">
        <v>0</v>
      </c>
      <c r="P50" s="107">
        <v>0</v>
      </c>
      <c r="Q50" s="86"/>
    </row>
    <row r="51" spans="1:31" ht="14.25" customHeight="1">
      <c r="C51" s="31" t="s">
        <v>103</v>
      </c>
      <c r="D51" s="31"/>
      <c r="E51" s="31" t="s">
        <v>177</v>
      </c>
      <c r="F51" s="86"/>
      <c r="G51" s="107">
        <v>0</v>
      </c>
      <c r="H51" s="107">
        <v>0</v>
      </c>
      <c r="I51" s="107">
        <v>0</v>
      </c>
      <c r="J51" s="107">
        <v>0</v>
      </c>
      <c r="K51" s="107">
        <v>0</v>
      </c>
      <c r="L51" s="107">
        <v>0</v>
      </c>
      <c r="M51" s="107">
        <v>0</v>
      </c>
      <c r="N51" s="107">
        <v>0</v>
      </c>
      <c r="O51" s="107">
        <v>0</v>
      </c>
      <c r="P51" s="107">
        <v>0</v>
      </c>
      <c r="Q51" s="86"/>
    </row>
    <row r="52" spans="1:31" ht="14.25" customHeight="1">
      <c r="C52" s="31" t="s">
        <v>104</v>
      </c>
      <c r="D52" s="31"/>
      <c r="E52" s="31" t="s">
        <v>177</v>
      </c>
      <c r="F52" s="86"/>
      <c r="G52" s="107">
        <v>0</v>
      </c>
      <c r="H52" s="107">
        <v>0</v>
      </c>
      <c r="I52" s="107">
        <v>0</v>
      </c>
      <c r="J52" s="107">
        <v>0</v>
      </c>
      <c r="K52" s="107">
        <v>0</v>
      </c>
      <c r="L52" s="107">
        <v>0</v>
      </c>
      <c r="M52" s="107">
        <v>0</v>
      </c>
      <c r="N52" s="107">
        <v>0</v>
      </c>
      <c r="O52" s="107">
        <v>0</v>
      </c>
      <c r="P52" s="107">
        <v>0</v>
      </c>
    </row>
    <row r="53" spans="1:31" ht="14.25" customHeight="1">
      <c r="C53" s="31" t="s">
        <v>105</v>
      </c>
      <c r="D53" s="31"/>
      <c r="E53" s="31" t="s">
        <v>177</v>
      </c>
      <c r="F53" s="86"/>
      <c r="G53" s="107">
        <v>0</v>
      </c>
      <c r="H53" s="107">
        <v>0</v>
      </c>
      <c r="I53" s="107">
        <v>0</v>
      </c>
      <c r="J53" s="107">
        <v>0</v>
      </c>
      <c r="K53" s="107">
        <v>0</v>
      </c>
      <c r="L53" s="107">
        <v>0</v>
      </c>
      <c r="M53" s="107">
        <v>0</v>
      </c>
      <c r="N53" s="107">
        <v>0</v>
      </c>
      <c r="O53" s="107">
        <v>0</v>
      </c>
      <c r="P53" s="107">
        <v>0</v>
      </c>
      <c r="T53" s="80"/>
      <c r="U53" s="80"/>
      <c r="V53" s="80"/>
      <c r="W53" s="80"/>
      <c r="X53" s="80"/>
      <c r="Y53" s="80"/>
      <c r="Z53" s="80"/>
      <c r="AA53" s="80"/>
      <c r="AB53" s="80"/>
      <c r="AC53" s="80"/>
      <c r="AD53" s="80"/>
      <c r="AE53" s="80"/>
    </row>
    <row r="54" spans="1:31" ht="14.25" customHeight="1">
      <c r="C54" s="31" t="s">
        <v>106</v>
      </c>
      <c r="D54" s="31"/>
      <c r="E54" s="31" t="s">
        <v>177</v>
      </c>
      <c r="F54" s="86"/>
      <c r="G54" s="107">
        <v>0</v>
      </c>
      <c r="H54" s="107">
        <v>0</v>
      </c>
      <c r="I54" s="107">
        <v>0</v>
      </c>
      <c r="J54" s="107">
        <v>0</v>
      </c>
      <c r="K54" s="107">
        <v>0</v>
      </c>
      <c r="L54" s="107">
        <v>0</v>
      </c>
      <c r="M54" s="107">
        <v>0</v>
      </c>
      <c r="N54" s="107">
        <v>0</v>
      </c>
      <c r="O54" s="107">
        <v>0</v>
      </c>
      <c r="P54" s="107">
        <v>0</v>
      </c>
    </row>
    <row r="55" spans="1:31" ht="14.25" customHeight="1">
      <c r="Q55" s="30"/>
    </row>
    <row r="56" spans="1:31" ht="14.25" customHeight="1">
      <c r="Q56" s="91"/>
    </row>
    <row r="57" spans="1:31" ht="14.25" customHeight="1">
      <c r="C57" s="13" t="s">
        <v>135</v>
      </c>
      <c r="D57" s="13"/>
      <c r="Q57" s="91"/>
    </row>
    <row r="58" spans="1:31" ht="14.25" customHeight="1">
      <c r="C58" s="92" t="s">
        <v>227</v>
      </c>
      <c r="D58" s="93"/>
      <c r="E58" s="92"/>
      <c r="Q58" s="91"/>
    </row>
    <row r="59" spans="1:31" ht="14.25" customHeight="1">
      <c r="C59" s="92" t="s">
        <v>228</v>
      </c>
      <c r="D59" s="93"/>
      <c r="E59" s="92"/>
      <c r="G59" s="94"/>
      <c r="Q59" s="91"/>
    </row>
    <row r="60" spans="1:31" ht="14.25" customHeight="1">
      <c r="C60" s="92" t="s">
        <v>229</v>
      </c>
      <c r="D60" s="93"/>
      <c r="E60" s="92"/>
      <c r="Q60" s="91"/>
    </row>
    <row r="61" spans="1:31" ht="14.25" customHeight="1">
      <c r="A61" s="84" t="s">
        <v>164</v>
      </c>
      <c r="B61" s="85"/>
      <c r="C61" s="92" t="s">
        <v>230</v>
      </c>
      <c r="D61" s="93"/>
      <c r="E61" s="92"/>
      <c r="Q61" s="91"/>
    </row>
    <row r="62" spans="1:31" ht="14.25" customHeight="1">
      <c r="A62" s="106" t="s">
        <v>219</v>
      </c>
      <c r="B62" s="106" t="s">
        <v>220</v>
      </c>
      <c r="C62" s="32" t="s">
        <v>147</v>
      </c>
      <c r="D62" s="32" t="s">
        <v>168</v>
      </c>
      <c r="E62" s="32" t="s">
        <v>55</v>
      </c>
      <c r="F62" s="32" t="s">
        <v>149</v>
      </c>
      <c r="G62" s="32" t="s">
        <v>150</v>
      </c>
      <c r="H62" s="32" t="s">
        <v>151</v>
      </c>
      <c r="I62" s="32" t="s">
        <v>152</v>
      </c>
      <c r="J62" s="32" t="s">
        <v>153</v>
      </c>
      <c r="K62" s="32" t="s">
        <v>154</v>
      </c>
      <c r="L62" s="32" t="s">
        <v>155</v>
      </c>
      <c r="M62" s="32" t="s">
        <v>156</v>
      </c>
      <c r="N62" s="32" t="s">
        <v>157</v>
      </c>
      <c r="O62" s="32" t="s">
        <v>158</v>
      </c>
      <c r="P62" s="32" t="s">
        <v>159</v>
      </c>
      <c r="Q62" s="91"/>
    </row>
    <row r="63" spans="1:31" ht="14.25" customHeight="1">
      <c r="A63" s="89" t="s">
        <v>231</v>
      </c>
      <c r="B63" s="112">
        <f>60*24</f>
        <v>1440</v>
      </c>
      <c r="C63" s="31" t="s">
        <v>58</v>
      </c>
      <c r="D63" s="31"/>
      <c r="E63" s="95" t="s">
        <v>232</v>
      </c>
      <c r="F63" s="86"/>
      <c r="G63" s="107">
        <v>16.899999999999999</v>
      </c>
      <c r="H63" s="107">
        <v>14.5</v>
      </c>
      <c r="I63" s="107">
        <v>12</v>
      </c>
      <c r="J63" s="107">
        <v>12</v>
      </c>
      <c r="K63" s="107">
        <v>12</v>
      </c>
      <c r="L63" s="91"/>
      <c r="M63" s="91"/>
      <c r="N63" s="91"/>
      <c r="O63" s="91"/>
      <c r="P63" s="91"/>
      <c r="Q63" s="91"/>
    </row>
    <row r="64" spans="1:31" ht="14.25" customHeight="1">
      <c r="A64" s="89" t="s">
        <v>231</v>
      </c>
      <c r="B64" s="112">
        <f>60*24</f>
        <v>1440</v>
      </c>
      <c r="C64" s="31" t="s">
        <v>91</v>
      </c>
      <c r="D64" s="31"/>
      <c r="E64" s="31" t="s">
        <v>232</v>
      </c>
      <c r="F64" s="86"/>
      <c r="G64" s="107">
        <v>36</v>
      </c>
      <c r="H64" s="107">
        <v>24</v>
      </c>
      <c r="I64" s="107">
        <v>12</v>
      </c>
      <c r="J64" s="107">
        <v>12</v>
      </c>
      <c r="K64" s="107">
        <v>12</v>
      </c>
      <c r="L64" s="91"/>
      <c r="M64" s="91"/>
      <c r="N64" s="91"/>
      <c r="O64" s="91"/>
      <c r="P64" s="91"/>
      <c r="Q64" s="91"/>
    </row>
    <row r="65" spans="1:17" ht="14.25" customHeight="1">
      <c r="A65" s="89" t="s">
        <v>231</v>
      </c>
      <c r="B65" s="112">
        <f>(60*24)/60</f>
        <v>24</v>
      </c>
      <c r="C65" s="31" t="s">
        <v>92</v>
      </c>
      <c r="D65" s="31"/>
      <c r="E65" s="31" t="s">
        <v>233</v>
      </c>
      <c r="F65" s="86"/>
      <c r="G65" s="115"/>
      <c r="H65" s="115"/>
      <c r="I65" s="115"/>
      <c r="J65" s="107">
        <v>0.2</v>
      </c>
      <c r="K65" s="107">
        <v>0.2</v>
      </c>
      <c r="L65" s="91"/>
      <c r="M65" s="91"/>
      <c r="N65" s="91"/>
      <c r="O65" s="91"/>
      <c r="P65" s="91"/>
      <c r="Q65" s="91"/>
    </row>
    <row r="66" spans="1:17" ht="14.25" customHeight="1">
      <c r="A66" s="89" t="s">
        <v>231</v>
      </c>
      <c r="B66" s="112">
        <v>1</v>
      </c>
      <c r="C66" s="31" t="s">
        <v>93</v>
      </c>
      <c r="D66" s="31"/>
      <c r="E66" s="31" t="s">
        <v>234</v>
      </c>
      <c r="F66" s="86"/>
      <c r="G66" s="113">
        <v>4.7453703703703703E-3</v>
      </c>
      <c r="H66" s="113">
        <v>4.4328703703703709E-3</v>
      </c>
      <c r="I66" s="113">
        <v>4.1203703703703706E-3</v>
      </c>
      <c r="J66" s="113">
        <v>3.8078703703703707E-3</v>
      </c>
      <c r="K66" s="113">
        <v>3.472222222222222E-3</v>
      </c>
      <c r="L66" s="91"/>
      <c r="M66" s="91"/>
      <c r="N66" s="91"/>
      <c r="O66" s="91"/>
      <c r="P66" s="91"/>
      <c r="Q66" s="91"/>
    </row>
    <row r="67" spans="1:17" ht="14.25" customHeight="1">
      <c r="A67" s="89" t="s">
        <v>231</v>
      </c>
      <c r="B67" s="112">
        <f>(60*24)/60</f>
        <v>24</v>
      </c>
      <c r="C67" s="31" t="s">
        <v>94</v>
      </c>
      <c r="D67" s="31"/>
      <c r="E67" s="31" t="s">
        <v>233</v>
      </c>
      <c r="F67" s="86"/>
      <c r="G67" s="115"/>
      <c r="H67" s="115"/>
      <c r="I67" s="115"/>
      <c r="J67" s="107">
        <v>0.2</v>
      </c>
      <c r="K67" s="107">
        <v>0.2</v>
      </c>
      <c r="L67" s="91"/>
      <c r="M67" s="91"/>
      <c r="N67" s="91"/>
      <c r="O67" s="91"/>
      <c r="P67" s="91"/>
      <c r="Q67" s="91"/>
    </row>
    <row r="68" spans="1:17" ht="14.25" customHeight="1">
      <c r="A68" s="89" t="s">
        <v>231</v>
      </c>
      <c r="B68" s="112">
        <f>(60*24)/60</f>
        <v>24</v>
      </c>
      <c r="C68" s="30" t="s">
        <v>95</v>
      </c>
      <c r="D68" s="30"/>
      <c r="E68" s="31" t="s">
        <v>233</v>
      </c>
      <c r="F68" s="86"/>
      <c r="G68" s="107">
        <v>0.25600000000000001</v>
      </c>
      <c r="H68" s="107">
        <v>0.24199999999999999</v>
      </c>
      <c r="I68" s="107">
        <v>0.22800000000000001</v>
      </c>
      <c r="J68" s="107">
        <v>0.214</v>
      </c>
      <c r="K68" s="107">
        <v>0.2</v>
      </c>
      <c r="L68" s="91"/>
      <c r="M68" s="91"/>
      <c r="N68" s="91"/>
      <c r="O68" s="91"/>
      <c r="P68" s="91"/>
      <c r="Q68" s="91"/>
    </row>
    <row r="69" spans="1:17" ht="14.25" customHeight="1">
      <c r="A69" s="89" t="s">
        <v>231</v>
      </c>
      <c r="B69" s="112">
        <f>60*24</f>
        <v>1440</v>
      </c>
      <c r="C69" s="31" t="s">
        <v>96</v>
      </c>
      <c r="D69" s="31"/>
      <c r="E69" s="31" t="s">
        <v>232</v>
      </c>
      <c r="F69" s="86"/>
      <c r="G69" s="107">
        <v>9</v>
      </c>
      <c r="H69" s="107">
        <v>9</v>
      </c>
      <c r="I69" s="107">
        <v>9</v>
      </c>
      <c r="J69" s="107">
        <v>9</v>
      </c>
      <c r="K69" s="107">
        <v>9</v>
      </c>
      <c r="L69" s="91"/>
      <c r="M69" s="91"/>
      <c r="N69" s="91"/>
      <c r="O69" s="91"/>
      <c r="P69" s="91"/>
      <c r="Q69" s="91"/>
    </row>
    <row r="70" spans="1:17" ht="14.25" customHeight="1">
      <c r="A70" s="89" t="s">
        <v>231</v>
      </c>
      <c r="B70" s="112">
        <v>1</v>
      </c>
      <c r="C70" s="31" t="s">
        <v>97</v>
      </c>
      <c r="D70" s="31"/>
      <c r="E70" s="31"/>
      <c r="F70" s="86"/>
      <c r="G70" s="115"/>
      <c r="H70" s="115"/>
      <c r="I70" s="115"/>
      <c r="J70" s="115"/>
      <c r="K70" s="115"/>
      <c r="L70" s="91"/>
      <c r="M70" s="91"/>
      <c r="N70" s="91"/>
      <c r="O70" s="91"/>
      <c r="P70" s="91"/>
      <c r="Q70" s="91"/>
    </row>
    <row r="71" spans="1:17" ht="14.25" customHeight="1">
      <c r="A71" s="89" t="s">
        <v>231</v>
      </c>
      <c r="B71" s="112">
        <v>1</v>
      </c>
      <c r="C71" s="31" t="s">
        <v>161</v>
      </c>
      <c r="D71" s="31"/>
      <c r="E71" s="31"/>
      <c r="F71" s="86"/>
      <c r="G71" s="115"/>
      <c r="H71" s="115"/>
      <c r="I71" s="115"/>
      <c r="J71" s="115"/>
      <c r="K71" s="115"/>
      <c r="L71" s="91"/>
      <c r="M71" s="91"/>
      <c r="N71" s="91"/>
      <c r="O71" s="91"/>
      <c r="P71" s="91"/>
      <c r="Q71" s="91"/>
    </row>
    <row r="72" spans="1:17" ht="14.25">
      <c r="A72" s="89" t="s">
        <v>231</v>
      </c>
      <c r="B72" s="112">
        <f>60*24</f>
        <v>1440</v>
      </c>
      <c r="C72" s="31" t="s">
        <v>99</v>
      </c>
      <c r="D72" s="31"/>
      <c r="E72" s="31" t="s">
        <v>232</v>
      </c>
      <c r="F72" s="86"/>
      <c r="G72" s="107">
        <v>21.3</v>
      </c>
      <c r="H72" s="107">
        <v>16</v>
      </c>
      <c r="I72" s="107">
        <v>12</v>
      </c>
      <c r="J72" s="107">
        <v>12</v>
      </c>
      <c r="K72" s="107">
        <v>12</v>
      </c>
      <c r="L72" s="91"/>
      <c r="M72" s="91"/>
      <c r="N72" s="91"/>
      <c r="O72" s="91"/>
      <c r="P72" s="91"/>
      <c r="Q72" s="91"/>
    </row>
    <row r="73" spans="1:17" ht="14.25">
      <c r="A73" s="89" t="s">
        <v>231</v>
      </c>
      <c r="B73" s="112">
        <f>60*24</f>
        <v>1440</v>
      </c>
      <c r="C73" s="31" t="s">
        <v>100</v>
      </c>
      <c r="D73" s="31"/>
      <c r="E73" s="31" t="s">
        <v>235</v>
      </c>
      <c r="F73" s="86"/>
      <c r="G73" s="107">
        <v>13.63</v>
      </c>
      <c r="H73" s="107">
        <v>12.81</v>
      </c>
      <c r="I73" s="107">
        <v>12</v>
      </c>
      <c r="J73" s="107">
        <v>12</v>
      </c>
      <c r="K73" s="107">
        <v>12</v>
      </c>
      <c r="L73" s="91"/>
      <c r="M73" s="91"/>
      <c r="N73" s="91"/>
      <c r="O73" s="91"/>
      <c r="P73" s="91"/>
      <c r="Q73" s="91"/>
    </row>
    <row r="74" spans="1:17" ht="14.25">
      <c r="A74" s="89" t="s">
        <v>231</v>
      </c>
      <c r="B74" s="112"/>
      <c r="C74" s="31" t="s">
        <v>101</v>
      </c>
      <c r="D74" s="31"/>
      <c r="E74" s="31"/>
      <c r="F74" s="86"/>
      <c r="G74" s="115"/>
      <c r="H74" s="115"/>
      <c r="I74" s="115"/>
      <c r="J74" s="115"/>
      <c r="K74" s="115"/>
      <c r="L74" s="91"/>
      <c r="M74" s="91"/>
      <c r="N74" s="91"/>
      <c r="O74" s="91"/>
      <c r="P74" s="91"/>
      <c r="Q74" s="91"/>
    </row>
    <row r="75" spans="1:17" ht="14.25">
      <c r="A75" s="89" t="s">
        <v>231</v>
      </c>
      <c r="B75" s="112"/>
      <c r="C75" s="31" t="s">
        <v>102</v>
      </c>
      <c r="D75" s="31"/>
      <c r="E75" s="31"/>
      <c r="F75" s="86"/>
      <c r="G75" s="115"/>
      <c r="H75" s="115"/>
      <c r="I75" s="115"/>
      <c r="J75" s="115"/>
      <c r="K75" s="115"/>
      <c r="L75" s="91"/>
      <c r="M75" s="91"/>
      <c r="N75" s="91"/>
      <c r="O75" s="91"/>
      <c r="P75" s="91"/>
      <c r="Q75" s="91"/>
    </row>
    <row r="76" spans="1:17" ht="14.25">
      <c r="A76" s="89" t="s">
        <v>231</v>
      </c>
      <c r="B76" s="112">
        <f>60*24</f>
        <v>1440</v>
      </c>
      <c r="C76" s="31" t="s">
        <v>103</v>
      </c>
      <c r="D76" s="31"/>
      <c r="E76" s="31" t="s">
        <v>232</v>
      </c>
      <c r="F76" s="86"/>
      <c r="G76" s="107">
        <v>10</v>
      </c>
      <c r="H76" s="107">
        <v>10</v>
      </c>
      <c r="I76" s="107">
        <v>10</v>
      </c>
      <c r="J76" s="107">
        <v>10</v>
      </c>
      <c r="K76" s="107">
        <v>10</v>
      </c>
      <c r="L76" s="91"/>
      <c r="M76" s="91"/>
      <c r="N76" s="91"/>
      <c r="O76" s="91"/>
      <c r="P76" s="91"/>
      <c r="Q76" s="91"/>
    </row>
    <row r="77" spans="1:17" ht="14.25">
      <c r="A77" s="89" t="s">
        <v>231</v>
      </c>
      <c r="B77" s="112">
        <v>1</v>
      </c>
      <c r="C77" s="31" t="s">
        <v>104</v>
      </c>
      <c r="D77" s="31"/>
      <c r="E77" s="31" t="s">
        <v>234</v>
      </c>
      <c r="F77" s="86"/>
      <c r="G77" s="113">
        <v>3.472222222222222E-3</v>
      </c>
      <c r="H77" s="113">
        <v>3.472222222222222E-3</v>
      </c>
      <c r="I77" s="113">
        <v>3.472222222222222E-3</v>
      </c>
      <c r="J77" s="113">
        <v>3.472222222222222E-3</v>
      </c>
      <c r="K77" s="113">
        <v>3.472222222222222E-3</v>
      </c>
      <c r="L77" s="91"/>
      <c r="M77" s="91"/>
      <c r="N77" s="91"/>
      <c r="O77" s="91"/>
      <c r="P77" s="91"/>
      <c r="Q77" s="91"/>
    </row>
    <row r="78" spans="1:17" ht="14.25">
      <c r="A78" s="89" t="s">
        <v>231</v>
      </c>
      <c r="B78" s="112">
        <v>1</v>
      </c>
      <c r="C78" s="31" t="s">
        <v>105</v>
      </c>
      <c r="D78" s="31"/>
      <c r="E78" s="31"/>
      <c r="F78" s="86"/>
      <c r="G78" s="115"/>
      <c r="H78" s="115"/>
      <c r="I78" s="115"/>
      <c r="J78" s="115"/>
      <c r="K78" s="115"/>
      <c r="L78" s="91"/>
      <c r="M78" s="91"/>
      <c r="N78" s="91"/>
      <c r="O78" s="91"/>
      <c r="P78" s="91"/>
      <c r="Q78" s="91"/>
    </row>
    <row r="79" spans="1:17" ht="14.25">
      <c r="A79" s="89" t="s">
        <v>231</v>
      </c>
      <c r="B79" s="112">
        <f>(60*24)/60</f>
        <v>24</v>
      </c>
      <c r="C79" s="31" t="s">
        <v>106</v>
      </c>
      <c r="D79" s="31"/>
      <c r="E79" s="31" t="s">
        <v>233</v>
      </c>
      <c r="F79" s="86"/>
      <c r="G79" s="107">
        <v>0.26</v>
      </c>
      <c r="H79" s="107">
        <v>0.23</v>
      </c>
      <c r="I79" s="107">
        <v>0.2</v>
      </c>
      <c r="J79" s="107">
        <v>0.2</v>
      </c>
      <c r="K79" s="107">
        <v>0.2</v>
      </c>
      <c r="L79" s="91"/>
      <c r="M79" s="91"/>
      <c r="N79" s="91"/>
      <c r="O79" s="91"/>
      <c r="P79" s="91"/>
      <c r="Q79" s="91"/>
    </row>
    <row r="80" spans="1:17" ht="14.25">
      <c r="C80" s="31" t="s">
        <v>58</v>
      </c>
      <c r="D80" s="31"/>
      <c r="E80" s="31" t="s">
        <v>188</v>
      </c>
      <c r="F80" s="86"/>
      <c r="G80" s="128">
        <f t="shared" ref="G80:K89" si="2">IF(G63="","",G63/$B63)</f>
        <v>1.173611111111111E-2</v>
      </c>
      <c r="H80" s="128">
        <f t="shared" si="2"/>
        <v>1.0069444444444445E-2</v>
      </c>
      <c r="I80" s="128">
        <f t="shared" si="2"/>
        <v>8.3333333333333332E-3</v>
      </c>
      <c r="J80" s="128">
        <f t="shared" si="2"/>
        <v>8.3333333333333332E-3</v>
      </c>
      <c r="K80" s="128">
        <f t="shared" si="2"/>
        <v>8.3333333333333332E-3</v>
      </c>
      <c r="L80" s="114">
        <v>4.5138888888888893E-3</v>
      </c>
      <c r="M80" s="114">
        <v>4.2592592592592595E-3</v>
      </c>
      <c r="N80" s="114">
        <v>3.9930555555555561E-3</v>
      </c>
      <c r="O80" s="114">
        <v>3.7384259259259263E-3</v>
      </c>
      <c r="P80" s="114">
        <v>3.472222222222222E-3</v>
      </c>
      <c r="Q80" s="91"/>
    </row>
    <row r="81" spans="3:18" ht="14.25">
      <c r="C81" s="31" t="s">
        <v>91</v>
      </c>
      <c r="D81" s="31"/>
      <c r="E81" s="31" t="s">
        <v>188</v>
      </c>
      <c r="F81" s="86"/>
      <c r="G81" s="128">
        <f t="shared" si="2"/>
        <v>2.5000000000000001E-2</v>
      </c>
      <c r="H81" s="128">
        <f t="shared" si="2"/>
        <v>1.6666666666666666E-2</v>
      </c>
      <c r="I81" s="128">
        <f t="shared" si="2"/>
        <v>8.3333333333333332E-3</v>
      </c>
      <c r="J81" s="128">
        <f t="shared" si="2"/>
        <v>8.3333333333333332E-3</v>
      </c>
      <c r="K81" s="128">
        <f t="shared" si="2"/>
        <v>8.3333333333333332E-3</v>
      </c>
      <c r="L81" s="114">
        <v>4.5138888888888893E-3</v>
      </c>
      <c r="M81" s="114">
        <v>4.2592592592592595E-3</v>
      </c>
      <c r="N81" s="114">
        <v>3.9930555555555561E-3</v>
      </c>
      <c r="O81" s="114">
        <v>3.7384259259259263E-3</v>
      </c>
      <c r="P81" s="114">
        <v>3.472222222222222E-3</v>
      </c>
      <c r="Q81" s="91"/>
    </row>
    <row r="82" spans="3:18" ht="14.25">
      <c r="C82" s="31" t="s">
        <v>92</v>
      </c>
      <c r="D82" s="31"/>
      <c r="E82" s="31" t="s">
        <v>188</v>
      </c>
      <c r="F82" s="86"/>
      <c r="G82" s="128" t="str">
        <f t="shared" si="2"/>
        <v/>
      </c>
      <c r="H82" s="128" t="str">
        <f t="shared" si="2"/>
        <v/>
      </c>
      <c r="I82" s="128" t="str">
        <f t="shared" si="2"/>
        <v/>
      </c>
      <c r="J82" s="128">
        <f t="shared" si="2"/>
        <v>8.3333333333333332E-3</v>
      </c>
      <c r="K82" s="128">
        <f t="shared" si="2"/>
        <v>8.3333333333333332E-3</v>
      </c>
      <c r="L82" s="114">
        <v>4.5138888888888893E-3</v>
      </c>
      <c r="M82" s="114">
        <v>4.2592592592592595E-3</v>
      </c>
      <c r="N82" s="114">
        <v>3.9930555555555561E-3</v>
      </c>
      <c r="O82" s="114">
        <v>3.7384259259259263E-3</v>
      </c>
      <c r="P82" s="114">
        <v>3.472222222222222E-3</v>
      </c>
      <c r="Q82" s="91"/>
    </row>
    <row r="83" spans="3:18" ht="14.25">
      <c r="C83" s="31" t="s">
        <v>93</v>
      </c>
      <c r="D83" s="31"/>
      <c r="E83" s="31" t="s">
        <v>188</v>
      </c>
      <c r="F83" s="86"/>
      <c r="G83" s="128">
        <f t="shared" si="2"/>
        <v>4.7453703703703703E-3</v>
      </c>
      <c r="H83" s="128">
        <f t="shared" si="2"/>
        <v>4.4328703703703709E-3</v>
      </c>
      <c r="I83" s="128">
        <f t="shared" si="2"/>
        <v>4.1203703703703706E-3</v>
      </c>
      <c r="J83" s="128">
        <f t="shared" si="2"/>
        <v>3.8078703703703707E-3</v>
      </c>
      <c r="K83" s="128">
        <f t="shared" si="2"/>
        <v>3.472222222222222E-3</v>
      </c>
      <c r="L83" s="114">
        <v>4.5138888888888893E-3</v>
      </c>
      <c r="M83" s="114">
        <v>4.2592592592592595E-3</v>
      </c>
      <c r="N83" s="114">
        <v>3.9930555555555561E-3</v>
      </c>
      <c r="O83" s="114">
        <v>3.7384259259259263E-3</v>
      </c>
      <c r="P83" s="114">
        <v>3.472222222222222E-3</v>
      </c>
      <c r="Q83" s="91"/>
      <c r="R83" s="87"/>
    </row>
    <row r="84" spans="3:18" ht="14.25">
      <c r="C84" s="31" t="s">
        <v>94</v>
      </c>
      <c r="D84" s="31"/>
      <c r="E84" s="31" t="s">
        <v>188</v>
      </c>
      <c r="F84" s="86"/>
      <c r="G84" s="128" t="str">
        <f t="shared" si="2"/>
        <v/>
      </c>
      <c r="H84" s="128" t="str">
        <f t="shared" si="2"/>
        <v/>
      </c>
      <c r="I84" s="128" t="str">
        <f t="shared" si="2"/>
        <v/>
      </c>
      <c r="J84" s="128">
        <f t="shared" si="2"/>
        <v>8.3333333333333332E-3</v>
      </c>
      <c r="K84" s="128">
        <f t="shared" si="2"/>
        <v>8.3333333333333332E-3</v>
      </c>
      <c r="L84" s="114">
        <v>4.5138888888888893E-3</v>
      </c>
      <c r="M84" s="114">
        <v>4.2592592592592595E-3</v>
      </c>
      <c r="N84" s="114">
        <v>3.9930555555555561E-3</v>
      </c>
      <c r="O84" s="114">
        <v>3.7384259259259263E-3</v>
      </c>
      <c r="P84" s="114">
        <v>3.472222222222222E-3</v>
      </c>
      <c r="Q84" s="91"/>
      <c r="R84" s="87"/>
    </row>
    <row r="85" spans="3:18" ht="14.25">
      <c r="C85" s="30" t="s">
        <v>95</v>
      </c>
      <c r="D85" s="30"/>
      <c r="E85" s="31" t="s">
        <v>188</v>
      </c>
      <c r="F85" s="86"/>
      <c r="G85" s="128">
        <f t="shared" si="2"/>
        <v>1.0666666666666666E-2</v>
      </c>
      <c r="H85" s="128">
        <f t="shared" si="2"/>
        <v>1.0083333333333333E-2</v>
      </c>
      <c r="I85" s="128">
        <f t="shared" si="2"/>
        <v>9.4999999999999998E-3</v>
      </c>
      <c r="J85" s="128">
        <f t="shared" si="2"/>
        <v>8.9166666666666665E-3</v>
      </c>
      <c r="K85" s="128">
        <f t="shared" si="2"/>
        <v>8.3333333333333332E-3</v>
      </c>
      <c r="L85" s="114">
        <v>4.5138888888888893E-3</v>
      </c>
      <c r="M85" s="114">
        <v>4.2592592592592595E-3</v>
      </c>
      <c r="N85" s="114">
        <v>3.9930555555555561E-3</v>
      </c>
      <c r="O85" s="114">
        <v>3.7384259259259263E-3</v>
      </c>
      <c r="P85" s="114">
        <v>3.472222222222222E-3</v>
      </c>
      <c r="Q85" s="91"/>
      <c r="R85" s="87"/>
    </row>
    <row r="86" spans="3:18" ht="14.25">
      <c r="C86" s="31" t="s">
        <v>96</v>
      </c>
      <c r="D86" s="31"/>
      <c r="E86" s="31" t="s">
        <v>188</v>
      </c>
      <c r="F86" s="86"/>
      <c r="G86" s="128">
        <f t="shared" si="2"/>
        <v>6.2500000000000003E-3</v>
      </c>
      <c r="H86" s="128">
        <f t="shared" si="2"/>
        <v>6.2500000000000003E-3</v>
      </c>
      <c r="I86" s="128">
        <f t="shared" si="2"/>
        <v>6.2500000000000003E-3</v>
      </c>
      <c r="J86" s="128">
        <f t="shared" si="2"/>
        <v>6.2500000000000003E-3</v>
      </c>
      <c r="K86" s="128">
        <f t="shared" si="2"/>
        <v>6.2500000000000003E-3</v>
      </c>
      <c r="L86" s="114">
        <v>4.5138888888888893E-3</v>
      </c>
      <c r="M86" s="114">
        <v>4.2592592592592595E-3</v>
      </c>
      <c r="N86" s="114">
        <v>3.9930555555555561E-3</v>
      </c>
      <c r="O86" s="114">
        <v>3.7384259259259263E-3</v>
      </c>
      <c r="P86" s="114">
        <v>3.472222222222222E-3</v>
      </c>
      <c r="Q86" s="91"/>
      <c r="R86" s="87"/>
    </row>
    <row r="87" spans="3:18" ht="14.25">
      <c r="C87" s="31" t="s">
        <v>97</v>
      </c>
      <c r="D87" s="31"/>
      <c r="E87" s="31" t="s">
        <v>188</v>
      </c>
      <c r="F87" s="86"/>
      <c r="G87" s="128" t="str">
        <f t="shared" si="2"/>
        <v/>
      </c>
      <c r="H87" s="128" t="str">
        <f t="shared" si="2"/>
        <v/>
      </c>
      <c r="I87" s="128" t="str">
        <f t="shared" si="2"/>
        <v/>
      </c>
      <c r="J87" s="128" t="str">
        <f t="shared" si="2"/>
        <v/>
      </c>
      <c r="K87" s="128" t="str">
        <f t="shared" si="2"/>
        <v/>
      </c>
      <c r="L87" s="114">
        <v>4.5138888888888893E-3</v>
      </c>
      <c r="M87" s="114">
        <v>4.2592592592592595E-3</v>
      </c>
      <c r="N87" s="114">
        <v>3.9930555555555561E-3</v>
      </c>
      <c r="O87" s="114">
        <v>3.7384259259259263E-3</v>
      </c>
      <c r="P87" s="114">
        <v>3.472222222222222E-3</v>
      </c>
      <c r="Q87" s="91"/>
      <c r="R87" s="87"/>
    </row>
    <row r="88" spans="3:18" ht="14.25">
      <c r="C88" s="31" t="s">
        <v>161</v>
      </c>
      <c r="D88" s="31"/>
      <c r="E88" s="31" t="s">
        <v>188</v>
      </c>
      <c r="F88" s="86"/>
      <c r="G88" s="128" t="str">
        <f t="shared" si="2"/>
        <v/>
      </c>
      <c r="H88" s="128" t="str">
        <f t="shared" si="2"/>
        <v/>
      </c>
      <c r="I88" s="128" t="str">
        <f t="shared" si="2"/>
        <v/>
      </c>
      <c r="J88" s="128" t="str">
        <f t="shared" si="2"/>
        <v/>
      </c>
      <c r="K88" s="128" t="str">
        <f t="shared" si="2"/>
        <v/>
      </c>
      <c r="L88" s="114">
        <v>4.5138888888888893E-3</v>
      </c>
      <c r="M88" s="114">
        <v>4.2592592592592595E-3</v>
      </c>
      <c r="N88" s="114">
        <v>3.9930555555555561E-3</v>
      </c>
      <c r="O88" s="114">
        <v>3.7384259259259263E-3</v>
      </c>
      <c r="P88" s="114">
        <v>3.472222222222222E-3</v>
      </c>
      <c r="Q88" s="91"/>
      <c r="R88" s="87"/>
    </row>
    <row r="89" spans="3:18" ht="14.25">
      <c r="C89" s="31" t="s">
        <v>99</v>
      </c>
      <c r="D89" s="31"/>
      <c r="E89" s="31" t="s">
        <v>188</v>
      </c>
      <c r="F89" s="86"/>
      <c r="G89" s="128">
        <f t="shared" si="2"/>
        <v>1.4791666666666667E-2</v>
      </c>
      <c r="H89" s="128">
        <f t="shared" si="2"/>
        <v>1.1111111111111112E-2</v>
      </c>
      <c r="I89" s="128">
        <f t="shared" si="2"/>
        <v>8.3333333333333332E-3</v>
      </c>
      <c r="J89" s="128">
        <f t="shared" si="2"/>
        <v>8.3333333333333332E-3</v>
      </c>
      <c r="K89" s="128">
        <f t="shared" si="2"/>
        <v>8.3333333333333332E-3</v>
      </c>
      <c r="L89" s="114">
        <v>4.5138888888888893E-3</v>
      </c>
      <c r="M89" s="114">
        <v>4.2592592592592595E-3</v>
      </c>
      <c r="N89" s="114">
        <v>3.9930555555555561E-3</v>
      </c>
      <c r="O89" s="114">
        <v>3.7384259259259263E-3</v>
      </c>
      <c r="P89" s="114">
        <v>3.472222222222222E-3</v>
      </c>
      <c r="Q89" s="91"/>
      <c r="R89" s="87"/>
    </row>
    <row r="90" spans="3:18" ht="14.25" customHeight="1">
      <c r="C90" s="31" t="s">
        <v>100</v>
      </c>
      <c r="D90" s="31"/>
      <c r="E90" s="31" t="s">
        <v>188</v>
      </c>
      <c r="F90" s="86"/>
      <c r="G90" s="128">
        <f t="shared" ref="G90:K96" si="3">IF(G73="","",G73/$B73)</f>
        <v>9.4652777777777791E-3</v>
      </c>
      <c r="H90" s="128">
        <f t="shared" si="3"/>
        <v>8.8958333333333337E-3</v>
      </c>
      <c r="I90" s="128">
        <f t="shared" si="3"/>
        <v>8.3333333333333332E-3</v>
      </c>
      <c r="J90" s="128">
        <f t="shared" si="3"/>
        <v>8.3333333333333332E-3</v>
      </c>
      <c r="K90" s="128">
        <f t="shared" si="3"/>
        <v>8.3333333333333332E-3</v>
      </c>
      <c r="L90" s="114">
        <v>4.5138888888888893E-3</v>
      </c>
      <c r="M90" s="114">
        <v>4.2592592592592595E-3</v>
      </c>
      <c r="N90" s="114">
        <v>3.9930555555555561E-3</v>
      </c>
      <c r="O90" s="114">
        <v>3.7384259259259263E-3</v>
      </c>
      <c r="P90" s="114">
        <v>3.472222222222222E-3</v>
      </c>
      <c r="R90" s="87"/>
    </row>
    <row r="91" spans="3:18" ht="14.25" customHeight="1">
      <c r="C91" s="31" t="s">
        <v>101</v>
      </c>
      <c r="D91" s="31"/>
      <c r="E91" s="31" t="s">
        <v>188</v>
      </c>
      <c r="F91" s="86"/>
      <c r="G91" s="128" t="str">
        <f t="shared" si="3"/>
        <v/>
      </c>
      <c r="H91" s="128" t="str">
        <f t="shared" si="3"/>
        <v/>
      </c>
      <c r="I91" s="128" t="str">
        <f t="shared" si="3"/>
        <v/>
      </c>
      <c r="J91" s="128" t="str">
        <f t="shared" si="3"/>
        <v/>
      </c>
      <c r="K91" s="128" t="str">
        <f t="shared" si="3"/>
        <v/>
      </c>
      <c r="L91" s="114">
        <v>4.5138888888888893E-3</v>
      </c>
      <c r="M91" s="114">
        <v>4.2592592592592595E-3</v>
      </c>
      <c r="N91" s="114">
        <v>3.9930555555555561E-3</v>
      </c>
      <c r="O91" s="114">
        <v>3.7384259259259263E-3</v>
      </c>
      <c r="P91" s="114">
        <v>3.472222222222222E-3</v>
      </c>
      <c r="R91" s="87"/>
    </row>
    <row r="92" spans="3:18" ht="14.25" customHeight="1">
      <c r="C92" s="31" t="s">
        <v>102</v>
      </c>
      <c r="D92" s="31"/>
      <c r="E92" s="31" t="s">
        <v>188</v>
      </c>
      <c r="F92" s="86"/>
      <c r="G92" s="128" t="str">
        <f t="shared" si="3"/>
        <v/>
      </c>
      <c r="H92" s="128" t="str">
        <f t="shared" si="3"/>
        <v/>
      </c>
      <c r="I92" s="128" t="str">
        <f t="shared" si="3"/>
        <v/>
      </c>
      <c r="J92" s="128" t="str">
        <f t="shared" si="3"/>
        <v/>
      </c>
      <c r="K92" s="128" t="str">
        <f t="shared" si="3"/>
        <v/>
      </c>
      <c r="L92" s="114">
        <v>4.5138888888888893E-3</v>
      </c>
      <c r="M92" s="114">
        <v>4.2592592592592595E-3</v>
      </c>
      <c r="N92" s="114">
        <v>3.9930555555555561E-3</v>
      </c>
      <c r="O92" s="114">
        <v>3.7384259259259263E-3</v>
      </c>
      <c r="P92" s="114">
        <v>3.472222222222222E-3</v>
      </c>
      <c r="R92" s="87"/>
    </row>
    <row r="93" spans="3:18" ht="14.25">
      <c r="C93" s="31" t="s">
        <v>103</v>
      </c>
      <c r="D93" s="31"/>
      <c r="E93" s="31" t="s">
        <v>188</v>
      </c>
      <c r="F93" s="86"/>
      <c r="G93" s="128">
        <f t="shared" si="3"/>
        <v>6.9444444444444441E-3</v>
      </c>
      <c r="H93" s="128">
        <f t="shared" si="3"/>
        <v>6.9444444444444441E-3</v>
      </c>
      <c r="I93" s="128">
        <f t="shared" si="3"/>
        <v>6.9444444444444441E-3</v>
      </c>
      <c r="J93" s="128">
        <f t="shared" si="3"/>
        <v>6.9444444444444441E-3</v>
      </c>
      <c r="K93" s="128">
        <f t="shared" si="3"/>
        <v>6.9444444444444441E-3</v>
      </c>
      <c r="L93" s="114">
        <v>4.5138888888888893E-3</v>
      </c>
      <c r="M93" s="114">
        <v>4.2592592592592595E-3</v>
      </c>
      <c r="N93" s="114">
        <v>3.9930555555555561E-3</v>
      </c>
      <c r="O93" s="114">
        <v>3.7384259259259263E-3</v>
      </c>
      <c r="P93" s="114">
        <v>3.472222222222222E-3</v>
      </c>
      <c r="R93" s="87"/>
    </row>
    <row r="94" spans="3:18" ht="14.25" customHeight="1">
      <c r="C94" s="31" t="s">
        <v>104</v>
      </c>
      <c r="D94" s="31"/>
      <c r="E94" s="31" t="s">
        <v>188</v>
      </c>
      <c r="F94" s="86"/>
      <c r="G94" s="128">
        <f t="shared" si="3"/>
        <v>3.472222222222222E-3</v>
      </c>
      <c r="H94" s="128">
        <f t="shared" si="3"/>
        <v>3.472222222222222E-3</v>
      </c>
      <c r="I94" s="128">
        <f t="shared" si="3"/>
        <v>3.472222222222222E-3</v>
      </c>
      <c r="J94" s="128">
        <f t="shared" si="3"/>
        <v>3.472222222222222E-3</v>
      </c>
      <c r="K94" s="128">
        <f t="shared" si="3"/>
        <v>3.472222222222222E-3</v>
      </c>
      <c r="L94" s="114">
        <v>4.5138888888888893E-3</v>
      </c>
      <c r="M94" s="114">
        <v>4.2592592592592595E-3</v>
      </c>
      <c r="N94" s="114">
        <v>3.9930555555555561E-3</v>
      </c>
      <c r="O94" s="114">
        <v>3.7384259259259263E-3</v>
      </c>
      <c r="P94" s="114">
        <v>3.472222222222222E-3</v>
      </c>
      <c r="R94" s="87"/>
    </row>
    <row r="95" spans="3:18" ht="14.25" customHeight="1">
      <c r="C95" s="31" t="s">
        <v>105</v>
      </c>
      <c r="D95" s="31"/>
      <c r="E95" s="31" t="s">
        <v>188</v>
      </c>
      <c r="F95" s="86"/>
      <c r="G95" s="128" t="str">
        <f t="shared" si="3"/>
        <v/>
      </c>
      <c r="H95" s="128" t="str">
        <f t="shared" si="3"/>
        <v/>
      </c>
      <c r="I95" s="128" t="str">
        <f t="shared" si="3"/>
        <v/>
      </c>
      <c r="J95" s="128" t="str">
        <f t="shared" si="3"/>
        <v/>
      </c>
      <c r="K95" s="128" t="str">
        <f t="shared" si="3"/>
        <v/>
      </c>
      <c r="L95" s="114">
        <v>4.5138888888888893E-3</v>
      </c>
      <c r="M95" s="114">
        <v>4.2592592592592595E-3</v>
      </c>
      <c r="N95" s="114">
        <v>3.9930555555555561E-3</v>
      </c>
      <c r="O95" s="114">
        <v>3.7384259259259263E-3</v>
      </c>
      <c r="P95" s="114">
        <v>3.472222222222222E-3</v>
      </c>
      <c r="R95" s="87"/>
    </row>
    <row r="96" spans="3:18" ht="14.25" customHeight="1">
      <c r="C96" s="31" t="s">
        <v>106</v>
      </c>
      <c r="D96" s="31"/>
      <c r="E96" s="31" t="s">
        <v>188</v>
      </c>
      <c r="F96" s="86"/>
      <c r="G96" s="128">
        <f t="shared" si="3"/>
        <v>1.0833333333333334E-2</v>
      </c>
      <c r="H96" s="128">
        <f t="shared" si="3"/>
        <v>9.5833333333333343E-3</v>
      </c>
      <c r="I96" s="128">
        <f t="shared" si="3"/>
        <v>8.3333333333333332E-3</v>
      </c>
      <c r="J96" s="128">
        <f t="shared" si="3"/>
        <v>8.3333333333333332E-3</v>
      </c>
      <c r="K96" s="128">
        <f t="shared" si="3"/>
        <v>8.3333333333333332E-3</v>
      </c>
      <c r="L96" s="114">
        <v>4.5138888888888893E-3</v>
      </c>
      <c r="M96" s="114">
        <v>4.2592592592592595E-3</v>
      </c>
      <c r="N96" s="114">
        <v>3.9930555555555561E-3</v>
      </c>
      <c r="O96" s="114">
        <v>3.7384259259259263E-3</v>
      </c>
      <c r="P96" s="114">
        <v>3.472222222222222E-3</v>
      </c>
      <c r="R96" s="87"/>
    </row>
    <row r="97" spans="1:30" ht="14.25" customHeight="1">
      <c r="R97" s="87"/>
      <c r="AB97" s="96"/>
      <c r="AC97" s="96"/>
      <c r="AD97" s="96"/>
    </row>
    <row r="98" spans="1:30" ht="14.25" customHeight="1">
      <c r="AB98" s="96"/>
      <c r="AC98" s="96"/>
      <c r="AD98" s="96"/>
    </row>
    <row r="99" spans="1:30" ht="14.25" customHeight="1">
      <c r="C99" s="13" t="s">
        <v>136</v>
      </c>
      <c r="D99" s="13"/>
      <c r="AA99" s="75"/>
      <c r="AB99" s="96"/>
      <c r="AC99" s="96"/>
      <c r="AD99" s="96"/>
    </row>
    <row r="100" spans="1:30" ht="14.25" customHeight="1">
      <c r="A100" s="84" t="s">
        <v>164</v>
      </c>
      <c r="B100" s="85"/>
      <c r="C100" s="8" t="s">
        <v>236</v>
      </c>
      <c r="D100" s="13"/>
      <c r="AA100" s="30"/>
      <c r="AB100" s="96"/>
      <c r="AC100" s="96"/>
      <c r="AD100" s="96"/>
    </row>
    <row r="101" spans="1:30" ht="14.25" customHeight="1">
      <c r="A101" s="106" t="s">
        <v>219</v>
      </c>
      <c r="B101" s="106" t="s">
        <v>220</v>
      </c>
      <c r="C101" s="32" t="s">
        <v>147</v>
      </c>
      <c r="D101" s="32" t="s">
        <v>168</v>
      </c>
      <c r="E101" s="32" t="s">
        <v>55</v>
      </c>
      <c r="F101" s="32" t="s">
        <v>149</v>
      </c>
      <c r="G101" s="32" t="s">
        <v>150</v>
      </c>
      <c r="H101" s="32" t="s">
        <v>151</v>
      </c>
      <c r="I101" s="32" t="s">
        <v>152</v>
      </c>
      <c r="J101" s="32" t="s">
        <v>153</v>
      </c>
      <c r="K101" s="32" t="s">
        <v>154</v>
      </c>
      <c r="L101" s="32" t="s">
        <v>155</v>
      </c>
      <c r="M101" s="32" t="s">
        <v>156</v>
      </c>
      <c r="N101" s="32" t="s">
        <v>157</v>
      </c>
      <c r="O101" s="32" t="s">
        <v>158</v>
      </c>
      <c r="P101" s="32" t="s">
        <v>159</v>
      </c>
      <c r="AA101" s="96"/>
      <c r="AB101" s="96"/>
      <c r="AC101" s="96"/>
      <c r="AD101" s="96"/>
    </row>
    <row r="102" spans="1:30" ht="14.25" customHeight="1">
      <c r="A102" s="89" t="s">
        <v>165</v>
      </c>
      <c r="B102" s="111">
        <v>10000</v>
      </c>
      <c r="C102" s="31" t="s">
        <v>58</v>
      </c>
      <c r="D102" s="31" t="s">
        <v>237</v>
      </c>
      <c r="E102" s="31" t="s">
        <v>238</v>
      </c>
      <c r="F102" s="117">
        <v>408</v>
      </c>
      <c r="G102" s="117">
        <v>371</v>
      </c>
      <c r="H102" s="117">
        <v>335</v>
      </c>
      <c r="I102" s="117">
        <v>298</v>
      </c>
      <c r="J102" s="117">
        <v>298</v>
      </c>
      <c r="K102" s="117">
        <v>298</v>
      </c>
      <c r="L102" s="14"/>
      <c r="M102" s="14"/>
      <c r="N102" s="14"/>
      <c r="O102" s="14"/>
      <c r="P102" s="14"/>
      <c r="AA102" s="96"/>
      <c r="AB102" s="96"/>
      <c r="AC102" s="96"/>
      <c r="AD102" s="96"/>
    </row>
    <row r="103" spans="1:30" ht="14.25" customHeight="1">
      <c r="A103" s="89" t="s">
        <v>165</v>
      </c>
      <c r="B103" s="111">
        <v>10000</v>
      </c>
      <c r="C103" s="31" t="s">
        <v>91</v>
      </c>
      <c r="D103" s="31" t="s">
        <v>237</v>
      </c>
      <c r="E103" s="31" t="s">
        <v>238</v>
      </c>
      <c r="F103" s="117">
        <v>224</v>
      </c>
      <c r="G103" s="117">
        <v>161</v>
      </c>
      <c r="H103" s="117">
        <v>154</v>
      </c>
      <c r="I103" s="117">
        <v>131</v>
      </c>
      <c r="J103" s="117">
        <v>131</v>
      </c>
      <c r="K103" s="117">
        <v>131</v>
      </c>
      <c r="L103" s="14"/>
      <c r="M103" s="14"/>
      <c r="N103" s="14"/>
      <c r="O103" s="14"/>
      <c r="P103" s="14"/>
      <c r="AA103" s="96"/>
      <c r="AB103" s="96"/>
      <c r="AC103" s="96"/>
      <c r="AD103" s="96"/>
    </row>
    <row r="104" spans="1:30" ht="14.25" customHeight="1">
      <c r="A104" s="89" t="s">
        <v>165</v>
      </c>
      <c r="B104" s="111">
        <v>10000</v>
      </c>
      <c r="C104" s="31" t="s">
        <v>92</v>
      </c>
      <c r="D104" s="31" t="s">
        <v>239</v>
      </c>
      <c r="E104" s="31" t="s">
        <v>238</v>
      </c>
      <c r="F104" s="119"/>
      <c r="G104" s="119"/>
      <c r="H104" s="119"/>
      <c r="I104" s="119"/>
      <c r="J104" s="117">
        <v>5</v>
      </c>
      <c r="K104" s="117">
        <v>10</v>
      </c>
      <c r="L104" s="14"/>
      <c r="M104" s="14"/>
      <c r="N104" s="14"/>
      <c r="O104" s="14"/>
      <c r="P104" s="14"/>
      <c r="AA104" s="96"/>
      <c r="AB104" s="96"/>
      <c r="AC104" s="96"/>
      <c r="AD104" s="96"/>
    </row>
    <row r="105" spans="1:30" ht="14.25" customHeight="1">
      <c r="A105" s="89" t="s">
        <v>165</v>
      </c>
      <c r="B105" s="111">
        <v>10000</v>
      </c>
      <c r="C105" s="31" t="s">
        <v>93</v>
      </c>
      <c r="D105" s="31" t="s">
        <v>237</v>
      </c>
      <c r="E105" s="31" t="s">
        <v>238</v>
      </c>
      <c r="F105" s="117">
        <v>115</v>
      </c>
      <c r="G105" s="117">
        <v>115</v>
      </c>
      <c r="H105" s="117">
        <v>115</v>
      </c>
      <c r="I105" s="117">
        <v>115</v>
      </c>
      <c r="J105" s="117">
        <v>115</v>
      </c>
      <c r="K105" s="117">
        <v>115</v>
      </c>
      <c r="L105" s="14"/>
      <c r="M105" s="14"/>
      <c r="N105" s="14"/>
      <c r="O105" s="14"/>
      <c r="P105" s="14"/>
      <c r="AA105" s="96"/>
    </row>
    <row r="106" spans="1:30" ht="14.25" customHeight="1">
      <c r="A106" s="89" t="s">
        <v>165</v>
      </c>
      <c r="B106" s="111">
        <v>10000</v>
      </c>
      <c r="C106" s="31" t="s">
        <v>94</v>
      </c>
      <c r="D106" s="31" t="s">
        <v>239</v>
      </c>
      <c r="E106" s="31" t="s">
        <v>238</v>
      </c>
      <c r="F106" s="118">
        <v>465</v>
      </c>
      <c r="G106" s="118">
        <v>437</v>
      </c>
      <c r="H106" s="118">
        <v>408</v>
      </c>
      <c r="I106" s="118">
        <v>378</v>
      </c>
      <c r="J106" s="118">
        <v>371</v>
      </c>
      <c r="K106" s="118">
        <v>318</v>
      </c>
      <c r="L106" s="14"/>
      <c r="M106" s="14"/>
      <c r="N106" s="14"/>
      <c r="O106" s="14"/>
      <c r="P106" s="14"/>
      <c r="AA106" s="96"/>
    </row>
    <row r="107" spans="1:30" ht="14.25" customHeight="1">
      <c r="A107" s="89" t="s">
        <v>165</v>
      </c>
      <c r="B107" s="111">
        <v>10000</v>
      </c>
      <c r="C107" s="30" t="s">
        <v>95</v>
      </c>
      <c r="D107" s="30" t="s">
        <v>240</v>
      </c>
      <c r="E107" s="31" t="s">
        <v>238</v>
      </c>
      <c r="F107" s="117">
        <v>248</v>
      </c>
      <c r="G107" s="117">
        <v>238</v>
      </c>
      <c r="H107" s="117">
        <v>228</v>
      </c>
      <c r="I107" s="117">
        <v>218</v>
      </c>
      <c r="J107" s="117">
        <v>208</v>
      </c>
      <c r="K107" s="117">
        <v>198</v>
      </c>
      <c r="L107" s="14"/>
      <c r="M107" s="14"/>
      <c r="N107" s="14"/>
      <c r="O107" s="14"/>
      <c r="P107" s="14"/>
      <c r="AA107" s="96"/>
    </row>
    <row r="108" spans="1:30" ht="14.25" customHeight="1">
      <c r="A108" s="89" t="s">
        <v>165</v>
      </c>
      <c r="B108" s="111">
        <v>10000</v>
      </c>
      <c r="C108" s="31" t="s">
        <v>96</v>
      </c>
      <c r="D108" s="31" t="s">
        <v>239</v>
      </c>
      <c r="E108" s="31" t="s">
        <v>238</v>
      </c>
      <c r="F108" s="117">
        <v>355</v>
      </c>
      <c r="G108" s="117">
        <v>293</v>
      </c>
      <c r="H108" s="117">
        <v>227</v>
      </c>
      <c r="I108" s="117">
        <v>162</v>
      </c>
      <c r="J108" s="117">
        <v>160</v>
      </c>
      <c r="K108" s="117">
        <v>158</v>
      </c>
      <c r="L108" s="14"/>
      <c r="M108" s="14"/>
      <c r="N108" s="14"/>
      <c r="O108" s="14"/>
      <c r="P108" s="14"/>
      <c r="AA108" s="96"/>
    </row>
    <row r="109" spans="1:30" ht="14.25" customHeight="1">
      <c r="A109" s="89" t="s">
        <v>165</v>
      </c>
      <c r="B109" s="111">
        <v>10000</v>
      </c>
      <c r="C109" s="31" t="s">
        <v>97</v>
      </c>
      <c r="D109" s="31" t="s">
        <v>239</v>
      </c>
      <c r="E109" s="31" t="s">
        <v>238</v>
      </c>
      <c r="F109" s="117">
        <v>340</v>
      </c>
      <c r="G109" s="117">
        <v>340</v>
      </c>
      <c r="H109" s="117">
        <v>340</v>
      </c>
      <c r="I109" s="117">
        <v>340</v>
      </c>
      <c r="J109" s="117">
        <v>340</v>
      </c>
      <c r="K109" s="117">
        <v>340</v>
      </c>
      <c r="L109" s="14"/>
      <c r="M109" s="14"/>
      <c r="N109" s="14"/>
      <c r="O109" s="14"/>
      <c r="P109" s="14"/>
      <c r="AA109" s="96"/>
    </row>
    <row r="110" spans="1:30" ht="14.25" customHeight="1">
      <c r="A110" s="89" t="s">
        <v>165</v>
      </c>
      <c r="B110" s="111">
        <v>10000</v>
      </c>
      <c r="C110" s="31" t="s">
        <v>161</v>
      </c>
      <c r="D110" s="31" t="s">
        <v>239</v>
      </c>
      <c r="E110" s="31" t="s">
        <v>238</v>
      </c>
      <c r="F110" s="117">
        <v>211</v>
      </c>
      <c r="G110" s="117">
        <v>208</v>
      </c>
      <c r="H110" s="117">
        <v>205</v>
      </c>
      <c r="I110" s="117">
        <v>201</v>
      </c>
      <c r="J110" s="117">
        <v>198</v>
      </c>
      <c r="K110" s="117">
        <v>191</v>
      </c>
      <c r="L110" s="14"/>
      <c r="M110" s="14"/>
      <c r="N110" s="14"/>
      <c r="O110" s="14"/>
      <c r="P110" s="14"/>
      <c r="T110" s="19" t="s">
        <v>164</v>
      </c>
      <c r="AA110" s="96"/>
    </row>
    <row r="111" spans="1:30" ht="14.25" customHeight="1">
      <c r="A111" s="89" t="s">
        <v>165</v>
      </c>
      <c r="B111" s="111">
        <v>10000</v>
      </c>
      <c r="C111" s="31" t="s">
        <v>99</v>
      </c>
      <c r="D111" s="31" t="s">
        <v>241</v>
      </c>
      <c r="E111" s="31" t="s">
        <v>238</v>
      </c>
      <c r="F111" s="119"/>
      <c r="G111" s="119"/>
      <c r="H111" s="119"/>
      <c r="I111" s="119"/>
      <c r="J111" s="119"/>
      <c r="K111" s="119"/>
      <c r="L111" s="14"/>
      <c r="M111" s="14"/>
      <c r="N111" s="14"/>
      <c r="O111" s="14"/>
      <c r="P111" s="14"/>
      <c r="T111" s="231" t="s">
        <v>242</v>
      </c>
      <c r="U111" s="231"/>
      <c r="V111" s="231"/>
      <c r="W111" s="231"/>
      <c r="X111" s="231"/>
      <c r="Y111" s="231"/>
      <c r="Z111" s="231"/>
      <c r="AA111" s="96"/>
    </row>
    <row r="112" spans="1:30" ht="14.25" customHeight="1">
      <c r="A112" s="89" t="s">
        <v>165</v>
      </c>
      <c r="B112" s="111">
        <v>10000</v>
      </c>
      <c r="C112" s="31" t="s">
        <v>100</v>
      </c>
      <c r="D112" s="31" t="s">
        <v>239</v>
      </c>
      <c r="E112" s="31" t="s">
        <v>238</v>
      </c>
      <c r="F112" s="117">
        <v>260</v>
      </c>
      <c r="G112" s="117">
        <v>245</v>
      </c>
      <c r="H112" s="117">
        <v>230</v>
      </c>
      <c r="I112" s="117">
        <v>215</v>
      </c>
      <c r="J112" s="117">
        <v>213</v>
      </c>
      <c r="K112" s="117">
        <v>211</v>
      </c>
      <c r="L112" s="14"/>
      <c r="M112" s="14"/>
      <c r="N112" s="14"/>
      <c r="O112" s="14"/>
      <c r="P112" s="14"/>
      <c r="S112" s="14"/>
      <c r="T112" s="32" t="s">
        <v>149</v>
      </c>
      <c r="U112" s="32" t="s">
        <v>150</v>
      </c>
      <c r="V112" s="32" t="s">
        <v>151</v>
      </c>
      <c r="W112" s="32" t="s">
        <v>152</v>
      </c>
      <c r="X112" s="32" t="s">
        <v>153</v>
      </c>
      <c r="Y112" s="32" t="s">
        <v>154</v>
      </c>
      <c r="Z112" s="32" t="s">
        <v>155</v>
      </c>
    </row>
    <row r="113" spans="1:26" ht="14.25" customHeight="1">
      <c r="A113" s="97"/>
      <c r="B113" s="98"/>
      <c r="C113" s="31" t="s">
        <v>58</v>
      </c>
      <c r="D113" s="31" t="s">
        <v>237</v>
      </c>
      <c r="E113" s="31" t="s">
        <v>243</v>
      </c>
      <c r="F113" s="129">
        <f t="shared" ref="F113:F123" si="4">IF(F102="","",F102*$B102/T113)</f>
        <v>53.448754274902733</v>
      </c>
      <c r="G113" s="129">
        <f t="shared" ref="G113:G123" si="5">IF(G102="","",G102*$B102/U113)</f>
        <v>48.446831189657907</v>
      </c>
      <c r="H113" s="129">
        <f t="shared" ref="H113:H123" si="6">IF(H102="","",H102*$B102/V113)</f>
        <v>43.605898545200837</v>
      </c>
      <c r="I113" s="129">
        <f t="shared" ref="I113:I123" si="7">IF(I102="","",I102*$B102/W113)</f>
        <v>38.986456785213406</v>
      </c>
      <c r="J113" s="129">
        <f t="shared" ref="J113:J123" si="8">IF(J102="","",J102*$B102/X113)</f>
        <v>38.919392340443949</v>
      </c>
      <c r="K113" s="129">
        <f t="shared" ref="K113:K123" si="9">IF(K102="","",K102*$B102/Y113)</f>
        <v>38.773306270086003</v>
      </c>
      <c r="L113" s="107">
        <v>24.51</v>
      </c>
      <c r="M113" s="107">
        <v>23.74</v>
      </c>
      <c r="N113" s="107">
        <v>23</v>
      </c>
      <c r="O113" s="107">
        <v>22.4</v>
      </c>
      <c r="P113" s="107">
        <v>19.5</v>
      </c>
      <c r="S113" s="14"/>
      <c r="T113" s="116">
        <f>SUMIFS('Sewer length'!$F:$F,'Sewer length'!$B:$B,$C102,'Sewer length'!$C:$C,F$101)</f>
        <v>76334.80060200009</v>
      </c>
      <c r="U113" s="116">
        <f>SUMIFS('Sewer length'!$F:$F,'Sewer length'!$B:$B,$C102,'Sewer length'!$C:$C,G$101)</f>
        <v>76578.795947999693</v>
      </c>
      <c r="V113" s="116">
        <f>SUMIFS('Sewer length'!$F:$F,'Sewer length'!$B:$B,$C102,'Sewer length'!$C:$C,H$101)</f>
        <v>76824.468977000201</v>
      </c>
      <c r="W113" s="116">
        <f>SUMIFS('Sewer length'!$F:$F,'Sewer length'!$B:$B,$C102,'Sewer length'!$C:$C,I$101)</f>
        <v>76436.800000000003</v>
      </c>
      <c r="X113" s="116">
        <f>SUMIFS('Sewer length'!$F:$F,'Sewer length'!$B:$B,$C102,'Sewer length'!$C:$C,J$101)</f>
        <v>76568.513041845901</v>
      </c>
      <c r="Y113" s="116">
        <f>SUMIFS('Sewer length'!$F:$F,'Sewer length'!$B:$B,$C102,'Sewer length'!$C:$C,K$101)</f>
        <v>76857</v>
      </c>
      <c r="Z113" s="116">
        <f>SUMIFS('Sewer length'!$F:$F,'Sewer length'!$B:$B,$C102,'Sewer length'!$C:$C,L$101)</f>
        <v>77004</v>
      </c>
    </row>
    <row r="114" spans="1:26" ht="14.25" customHeight="1">
      <c r="A114" s="97"/>
      <c r="B114" s="98"/>
      <c r="C114" s="31" t="s">
        <v>91</v>
      </c>
      <c r="D114" s="31" t="s">
        <v>237</v>
      </c>
      <c r="E114" s="31" t="s">
        <v>243</v>
      </c>
      <c r="F114" s="129">
        <f t="shared" si="4"/>
        <v>62.244699474810346</v>
      </c>
      <c r="G114" s="129">
        <f t="shared" si="5"/>
        <v>44.659946408064314</v>
      </c>
      <c r="H114" s="129">
        <f t="shared" si="6"/>
        <v>42.637429572102938</v>
      </c>
      <c r="I114" s="129">
        <f t="shared" si="7"/>
        <v>36.127964699393274</v>
      </c>
      <c r="J114" s="129">
        <f t="shared" si="8"/>
        <v>35.935699786031712</v>
      </c>
      <c r="K114" s="129">
        <f t="shared" si="9"/>
        <v>35.763035763035766</v>
      </c>
      <c r="L114" s="107">
        <v>24.51</v>
      </c>
      <c r="M114" s="107">
        <v>23.74</v>
      </c>
      <c r="N114" s="107">
        <v>23</v>
      </c>
      <c r="O114" s="107">
        <v>22.4</v>
      </c>
      <c r="P114" s="107">
        <v>19.5</v>
      </c>
      <c r="S114" s="14"/>
      <c r="T114" s="116">
        <f>SUMIFS('Sewer length'!$F:$F,'Sewer length'!$B:$B,$C103,'Sewer length'!$C:$C,F$101)</f>
        <v>35987</v>
      </c>
      <c r="U114" s="116">
        <f>SUMIFS('Sewer length'!$F:$F,'Sewer length'!$B:$B,$C103,'Sewer length'!$C:$C,G$101)</f>
        <v>36050.199999999997</v>
      </c>
      <c r="V114" s="116">
        <f>SUMIFS('Sewer length'!$F:$F,'Sewer length'!$B:$B,$C103,'Sewer length'!$C:$C,H$101)</f>
        <v>36118.5</v>
      </c>
      <c r="W114" s="116">
        <f>SUMIFS('Sewer length'!$F:$F,'Sewer length'!$B:$B,$C103,'Sewer length'!$C:$C,I$101)</f>
        <v>36260</v>
      </c>
      <c r="X114" s="116">
        <f>SUMIFS('Sewer length'!$F:$F,'Sewer length'!$B:$B,$C103,'Sewer length'!$C:$C,J$101)</f>
        <v>36454</v>
      </c>
      <c r="Y114" s="116">
        <f>SUMIFS('Sewer length'!$F:$F,'Sewer length'!$B:$B,$C103,'Sewer length'!$C:$C,K$101)</f>
        <v>36630</v>
      </c>
      <c r="Z114" s="116">
        <f>SUMIFS('Sewer length'!$F:$F,'Sewer length'!$B:$B,$C103,'Sewer length'!$C:$C,L$101)</f>
        <v>36782</v>
      </c>
    </row>
    <row r="115" spans="1:26" ht="14.25" customHeight="1">
      <c r="A115" s="97"/>
      <c r="B115" s="98"/>
      <c r="C115" s="31" t="s">
        <v>92</v>
      </c>
      <c r="D115" s="31" t="s">
        <v>239</v>
      </c>
      <c r="E115" s="31" t="s">
        <v>243</v>
      </c>
      <c r="F115" s="129" t="str">
        <f t="shared" si="4"/>
        <v/>
      </c>
      <c r="G115" s="129" t="str">
        <f t="shared" si="5"/>
        <v/>
      </c>
      <c r="H115" s="129" t="str">
        <f t="shared" si="6"/>
        <v/>
      </c>
      <c r="I115" s="129" t="str">
        <f t="shared" si="7"/>
        <v/>
      </c>
      <c r="J115" s="129">
        <f t="shared" si="8"/>
        <v>99.745490006173185</v>
      </c>
      <c r="K115" s="129">
        <f t="shared" si="9"/>
        <v>203.79132193335138</v>
      </c>
      <c r="L115" s="107">
        <v>138</v>
      </c>
      <c r="M115" s="107">
        <v>137</v>
      </c>
      <c r="N115" s="107">
        <v>117</v>
      </c>
      <c r="O115" s="107">
        <v>117</v>
      </c>
      <c r="P115" s="107">
        <v>97</v>
      </c>
      <c r="S115" s="14"/>
      <c r="T115" s="116">
        <f>SUMIFS('Sewer length'!$F:$F,'Sewer length'!$B:$B,$C104,'Sewer length'!$C:$C,F$101)</f>
        <v>0</v>
      </c>
      <c r="U115" s="116">
        <f>SUMIFS('Sewer length'!$F:$F,'Sewer length'!$B:$B,$C104,'Sewer length'!$C:$C,G$101)</f>
        <v>0</v>
      </c>
      <c r="V115" s="116">
        <f>SUMIFS('Sewer length'!$F:$F,'Sewer length'!$B:$B,$C104,'Sewer length'!$C:$C,H$101)</f>
        <v>0</v>
      </c>
      <c r="W115" s="116">
        <f>SUMIFS('Sewer length'!$F:$F,'Sewer length'!$B:$B,$C104,'Sewer length'!$C:$C,I$101)</f>
        <v>501.72046899999998</v>
      </c>
      <c r="X115" s="116">
        <f>SUMIFS('Sewer length'!$F:$F,'Sewer length'!$B:$B,$C104,'Sewer length'!$C:$C,J$101)</f>
        <v>501.27579700000001</v>
      </c>
      <c r="Y115" s="116">
        <f>SUMIFS('Sewer length'!$F:$F,'Sewer length'!$B:$B,$C104,'Sewer length'!$C:$C,K$101)</f>
        <v>490.69802900000002</v>
      </c>
      <c r="Z115" s="116">
        <f>SUMIFS('Sewer length'!$F:$F,'Sewer length'!$B:$B,$C104,'Sewer length'!$C:$C,L$101)</f>
        <v>492</v>
      </c>
    </row>
    <row r="116" spans="1:26" ht="14.25" customHeight="1">
      <c r="A116" s="97"/>
      <c r="B116" s="98"/>
      <c r="C116" s="31" t="s">
        <v>93</v>
      </c>
      <c r="D116" s="31" t="s">
        <v>237</v>
      </c>
      <c r="E116" s="31" t="s">
        <v>243</v>
      </c>
      <c r="F116" s="129">
        <f t="shared" si="4"/>
        <v>38.430691084079669</v>
      </c>
      <c r="G116" s="129">
        <f t="shared" si="5"/>
        <v>38.378107792424494</v>
      </c>
      <c r="H116" s="129">
        <f t="shared" si="6"/>
        <v>38.35506787179402</v>
      </c>
      <c r="I116" s="129">
        <f t="shared" si="7"/>
        <v>38.300139878771731</v>
      </c>
      <c r="J116" s="129">
        <f t="shared" si="8"/>
        <v>38.244097106750914</v>
      </c>
      <c r="K116" s="129">
        <f t="shared" si="9"/>
        <v>38.198365774264268</v>
      </c>
      <c r="L116" s="107">
        <v>24.51</v>
      </c>
      <c r="M116" s="107">
        <v>23.74</v>
      </c>
      <c r="N116" s="107">
        <v>23</v>
      </c>
      <c r="O116" s="107">
        <v>22.4</v>
      </c>
      <c r="P116" s="107">
        <v>19.5</v>
      </c>
      <c r="S116" s="14"/>
      <c r="T116" s="116">
        <f>SUMIFS('Sewer length'!$F:$F,'Sewer length'!$B:$B,$C105,'Sewer length'!$C:$C,F$101)</f>
        <v>29924</v>
      </c>
      <c r="U116" s="116">
        <f>SUMIFS('Sewer length'!$F:$F,'Sewer length'!$B:$B,$C105,'Sewer length'!$C:$C,G$101)</f>
        <v>29965</v>
      </c>
      <c r="V116" s="116">
        <f>SUMIFS('Sewer length'!$F:$F,'Sewer length'!$B:$B,$C105,'Sewer length'!$C:$C,H$101)</f>
        <v>29983</v>
      </c>
      <c r="W116" s="116">
        <f>SUMIFS('Sewer length'!$F:$F,'Sewer length'!$B:$B,$C105,'Sewer length'!$C:$C,I$101)</f>
        <v>30026</v>
      </c>
      <c r="X116" s="116">
        <f>SUMIFS('Sewer length'!$F:$F,'Sewer length'!$B:$B,$C105,'Sewer length'!$C:$C,J$101)</f>
        <v>30070</v>
      </c>
      <c r="Y116" s="116">
        <f>SUMIFS('Sewer length'!$F:$F,'Sewer length'!$B:$B,$C105,'Sewer length'!$C:$C,K$101)</f>
        <v>30106</v>
      </c>
      <c r="Z116" s="116">
        <f>SUMIFS('Sewer length'!$F:$F,'Sewer length'!$B:$B,$C105,'Sewer length'!$C:$C,L$101)</f>
        <v>16640</v>
      </c>
    </row>
    <row r="117" spans="1:26" ht="14.25" customHeight="1">
      <c r="A117" s="97"/>
      <c r="B117" s="98"/>
      <c r="C117" s="31" t="s">
        <v>94</v>
      </c>
      <c r="D117" s="31" t="s">
        <v>239</v>
      </c>
      <c r="E117" s="31" t="s">
        <v>243</v>
      </c>
      <c r="F117" s="129">
        <f t="shared" si="4"/>
        <v>49.925367910128358</v>
      </c>
      <c r="G117" s="129">
        <f t="shared" si="5"/>
        <v>46.852091111873605</v>
      </c>
      <c r="H117" s="129">
        <f t="shared" si="6"/>
        <v>43.530650797326778</v>
      </c>
      <c r="I117" s="129">
        <f t="shared" si="7"/>
        <v>40.416942648199971</v>
      </c>
      <c r="J117" s="129">
        <f t="shared" si="8"/>
        <v>40.228536446171155</v>
      </c>
      <c r="K117" s="129">
        <f t="shared" si="9"/>
        <v>34.421923716499961</v>
      </c>
      <c r="L117" s="107">
        <v>24.51</v>
      </c>
      <c r="M117" s="107">
        <v>23.74</v>
      </c>
      <c r="N117" s="107">
        <v>23</v>
      </c>
      <c r="O117" s="107">
        <v>22.4</v>
      </c>
      <c r="P117" s="107">
        <v>19.5</v>
      </c>
      <c r="S117" s="14"/>
      <c r="T117" s="116">
        <f>SUMIFS('Sewer length'!$F:$F,'Sewer length'!$B:$B,$C106,'Sewer length'!$C:$C,F$101)</f>
        <v>93139.023198998897</v>
      </c>
      <c r="U117" s="116">
        <f>SUMIFS('Sewer length'!$F:$F,'Sewer length'!$B:$B,$C106,'Sewer length'!$C:$C,G$101)</f>
        <v>93272.250955998898</v>
      </c>
      <c r="V117" s="116">
        <f>SUMIFS('Sewer length'!$F:$F,'Sewer length'!$B:$B,$C106,'Sewer length'!$C:$C,H$101)</f>
        <v>93727.061857998997</v>
      </c>
      <c r="W117" s="116">
        <f>SUMIFS('Sewer length'!$F:$F,'Sewer length'!$B:$B,$C106,'Sewer length'!$C:$C,I$101)</f>
        <v>93525.134567999005</v>
      </c>
      <c r="X117" s="116">
        <f>SUMIFS('Sewer length'!$F:$F,'Sewer length'!$B:$B,$C106,'Sewer length'!$C:$C,J$101)</f>
        <v>92223.091559999011</v>
      </c>
      <c r="Y117" s="116">
        <f>SUMIFS('Sewer length'!$F:$F,'Sewer length'!$B:$B,$C106,'Sewer length'!$C:$C,K$101)</f>
        <v>92382.983187998994</v>
      </c>
      <c r="Z117" s="116">
        <f>SUMIFS('Sewer length'!$F:$F,'Sewer length'!$B:$B,$C106,'Sewer length'!$C:$C,L$101)</f>
        <v>92403</v>
      </c>
    </row>
    <row r="118" spans="1:26" ht="14.25" customHeight="1">
      <c r="A118" s="97"/>
      <c r="B118" s="98"/>
      <c r="C118" s="30" t="s">
        <v>95</v>
      </c>
      <c r="D118" s="30" t="s">
        <v>240</v>
      </c>
      <c r="E118" s="31" t="s">
        <v>243</v>
      </c>
      <c r="F118" s="129">
        <f t="shared" si="4"/>
        <v>109.62537296938888</v>
      </c>
      <c r="G118" s="129">
        <f t="shared" si="5"/>
        <v>105.17709967518837</v>
      </c>
      <c r="H118" s="129">
        <f t="shared" si="6"/>
        <v>100.76635464453344</v>
      </c>
      <c r="I118" s="129">
        <f t="shared" si="7"/>
        <v>95.984501585065161</v>
      </c>
      <c r="J118" s="129">
        <f t="shared" si="8"/>
        <v>91.390047008755431</v>
      </c>
      <c r="K118" s="129">
        <f t="shared" si="9"/>
        <v>86.907056853016471</v>
      </c>
      <c r="L118" s="107">
        <v>24.51</v>
      </c>
      <c r="M118" s="107">
        <v>23.74</v>
      </c>
      <c r="N118" s="107">
        <v>23</v>
      </c>
      <c r="O118" s="107">
        <v>22.4</v>
      </c>
      <c r="P118" s="107">
        <v>19.5</v>
      </c>
      <c r="S118" s="14"/>
      <c r="T118" s="116">
        <f>SUMIFS('Sewer length'!$F:$F,'Sewer length'!$B:$B,$C107,'Sewer length'!$C:$C,F$101)</f>
        <v>22622.5</v>
      </c>
      <c r="U118" s="116">
        <f>SUMIFS('Sewer length'!$F:$F,'Sewer length'!$B:$B,$C107,'Sewer length'!$C:$C,G$101)</f>
        <v>22628.5</v>
      </c>
      <c r="V118" s="116">
        <f>SUMIFS('Sewer length'!$F:$F,'Sewer length'!$B:$B,$C107,'Sewer length'!$C:$C,H$101)</f>
        <v>22626.6</v>
      </c>
      <c r="W118" s="116">
        <f>SUMIFS('Sewer length'!$F:$F,'Sewer length'!$B:$B,$C107,'Sewer length'!$C:$C,I$101)</f>
        <v>22712</v>
      </c>
      <c r="X118" s="116">
        <f>SUMIFS('Sewer length'!$F:$F,'Sewer length'!$B:$B,$C107,'Sewer length'!$C:$C,J$101)</f>
        <v>22759.59</v>
      </c>
      <c r="Y118" s="116">
        <f>SUMIFS('Sewer length'!$F:$F,'Sewer length'!$B:$B,$C107,'Sewer length'!$C:$C,K$101)</f>
        <v>22782.959999999999</v>
      </c>
      <c r="Z118" s="116">
        <f>SUMIFS('Sewer length'!$F:$F,'Sewer length'!$B:$B,$C107,'Sewer length'!$C:$C,L$101)</f>
        <v>22834</v>
      </c>
    </row>
    <row r="119" spans="1:26" ht="14.25" customHeight="1">
      <c r="C119" s="31" t="s">
        <v>96</v>
      </c>
      <c r="D119" s="31" t="s">
        <v>239</v>
      </c>
      <c r="E119" s="31" t="s">
        <v>243</v>
      </c>
      <c r="F119" s="129">
        <f t="shared" si="4"/>
        <v>90.072489324507089</v>
      </c>
      <c r="G119" s="129">
        <f t="shared" si="5"/>
        <v>74.351951687979621</v>
      </c>
      <c r="H119" s="129">
        <f t="shared" si="6"/>
        <v>57.552862430911212</v>
      </c>
      <c r="I119" s="129">
        <f t="shared" si="7"/>
        <v>40.970132267772691</v>
      </c>
      <c r="J119" s="129">
        <f t="shared" si="8"/>
        <v>40.38262537543222</v>
      </c>
      <c r="K119" s="129">
        <f t="shared" si="9"/>
        <v>39.811525184569255</v>
      </c>
      <c r="L119" s="107">
        <v>24.51</v>
      </c>
      <c r="M119" s="107">
        <v>23.74</v>
      </c>
      <c r="N119" s="107">
        <v>23</v>
      </c>
      <c r="O119" s="107">
        <v>22.4</v>
      </c>
      <c r="P119" s="107">
        <v>19.5</v>
      </c>
      <c r="S119" s="14"/>
      <c r="T119" s="116">
        <f>SUMIFS('Sewer length'!$F:$F,'Sewer length'!$B:$B,$C108,'Sewer length'!$C:$C,F$101)</f>
        <v>39412.699999999997</v>
      </c>
      <c r="U119" s="116">
        <f>SUMIFS('Sewer length'!$F:$F,'Sewer length'!$B:$B,$C108,'Sewer length'!$C:$C,G$101)</f>
        <v>39407.17</v>
      </c>
      <c r="V119" s="116">
        <f>SUMIFS('Sewer length'!$F:$F,'Sewer length'!$B:$B,$C108,'Sewer length'!$C:$C,H$101)</f>
        <v>39442</v>
      </c>
      <c r="W119" s="116">
        <f>SUMIFS('Sewer length'!$F:$F,'Sewer length'!$B:$B,$C108,'Sewer length'!$C:$C,I$101)</f>
        <v>39541</v>
      </c>
      <c r="X119" s="116">
        <f>SUMIFS('Sewer length'!$F:$F,'Sewer length'!$B:$B,$C108,'Sewer length'!$C:$C,J$101)</f>
        <v>39621</v>
      </c>
      <c r="Y119" s="116">
        <f>SUMIFS('Sewer length'!$F:$F,'Sewer length'!$B:$B,$C108,'Sewer length'!$C:$C,K$101)</f>
        <v>39687</v>
      </c>
      <c r="Z119" s="116">
        <f>SUMIFS('Sewer length'!$F:$F,'Sewer length'!$B:$B,$C108,'Sewer length'!$C:$C,L$101)</f>
        <v>39835</v>
      </c>
    </row>
    <row r="120" spans="1:26" ht="14.25" customHeight="1">
      <c r="C120" s="31" t="s">
        <v>97</v>
      </c>
      <c r="D120" s="31" t="s">
        <v>239</v>
      </c>
      <c r="E120" s="31" t="s">
        <v>243</v>
      </c>
      <c r="F120" s="129">
        <f t="shared" si="4"/>
        <v>31.250129251453703</v>
      </c>
      <c r="G120" s="129">
        <f t="shared" si="5"/>
        <v>31.237229485592657</v>
      </c>
      <c r="H120" s="129">
        <f t="shared" si="6"/>
        <v>31.220828038801244</v>
      </c>
      <c r="I120" s="129">
        <f t="shared" si="7"/>
        <v>31.198382162013015</v>
      </c>
      <c r="J120" s="129">
        <f t="shared" si="8"/>
        <v>31.174450667211183</v>
      </c>
      <c r="K120" s="129">
        <f t="shared" si="9"/>
        <v>31.152465296153661</v>
      </c>
      <c r="L120" s="107">
        <v>24.51</v>
      </c>
      <c r="M120" s="107">
        <v>23.74</v>
      </c>
      <c r="N120" s="107">
        <v>23</v>
      </c>
      <c r="O120" s="107">
        <v>22.4</v>
      </c>
      <c r="P120" s="107">
        <v>19.5</v>
      </c>
      <c r="S120" s="14"/>
      <c r="T120" s="116">
        <f>SUMIFS('Sewer length'!$F:$F,'Sewer length'!$B:$B,$C109,'Sewer length'!$C:$C,F$101)</f>
        <v>108799.55</v>
      </c>
      <c r="U120" s="116">
        <f>SUMIFS('Sewer length'!$F:$F,'Sewer length'!$B:$B,$C109,'Sewer length'!$C:$C,G$101)</f>
        <v>108844.48</v>
      </c>
      <c r="V120" s="116">
        <f>SUMIFS('Sewer length'!$F:$F,'Sewer length'!$B:$B,$C109,'Sewer length'!$C:$C,H$101)</f>
        <v>108901.66</v>
      </c>
      <c r="W120" s="116">
        <f>SUMIFS('Sewer length'!$F:$F,'Sewer length'!$B:$B,$C109,'Sewer length'!$C:$C,I$101)</f>
        <v>108980.01</v>
      </c>
      <c r="X120" s="116">
        <f>SUMIFS('Sewer length'!$F:$F,'Sewer length'!$B:$B,$C109,'Sewer length'!$C:$C,J$101)</f>
        <v>109063.67</v>
      </c>
      <c r="Y120" s="116">
        <f>SUMIFS('Sewer length'!$F:$F,'Sewer length'!$B:$B,$C109,'Sewer length'!$C:$C,K$101)</f>
        <v>109140.64</v>
      </c>
      <c r="Z120" s="116">
        <f>SUMIFS('Sewer length'!$F:$F,'Sewer length'!$B:$B,$C109,'Sewer length'!$C:$C,L$101)</f>
        <v>109233.18000000001</v>
      </c>
    </row>
    <row r="121" spans="1:26" ht="14.25" customHeight="1">
      <c r="C121" s="31" t="s">
        <v>161</v>
      </c>
      <c r="D121" s="31" t="s">
        <v>239</v>
      </c>
      <c r="E121" s="31" t="s">
        <v>243</v>
      </c>
      <c r="F121" s="129">
        <f t="shared" si="4"/>
        <v>27.366791951166324</v>
      </c>
      <c r="G121" s="129">
        <f t="shared" si="5"/>
        <v>26.945673198535797</v>
      </c>
      <c r="H121" s="129">
        <f t="shared" si="6"/>
        <v>26.509420542861207</v>
      </c>
      <c r="I121" s="129">
        <f t="shared" si="7"/>
        <v>25.989474909166137</v>
      </c>
      <c r="J121" s="129">
        <f t="shared" si="8"/>
        <v>25.226143457765321</v>
      </c>
      <c r="K121" s="129">
        <f t="shared" si="9"/>
        <v>24.283262348229609</v>
      </c>
      <c r="L121" s="107">
        <v>24.5</v>
      </c>
      <c r="M121" s="107">
        <v>23.7</v>
      </c>
      <c r="N121" s="107">
        <v>23</v>
      </c>
      <c r="O121" s="107">
        <v>22.4</v>
      </c>
      <c r="P121" s="107">
        <v>19.5</v>
      </c>
      <c r="S121" s="14"/>
      <c r="T121" s="116">
        <f>SUMIFS('Sewer length'!$F:$F,'Sewer length'!$B:$B,$C110,'Sewer length'!$C:$C,F$101)</f>
        <v>77100.743257196998</v>
      </c>
      <c r="U121" s="116">
        <f>SUMIFS('Sewer length'!$F:$F,'Sewer length'!$B:$B,$C110,'Sewer length'!$C:$C,G$101)</f>
        <v>77192.356066762703</v>
      </c>
      <c r="V121" s="116">
        <f>SUMIFS('Sewer length'!$F:$F,'Sewer length'!$B:$B,$C110,'Sewer length'!$C:$C,H$101)</f>
        <v>77331</v>
      </c>
      <c r="W121" s="116">
        <f>SUMIFS('Sewer length'!$F:$F,'Sewer length'!$B:$B,$C110,'Sewer length'!$C:$C,I$101)</f>
        <v>77339</v>
      </c>
      <c r="X121" s="116">
        <f>SUMIFS('Sewer length'!$F:$F,'Sewer length'!$B:$B,$C110,'Sewer length'!$C:$C,J$101)</f>
        <v>78490</v>
      </c>
      <c r="Y121" s="116">
        <f>SUMIFS('Sewer length'!$F:$F,'Sewer length'!$B:$B,$C110,'Sewer length'!$C:$C,K$101)</f>
        <v>78655</v>
      </c>
      <c r="Z121" s="116">
        <f>SUMIFS('Sewer length'!$F:$F,'Sewer length'!$B:$B,$C110,'Sewer length'!$C:$C,L$101)</f>
        <v>79127</v>
      </c>
    </row>
    <row r="122" spans="1:26" ht="14.25" customHeight="1">
      <c r="C122" s="31" t="s">
        <v>99</v>
      </c>
      <c r="D122" s="31" t="s">
        <v>241</v>
      </c>
      <c r="E122" s="31" t="s">
        <v>243</v>
      </c>
      <c r="F122" s="129" t="str">
        <f t="shared" si="4"/>
        <v/>
      </c>
      <c r="G122" s="129" t="str">
        <f t="shared" si="5"/>
        <v/>
      </c>
      <c r="H122" s="129" t="str">
        <f t="shared" si="6"/>
        <v/>
      </c>
      <c r="I122" s="129" t="str">
        <f t="shared" si="7"/>
        <v/>
      </c>
      <c r="J122" s="129" t="str">
        <f t="shared" si="8"/>
        <v/>
      </c>
      <c r="K122" s="129" t="str">
        <f t="shared" si="9"/>
        <v/>
      </c>
      <c r="L122" s="107">
        <v>24.51</v>
      </c>
      <c r="M122" s="107">
        <v>23.74</v>
      </c>
      <c r="N122" s="107">
        <v>23</v>
      </c>
      <c r="O122" s="107">
        <v>22.4</v>
      </c>
      <c r="P122" s="107">
        <v>19.5</v>
      </c>
      <c r="S122" s="14"/>
      <c r="T122" s="116">
        <f>SUMIFS('Sewer length'!$F:$F,'Sewer length'!$B:$B,$C111,'Sewer length'!$C:$C,F$101)</f>
        <v>34632.47</v>
      </c>
      <c r="U122" s="116">
        <f>SUMIFS('Sewer length'!$F:$F,'Sewer length'!$B:$B,$C111,'Sewer length'!$C:$C,G$101)</f>
        <v>34710.47</v>
      </c>
      <c r="V122" s="116">
        <f>SUMIFS('Sewer length'!$F:$F,'Sewer length'!$B:$B,$C111,'Sewer length'!$C:$C,H$101)</f>
        <v>34785.729999999996</v>
      </c>
      <c r="W122" s="116">
        <f>SUMIFS('Sewer length'!$F:$F,'Sewer length'!$B:$B,$C111,'Sewer length'!$C:$C,I$101)</f>
        <v>34944.490000000005</v>
      </c>
      <c r="X122" s="116">
        <f>SUMIFS('Sewer length'!$F:$F,'Sewer length'!$B:$B,$C111,'Sewer length'!$C:$C,J$101)</f>
        <v>34828.229999999996</v>
      </c>
      <c r="Y122" s="116">
        <f>SUMIFS('Sewer length'!$F:$F,'Sewer length'!$B:$B,$C111,'Sewer length'!$C:$C,K$101)</f>
        <v>34928.68</v>
      </c>
      <c r="Z122" s="116">
        <f>SUMIFS('Sewer length'!$F:$F,'Sewer length'!$B:$B,$C111,'Sewer length'!$C:$C,L$101)</f>
        <v>34965.72</v>
      </c>
    </row>
    <row r="123" spans="1:26" ht="14.25" customHeight="1">
      <c r="C123" s="31" t="s">
        <v>100</v>
      </c>
      <c r="D123" s="31" t="s">
        <v>239</v>
      </c>
      <c r="E123" s="31" t="s">
        <v>243</v>
      </c>
      <c r="F123" s="129">
        <f t="shared" si="4"/>
        <v>49.881599312622981</v>
      </c>
      <c r="G123" s="129">
        <f t="shared" si="5"/>
        <v>46.952853863852923</v>
      </c>
      <c r="H123" s="129">
        <f t="shared" si="6"/>
        <v>44.036581357672731</v>
      </c>
      <c r="I123" s="129">
        <f t="shared" si="7"/>
        <v>41.137302923618549</v>
      </c>
      <c r="J123" s="129">
        <f t="shared" si="8"/>
        <v>40.732497257700587</v>
      </c>
      <c r="K123" s="129">
        <f t="shared" si="9"/>
        <v>40.332600592564276</v>
      </c>
      <c r="L123" s="107">
        <v>24.51</v>
      </c>
      <c r="M123" s="107">
        <v>23.74</v>
      </c>
      <c r="N123" s="107">
        <v>23</v>
      </c>
      <c r="O123" s="107">
        <v>22.4</v>
      </c>
      <c r="P123" s="107">
        <v>19.5</v>
      </c>
      <c r="S123" s="14"/>
      <c r="T123" s="116">
        <f>SUMIFS('Sewer length'!$F:$F,'Sewer length'!$B:$B,$C112,'Sewer length'!$C:$C,F$101)</f>
        <v>52123.4289964325</v>
      </c>
      <c r="U123" s="116">
        <f>SUMIFS('Sewer length'!$F:$F,'Sewer length'!$B:$B,$C112,'Sewer length'!$C:$C,G$101)</f>
        <v>52180.001818508303</v>
      </c>
      <c r="V123" s="116">
        <f>SUMIFS('Sewer length'!$F:$F,'Sewer length'!$B:$B,$C112,'Sewer length'!$C:$C,H$101)</f>
        <v>52229.304116934101</v>
      </c>
      <c r="W123" s="116">
        <f>SUMIFS('Sewer length'!$F:$F,'Sewer length'!$B:$B,$C112,'Sewer length'!$C:$C,I$101)</f>
        <v>52264</v>
      </c>
      <c r="X123" s="116">
        <f>SUMIFS('Sewer length'!$F:$F,'Sewer length'!$B:$B,$C112,'Sewer length'!$C:$C,J$101)</f>
        <v>52292.399027838095</v>
      </c>
      <c r="Y123" s="116">
        <f>SUMIFS('Sewer length'!$F:$F,'Sewer length'!$B:$B,$C112,'Sewer length'!$C:$C,K$101)</f>
        <v>52315</v>
      </c>
      <c r="Z123" s="116">
        <f>SUMIFS('Sewer length'!$F:$F,'Sewer length'!$B:$B,$C112,'Sewer length'!$C:$C,L$101)</f>
        <v>52383</v>
      </c>
    </row>
    <row r="124" spans="1:26" ht="14.25" customHeight="1">
      <c r="S124" s="14"/>
    </row>
    <row r="125" spans="1:26" ht="14.25" customHeight="1">
      <c r="S125" s="14"/>
    </row>
    <row r="126" spans="1:26" ht="14.25" customHeight="1">
      <c r="C126" s="13" t="s">
        <v>170</v>
      </c>
      <c r="S126" s="14"/>
    </row>
    <row r="127" spans="1:26" ht="14.25" customHeight="1">
      <c r="S127" s="14"/>
    </row>
    <row r="128" spans="1:26" ht="14.25" customHeight="1">
      <c r="C128" s="32" t="s">
        <v>147</v>
      </c>
      <c r="D128" s="32"/>
      <c r="E128" s="32" t="s">
        <v>55</v>
      </c>
      <c r="F128" s="32" t="s">
        <v>149</v>
      </c>
      <c r="G128" s="32" t="s">
        <v>150</v>
      </c>
      <c r="H128" s="32" t="s">
        <v>151</v>
      </c>
      <c r="I128" s="32" t="s">
        <v>152</v>
      </c>
      <c r="J128" s="32" t="s">
        <v>153</v>
      </c>
      <c r="K128" s="32" t="s">
        <v>154</v>
      </c>
      <c r="L128" s="32" t="s">
        <v>155</v>
      </c>
      <c r="M128" s="32" t="s">
        <v>156</v>
      </c>
      <c r="N128" s="32" t="s">
        <v>157</v>
      </c>
      <c r="O128" s="32" t="s">
        <v>158</v>
      </c>
      <c r="P128" s="32" t="s">
        <v>159</v>
      </c>
      <c r="S128" s="14"/>
    </row>
    <row r="129" spans="3:19" ht="14.25" customHeight="1">
      <c r="C129" s="31" t="s">
        <v>58</v>
      </c>
      <c r="D129" s="31"/>
      <c r="E129" s="31" t="s">
        <v>182</v>
      </c>
      <c r="G129" s="107">
        <v>100</v>
      </c>
      <c r="H129" s="107">
        <v>100</v>
      </c>
      <c r="I129" s="107">
        <v>100</v>
      </c>
      <c r="J129" s="107">
        <v>100</v>
      </c>
      <c r="K129" s="107">
        <v>100</v>
      </c>
      <c r="L129" s="107">
        <v>100</v>
      </c>
      <c r="M129" s="107">
        <v>100</v>
      </c>
      <c r="N129" s="107">
        <v>100</v>
      </c>
      <c r="O129" s="107">
        <v>100</v>
      </c>
      <c r="P129" s="107">
        <v>100</v>
      </c>
      <c r="S129" s="14"/>
    </row>
    <row r="130" spans="3:19" ht="14.25" customHeight="1">
      <c r="C130" s="31" t="s">
        <v>91</v>
      </c>
      <c r="D130" s="31"/>
      <c r="E130" s="31" t="s">
        <v>182</v>
      </c>
      <c r="G130" s="107">
        <v>100</v>
      </c>
      <c r="H130" s="107">
        <v>100</v>
      </c>
      <c r="I130" s="107">
        <v>100</v>
      </c>
      <c r="J130" s="107">
        <v>100</v>
      </c>
      <c r="K130" s="107">
        <v>100</v>
      </c>
      <c r="L130" s="107">
        <v>100</v>
      </c>
      <c r="M130" s="107">
        <v>100</v>
      </c>
      <c r="N130" s="107">
        <v>100</v>
      </c>
      <c r="O130" s="107">
        <v>100</v>
      </c>
      <c r="P130" s="107">
        <v>100</v>
      </c>
      <c r="S130" s="14"/>
    </row>
    <row r="131" spans="3:19" ht="14.25" customHeight="1">
      <c r="C131" s="31" t="s">
        <v>92</v>
      </c>
      <c r="D131" s="31"/>
      <c r="E131" s="31" t="s">
        <v>182</v>
      </c>
      <c r="G131" s="107">
        <v>100</v>
      </c>
      <c r="H131" s="107">
        <v>100</v>
      </c>
      <c r="I131" s="107">
        <v>100</v>
      </c>
      <c r="J131" s="107">
        <v>100</v>
      </c>
      <c r="K131" s="107">
        <v>100</v>
      </c>
      <c r="L131" s="107">
        <v>100</v>
      </c>
      <c r="M131" s="107">
        <v>100</v>
      </c>
      <c r="N131" s="107">
        <v>100</v>
      </c>
      <c r="O131" s="107">
        <v>100</v>
      </c>
      <c r="P131" s="107">
        <v>100</v>
      </c>
      <c r="S131" s="14"/>
    </row>
    <row r="132" spans="3:19" ht="14.25" customHeight="1">
      <c r="C132" s="31" t="s">
        <v>93</v>
      </c>
      <c r="D132" s="31"/>
      <c r="E132" s="31" t="s">
        <v>182</v>
      </c>
      <c r="G132" s="107">
        <v>100</v>
      </c>
      <c r="H132" s="107">
        <v>100</v>
      </c>
      <c r="I132" s="107">
        <v>100</v>
      </c>
      <c r="J132" s="107">
        <v>100</v>
      </c>
      <c r="K132" s="107">
        <v>100</v>
      </c>
      <c r="L132" s="107">
        <v>100</v>
      </c>
      <c r="M132" s="107">
        <v>100</v>
      </c>
      <c r="N132" s="107">
        <v>100</v>
      </c>
      <c r="O132" s="107">
        <v>100</v>
      </c>
      <c r="P132" s="107">
        <v>100</v>
      </c>
      <c r="S132" s="14"/>
    </row>
    <row r="133" spans="3:19" ht="14.25" customHeight="1">
      <c r="C133" s="31" t="s">
        <v>94</v>
      </c>
      <c r="D133" s="31"/>
      <c r="E133" s="31" t="s">
        <v>182</v>
      </c>
      <c r="G133" s="107">
        <v>100</v>
      </c>
      <c r="H133" s="107">
        <v>100</v>
      </c>
      <c r="I133" s="107">
        <v>100</v>
      </c>
      <c r="J133" s="107">
        <v>100</v>
      </c>
      <c r="K133" s="107">
        <v>100</v>
      </c>
      <c r="L133" s="107">
        <v>100</v>
      </c>
      <c r="M133" s="107">
        <v>100</v>
      </c>
      <c r="N133" s="107">
        <v>100</v>
      </c>
      <c r="O133" s="107">
        <v>100</v>
      </c>
      <c r="P133" s="107">
        <v>100</v>
      </c>
      <c r="S133" s="14"/>
    </row>
    <row r="134" spans="3:19" ht="14.25" customHeight="1">
      <c r="C134" s="30" t="s">
        <v>95</v>
      </c>
      <c r="D134" s="30"/>
      <c r="E134" s="30" t="s">
        <v>182</v>
      </c>
      <c r="G134" s="107">
        <v>100</v>
      </c>
      <c r="H134" s="107">
        <v>100</v>
      </c>
      <c r="I134" s="107">
        <v>100</v>
      </c>
      <c r="J134" s="107">
        <v>100</v>
      </c>
      <c r="K134" s="107">
        <v>100</v>
      </c>
      <c r="L134" s="107">
        <v>100</v>
      </c>
      <c r="M134" s="107">
        <v>100</v>
      </c>
      <c r="N134" s="107">
        <v>100</v>
      </c>
      <c r="O134" s="107">
        <v>100</v>
      </c>
      <c r="P134" s="107">
        <v>100</v>
      </c>
      <c r="S134" s="14"/>
    </row>
    <row r="135" spans="3:19" ht="14.25" customHeight="1">
      <c r="C135" s="31" t="s">
        <v>96</v>
      </c>
      <c r="D135" s="31"/>
      <c r="E135" s="31" t="s">
        <v>182</v>
      </c>
      <c r="G135" s="107">
        <v>100</v>
      </c>
      <c r="H135" s="107">
        <v>100</v>
      </c>
      <c r="I135" s="107">
        <v>100</v>
      </c>
      <c r="J135" s="107">
        <v>100</v>
      </c>
      <c r="K135" s="107">
        <v>100</v>
      </c>
      <c r="L135" s="107">
        <v>100</v>
      </c>
      <c r="M135" s="107">
        <v>100</v>
      </c>
      <c r="N135" s="107">
        <v>100</v>
      </c>
      <c r="O135" s="107">
        <v>100</v>
      </c>
      <c r="P135" s="107">
        <v>100</v>
      </c>
      <c r="S135" s="14"/>
    </row>
    <row r="136" spans="3:19" ht="14.25" customHeight="1">
      <c r="C136" s="31" t="s">
        <v>97</v>
      </c>
      <c r="D136" s="31"/>
      <c r="E136" s="31" t="s">
        <v>182</v>
      </c>
      <c r="G136" s="107">
        <v>100</v>
      </c>
      <c r="H136" s="107">
        <v>100</v>
      </c>
      <c r="I136" s="107">
        <v>100</v>
      </c>
      <c r="J136" s="107">
        <v>100</v>
      </c>
      <c r="K136" s="107">
        <v>100</v>
      </c>
      <c r="L136" s="107">
        <v>100</v>
      </c>
      <c r="M136" s="107">
        <v>100</v>
      </c>
      <c r="N136" s="107">
        <v>100</v>
      </c>
      <c r="O136" s="107">
        <v>100</v>
      </c>
      <c r="P136" s="107">
        <v>100</v>
      </c>
      <c r="S136" s="14"/>
    </row>
    <row r="137" spans="3:19" ht="14.25" customHeight="1">
      <c r="C137" s="31" t="s">
        <v>161</v>
      </c>
      <c r="D137" s="31"/>
      <c r="E137" s="31" t="s">
        <v>182</v>
      </c>
      <c r="G137" s="107">
        <v>100</v>
      </c>
      <c r="H137" s="107">
        <v>100</v>
      </c>
      <c r="I137" s="107">
        <v>100</v>
      </c>
      <c r="J137" s="107">
        <v>100</v>
      </c>
      <c r="K137" s="107">
        <v>100</v>
      </c>
      <c r="L137" s="107">
        <v>100</v>
      </c>
      <c r="M137" s="107">
        <v>100</v>
      </c>
      <c r="N137" s="107">
        <v>100</v>
      </c>
      <c r="O137" s="107">
        <v>100</v>
      </c>
      <c r="P137" s="107">
        <v>100</v>
      </c>
      <c r="S137" s="14"/>
    </row>
    <row r="138" spans="3:19" ht="14.25" customHeight="1">
      <c r="C138" s="31" t="s">
        <v>99</v>
      </c>
      <c r="D138" s="31"/>
      <c r="E138" s="31" t="s">
        <v>182</v>
      </c>
      <c r="G138" s="107">
        <v>100</v>
      </c>
      <c r="H138" s="107">
        <v>100</v>
      </c>
      <c r="I138" s="107">
        <v>100</v>
      </c>
      <c r="J138" s="107">
        <v>100</v>
      </c>
      <c r="K138" s="107">
        <v>100</v>
      </c>
      <c r="L138" s="107">
        <v>100</v>
      </c>
      <c r="M138" s="107">
        <v>100</v>
      </c>
      <c r="N138" s="107">
        <v>100</v>
      </c>
      <c r="O138" s="107">
        <v>100</v>
      </c>
      <c r="P138" s="107">
        <v>100</v>
      </c>
      <c r="S138" s="14"/>
    </row>
    <row r="139" spans="3:19" ht="14.25" customHeight="1">
      <c r="C139" s="31" t="s">
        <v>100</v>
      </c>
      <c r="D139" s="31"/>
      <c r="E139" s="31" t="s">
        <v>182</v>
      </c>
      <c r="G139" s="107">
        <v>100</v>
      </c>
      <c r="H139" s="107">
        <v>100</v>
      </c>
      <c r="I139" s="107">
        <v>100</v>
      </c>
      <c r="J139" s="107">
        <v>100</v>
      </c>
      <c r="K139" s="107">
        <v>100</v>
      </c>
      <c r="L139" s="107">
        <v>100</v>
      </c>
      <c r="M139" s="107">
        <v>100</v>
      </c>
      <c r="N139" s="107">
        <v>100</v>
      </c>
      <c r="O139" s="107">
        <v>100</v>
      </c>
      <c r="P139" s="107">
        <v>100</v>
      </c>
      <c r="S139" s="14"/>
    </row>
    <row r="140" spans="3:19" ht="14.25" customHeight="1">
      <c r="C140" s="31" t="s">
        <v>101</v>
      </c>
      <c r="D140" s="31"/>
      <c r="E140" s="31" t="s">
        <v>182</v>
      </c>
      <c r="G140" s="107">
        <v>100</v>
      </c>
      <c r="H140" s="107">
        <v>100</v>
      </c>
      <c r="I140" s="107">
        <v>100</v>
      </c>
      <c r="J140" s="107">
        <v>100</v>
      </c>
      <c r="K140" s="107">
        <v>100</v>
      </c>
      <c r="L140" s="107">
        <v>100</v>
      </c>
      <c r="M140" s="107">
        <v>100</v>
      </c>
      <c r="N140" s="107">
        <v>100</v>
      </c>
      <c r="O140" s="107">
        <v>100</v>
      </c>
      <c r="P140" s="107">
        <v>100</v>
      </c>
      <c r="S140" s="14"/>
    </row>
    <row r="141" spans="3:19" ht="14.25" customHeight="1">
      <c r="C141" s="31" t="s">
        <v>102</v>
      </c>
      <c r="D141" s="31"/>
      <c r="E141" s="31" t="s">
        <v>182</v>
      </c>
      <c r="G141" s="107">
        <v>100</v>
      </c>
      <c r="H141" s="107">
        <v>100</v>
      </c>
      <c r="I141" s="107">
        <v>100</v>
      </c>
      <c r="J141" s="107">
        <v>100</v>
      </c>
      <c r="K141" s="107">
        <v>100</v>
      </c>
      <c r="L141" s="107">
        <v>100</v>
      </c>
      <c r="M141" s="107">
        <v>100</v>
      </c>
      <c r="N141" s="107">
        <v>100</v>
      </c>
      <c r="O141" s="107">
        <v>100</v>
      </c>
      <c r="P141" s="107">
        <v>100</v>
      </c>
      <c r="S141" s="14"/>
    </row>
    <row r="142" spans="3:19" ht="14.25" customHeight="1">
      <c r="C142" s="31" t="s">
        <v>103</v>
      </c>
      <c r="D142" s="31"/>
      <c r="E142" s="31" t="s">
        <v>182</v>
      </c>
      <c r="G142" s="107">
        <v>100</v>
      </c>
      <c r="H142" s="107">
        <v>100</v>
      </c>
      <c r="I142" s="107">
        <v>100</v>
      </c>
      <c r="J142" s="107">
        <v>100</v>
      </c>
      <c r="K142" s="107">
        <v>100</v>
      </c>
      <c r="L142" s="107">
        <v>100</v>
      </c>
      <c r="M142" s="107">
        <v>100</v>
      </c>
      <c r="N142" s="107">
        <v>100</v>
      </c>
      <c r="O142" s="107">
        <v>100</v>
      </c>
      <c r="P142" s="107">
        <v>100</v>
      </c>
      <c r="S142" s="14"/>
    </row>
    <row r="143" spans="3:19" ht="14.25" customHeight="1">
      <c r="C143" s="31" t="s">
        <v>104</v>
      </c>
      <c r="D143" s="31"/>
      <c r="E143" s="31" t="s">
        <v>182</v>
      </c>
      <c r="G143" s="107">
        <v>100</v>
      </c>
      <c r="H143" s="107">
        <v>100</v>
      </c>
      <c r="I143" s="107">
        <v>100</v>
      </c>
      <c r="J143" s="107">
        <v>100</v>
      </c>
      <c r="K143" s="107">
        <v>100</v>
      </c>
      <c r="L143" s="107">
        <v>100</v>
      </c>
      <c r="M143" s="107">
        <v>100</v>
      </c>
      <c r="N143" s="107">
        <v>100</v>
      </c>
      <c r="O143" s="107">
        <v>100</v>
      </c>
      <c r="P143" s="107">
        <v>100</v>
      </c>
      <c r="S143" s="14"/>
    </row>
    <row r="144" spans="3:19" ht="14.25" customHeight="1">
      <c r="C144" s="31" t="s">
        <v>105</v>
      </c>
      <c r="D144" s="31"/>
      <c r="E144" s="31" t="s">
        <v>182</v>
      </c>
      <c r="G144" s="107">
        <v>100</v>
      </c>
      <c r="H144" s="107">
        <v>100</v>
      </c>
      <c r="I144" s="107">
        <v>100</v>
      </c>
      <c r="J144" s="107">
        <v>100</v>
      </c>
      <c r="K144" s="107">
        <v>100</v>
      </c>
      <c r="L144" s="107">
        <v>100</v>
      </c>
      <c r="M144" s="107">
        <v>100</v>
      </c>
      <c r="N144" s="107">
        <v>100</v>
      </c>
      <c r="O144" s="107">
        <v>100</v>
      </c>
      <c r="P144" s="107">
        <v>100</v>
      </c>
      <c r="S144" s="14"/>
    </row>
    <row r="145" spans="1:28" ht="14.25" customHeight="1">
      <c r="C145" s="31" t="s">
        <v>106</v>
      </c>
      <c r="D145" s="31"/>
      <c r="E145" s="31" t="s">
        <v>182</v>
      </c>
      <c r="G145" s="107">
        <v>100</v>
      </c>
      <c r="H145" s="107">
        <v>100</v>
      </c>
      <c r="I145" s="107">
        <v>100</v>
      </c>
      <c r="J145" s="107">
        <v>100</v>
      </c>
      <c r="K145" s="107">
        <v>100</v>
      </c>
      <c r="L145" s="107">
        <v>100</v>
      </c>
      <c r="M145" s="107">
        <v>100</v>
      </c>
      <c r="N145" s="107">
        <v>100</v>
      </c>
      <c r="O145" s="107">
        <v>100</v>
      </c>
      <c r="P145" s="107">
        <v>100</v>
      </c>
      <c r="S145" s="14"/>
    </row>
    <row r="146" spans="1:28" ht="14.25" customHeight="1"/>
    <row r="147" spans="1:28" ht="14.25" customHeight="1">
      <c r="AA147" s="75"/>
      <c r="AB147" s="96"/>
    </row>
    <row r="148" spans="1:28" ht="14.25" customHeight="1">
      <c r="C148" s="13" t="s">
        <v>139</v>
      </c>
      <c r="AA148" s="75"/>
      <c r="AB148" s="96"/>
    </row>
    <row r="149" spans="1:28" ht="14.25" customHeight="1">
      <c r="A149" s="84" t="s">
        <v>164</v>
      </c>
      <c r="C149" s="100" t="s">
        <v>244</v>
      </c>
      <c r="D149" s="85"/>
      <c r="E149" s="85"/>
      <c r="F149" s="85"/>
      <c r="G149" s="85"/>
      <c r="H149" s="85"/>
      <c r="I149" s="85"/>
      <c r="J149" s="85"/>
      <c r="K149" s="85"/>
      <c r="L149" s="85"/>
      <c r="M149" s="85"/>
      <c r="N149" s="85"/>
      <c r="O149" s="85"/>
      <c r="P149" s="85"/>
      <c r="AA149" s="30"/>
      <c r="AB149" s="96"/>
    </row>
    <row r="150" spans="1:28" ht="14.25" customHeight="1">
      <c r="A150" s="89" t="s">
        <v>219</v>
      </c>
      <c r="B150" s="89" t="s">
        <v>220</v>
      </c>
      <c r="C150" s="30" t="s">
        <v>147</v>
      </c>
      <c r="D150" s="32" t="s">
        <v>245</v>
      </c>
      <c r="E150" s="32" t="s">
        <v>246</v>
      </c>
      <c r="F150" s="32" t="s">
        <v>149</v>
      </c>
      <c r="G150" s="32" t="s">
        <v>150</v>
      </c>
      <c r="H150" s="32" t="s">
        <v>151</v>
      </c>
      <c r="I150" s="32" t="s">
        <v>152</v>
      </c>
      <c r="J150" s="32" t="s">
        <v>153</v>
      </c>
      <c r="K150" s="32" t="s">
        <v>154</v>
      </c>
      <c r="L150" s="32" t="s">
        <v>155</v>
      </c>
      <c r="M150" s="32" t="s">
        <v>156</v>
      </c>
      <c r="N150" s="32" t="s">
        <v>157</v>
      </c>
      <c r="O150" s="32" t="s">
        <v>158</v>
      </c>
      <c r="P150" s="32" t="s">
        <v>159</v>
      </c>
      <c r="AA150" s="96"/>
      <c r="AB150" s="96"/>
    </row>
    <row r="151" spans="1:28" ht="14.25" customHeight="1">
      <c r="A151" s="89" t="s">
        <v>165</v>
      </c>
      <c r="B151" s="111">
        <v>1000</v>
      </c>
      <c r="C151" s="30" t="s">
        <v>58</v>
      </c>
      <c r="D151" s="30" t="s">
        <v>139</v>
      </c>
      <c r="E151" s="30" t="s">
        <v>247</v>
      </c>
      <c r="G151" s="121"/>
      <c r="H151" s="121"/>
      <c r="I151" s="121"/>
      <c r="J151" s="121"/>
      <c r="K151" s="121"/>
      <c r="L151" s="30"/>
      <c r="M151" s="30"/>
      <c r="N151" s="30"/>
      <c r="O151" s="30"/>
      <c r="P151" s="30"/>
      <c r="AA151" s="96"/>
      <c r="AB151" s="96"/>
    </row>
    <row r="152" spans="1:28" ht="14.25" customHeight="1">
      <c r="A152" s="89" t="s">
        <v>165</v>
      </c>
      <c r="B152" s="111">
        <v>1000</v>
      </c>
      <c r="C152" s="30" t="s">
        <v>91</v>
      </c>
      <c r="D152" s="30" t="s">
        <v>139</v>
      </c>
      <c r="E152" s="30" t="s">
        <v>247</v>
      </c>
      <c r="G152" s="121"/>
      <c r="H152" s="121"/>
      <c r="I152" s="121"/>
      <c r="J152" s="121"/>
      <c r="K152" s="121"/>
      <c r="L152" s="30"/>
      <c r="M152" s="30"/>
      <c r="N152" s="30"/>
      <c r="O152" s="30"/>
      <c r="P152" s="30"/>
      <c r="AA152" s="96"/>
      <c r="AB152" s="96"/>
    </row>
    <row r="153" spans="1:28" ht="14.25" customHeight="1">
      <c r="A153" s="89" t="s">
        <v>165</v>
      </c>
      <c r="B153" s="111">
        <v>1000</v>
      </c>
      <c r="C153" s="30" t="s">
        <v>92</v>
      </c>
      <c r="D153" s="30" t="s">
        <v>139</v>
      </c>
      <c r="E153" s="30" t="s">
        <v>247</v>
      </c>
      <c r="G153" s="121"/>
      <c r="H153" s="121"/>
      <c r="I153" s="121"/>
      <c r="J153" s="120">
        <v>149</v>
      </c>
      <c r="K153" s="120">
        <v>179</v>
      </c>
      <c r="L153" s="30"/>
      <c r="M153" s="30"/>
      <c r="N153" s="30"/>
      <c r="O153" s="30"/>
      <c r="P153" s="30"/>
      <c r="AA153" s="96"/>
      <c r="AB153" s="96"/>
    </row>
    <row r="154" spans="1:28" ht="14.25" customHeight="1">
      <c r="A154" s="89" t="s">
        <v>165</v>
      </c>
      <c r="B154" s="111">
        <v>1000</v>
      </c>
      <c r="C154" s="30" t="s">
        <v>93</v>
      </c>
      <c r="D154" s="30" t="s">
        <v>139</v>
      </c>
      <c r="E154" s="30" t="s">
        <v>247</v>
      </c>
      <c r="G154" s="120">
        <v>4586</v>
      </c>
      <c r="H154" s="120">
        <v>4586</v>
      </c>
      <c r="I154" s="120">
        <v>4586</v>
      </c>
      <c r="J154" s="120">
        <v>4586</v>
      </c>
      <c r="K154" s="120">
        <v>4586</v>
      </c>
      <c r="L154" s="30"/>
      <c r="M154" s="30"/>
      <c r="N154" s="30"/>
      <c r="O154" s="30"/>
      <c r="P154" s="30"/>
      <c r="AA154" s="96"/>
      <c r="AB154" s="96"/>
    </row>
    <row r="155" spans="1:28" ht="14.25" customHeight="1">
      <c r="A155" s="89" t="s">
        <v>165</v>
      </c>
      <c r="B155" s="111">
        <v>1000</v>
      </c>
      <c r="C155" s="30" t="s">
        <v>94</v>
      </c>
      <c r="D155" s="30" t="s">
        <v>139</v>
      </c>
      <c r="E155" s="30" t="s">
        <v>247</v>
      </c>
      <c r="G155" s="121"/>
      <c r="H155" s="121"/>
      <c r="I155" s="121"/>
      <c r="J155" s="120">
        <v>6756</v>
      </c>
      <c r="K155" s="120">
        <v>6726</v>
      </c>
      <c r="L155" s="30"/>
      <c r="M155" s="30"/>
      <c r="N155" s="30"/>
      <c r="O155" s="30"/>
      <c r="P155" s="30"/>
      <c r="AA155" s="96"/>
      <c r="AB155" s="96"/>
    </row>
    <row r="156" spans="1:28" ht="14.25" customHeight="1">
      <c r="A156" s="89" t="s">
        <v>165</v>
      </c>
      <c r="B156" s="111">
        <v>1000</v>
      </c>
      <c r="C156" s="30" t="s">
        <v>95</v>
      </c>
      <c r="D156" s="30" t="s">
        <v>139</v>
      </c>
      <c r="E156" s="30" t="s">
        <v>247</v>
      </c>
      <c r="G156" s="121"/>
      <c r="H156" s="121"/>
      <c r="I156" s="121"/>
      <c r="J156" s="121"/>
      <c r="K156" s="121"/>
      <c r="L156" s="30"/>
      <c r="M156" s="30"/>
      <c r="N156" s="30"/>
      <c r="O156" s="30"/>
      <c r="P156" s="30"/>
      <c r="AA156" s="96"/>
    </row>
    <row r="157" spans="1:28" ht="14.25" customHeight="1">
      <c r="A157" s="89" t="s">
        <v>165</v>
      </c>
      <c r="B157" s="111">
        <v>1000</v>
      </c>
      <c r="C157" s="30" t="s">
        <v>96</v>
      </c>
      <c r="D157" s="30" t="s">
        <v>139</v>
      </c>
      <c r="E157" s="30" t="s">
        <v>247</v>
      </c>
      <c r="G157" s="121"/>
      <c r="H157" s="121"/>
      <c r="I157" s="121"/>
      <c r="J157" s="121"/>
      <c r="K157" s="121"/>
      <c r="L157" s="30"/>
      <c r="M157" s="30"/>
      <c r="N157" s="30"/>
      <c r="O157" s="30"/>
      <c r="P157" s="30"/>
      <c r="AA157" s="96"/>
    </row>
    <row r="158" spans="1:28" ht="14.25" customHeight="1">
      <c r="A158" s="89" t="s">
        <v>165</v>
      </c>
      <c r="B158" s="111">
        <v>1000</v>
      </c>
      <c r="C158" s="30" t="s">
        <v>97</v>
      </c>
      <c r="D158" s="30" t="s">
        <v>139</v>
      </c>
      <c r="E158" s="30" t="s">
        <v>247</v>
      </c>
      <c r="G158" s="121"/>
      <c r="H158" s="121"/>
      <c r="I158" s="121"/>
      <c r="J158" s="121"/>
      <c r="K158" s="121"/>
      <c r="L158" s="30"/>
      <c r="M158" s="30"/>
      <c r="N158" s="30"/>
      <c r="O158" s="30"/>
      <c r="P158" s="30"/>
      <c r="AA158" s="96"/>
    </row>
    <row r="159" spans="1:28" ht="14.25" customHeight="1">
      <c r="A159" s="89" t="s">
        <v>165</v>
      </c>
      <c r="B159" s="111">
        <v>1000</v>
      </c>
      <c r="C159" s="30" t="s">
        <v>161</v>
      </c>
      <c r="D159" s="30" t="s">
        <v>139</v>
      </c>
      <c r="E159" s="30" t="s">
        <v>247</v>
      </c>
      <c r="G159" s="121"/>
      <c r="H159" s="121"/>
      <c r="I159" s="121"/>
      <c r="J159" s="121"/>
      <c r="K159" s="121"/>
      <c r="L159" s="30"/>
      <c r="M159" s="30"/>
      <c r="N159" s="30"/>
      <c r="O159" s="30"/>
      <c r="P159" s="30"/>
      <c r="AA159" s="96"/>
    </row>
    <row r="160" spans="1:28" ht="14.25" customHeight="1">
      <c r="A160" s="89" t="s">
        <v>165</v>
      </c>
      <c r="B160" s="111">
        <v>1000</v>
      </c>
      <c r="C160" s="30" t="s">
        <v>99</v>
      </c>
      <c r="D160" s="30" t="s">
        <v>139</v>
      </c>
      <c r="E160" s="30" t="s">
        <v>247</v>
      </c>
      <c r="G160" s="120">
        <v>1993</v>
      </c>
      <c r="H160" s="120">
        <v>1993</v>
      </c>
      <c r="I160" s="120">
        <v>1993</v>
      </c>
      <c r="J160" s="120">
        <v>1993</v>
      </c>
      <c r="K160" s="120">
        <v>1993</v>
      </c>
      <c r="L160" s="30"/>
      <c r="M160" s="30"/>
      <c r="N160" s="30"/>
      <c r="O160" s="30"/>
      <c r="P160" s="30"/>
      <c r="AA160" s="96"/>
    </row>
    <row r="161" spans="1:27" ht="14.25" customHeight="1">
      <c r="A161" s="89" t="s">
        <v>165</v>
      </c>
      <c r="B161" s="111">
        <v>1000</v>
      </c>
      <c r="C161" s="30" t="s">
        <v>100</v>
      </c>
      <c r="D161" s="30" t="s">
        <v>139</v>
      </c>
      <c r="E161" s="30" t="s">
        <v>247</v>
      </c>
      <c r="G161" s="121"/>
      <c r="H161" s="121"/>
      <c r="I161" s="121"/>
      <c r="J161" s="121"/>
      <c r="K161" s="121"/>
      <c r="L161" s="30"/>
      <c r="M161" s="30"/>
      <c r="N161" s="30"/>
      <c r="O161" s="30"/>
      <c r="P161" s="30"/>
      <c r="AA161" s="96"/>
    </row>
    <row r="162" spans="1:27" ht="14.25" customHeight="1">
      <c r="A162" s="89" t="s">
        <v>165</v>
      </c>
      <c r="B162" s="111">
        <v>1000</v>
      </c>
      <c r="C162" s="30" t="s">
        <v>101</v>
      </c>
      <c r="D162" s="30" t="s">
        <v>139</v>
      </c>
      <c r="E162" s="30" t="s">
        <v>247</v>
      </c>
      <c r="G162" s="121"/>
      <c r="H162" s="121"/>
      <c r="I162" s="121"/>
      <c r="J162" s="121"/>
      <c r="K162" s="121"/>
      <c r="L162" s="30"/>
      <c r="M162" s="30"/>
      <c r="N162" s="30"/>
      <c r="O162" s="30"/>
      <c r="P162" s="30"/>
      <c r="AA162" s="96"/>
    </row>
    <row r="163" spans="1:27" ht="14.25" customHeight="1">
      <c r="A163" s="89" t="s">
        <v>165</v>
      </c>
      <c r="B163" s="111">
        <v>1000</v>
      </c>
      <c r="C163" s="30" t="s">
        <v>102</v>
      </c>
      <c r="D163" s="30" t="s">
        <v>139</v>
      </c>
      <c r="E163" s="30" t="s">
        <v>247</v>
      </c>
      <c r="G163" s="121"/>
      <c r="H163" s="121"/>
      <c r="I163" s="121"/>
      <c r="J163" s="121"/>
      <c r="K163" s="121"/>
      <c r="L163" s="30"/>
      <c r="M163" s="30"/>
      <c r="N163" s="30"/>
      <c r="O163" s="30"/>
      <c r="P163" s="30"/>
      <c r="AA163" s="96"/>
    </row>
    <row r="164" spans="1:27" ht="14.25" customHeight="1">
      <c r="A164" s="89" t="s">
        <v>165</v>
      </c>
      <c r="B164" s="111">
        <v>1000</v>
      </c>
      <c r="C164" s="30" t="s">
        <v>103</v>
      </c>
      <c r="D164" s="30" t="s">
        <v>139</v>
      </c>
      <c r="E164" s="30" t="s">
        <v>247</v>
      </c>
      <c r="G164" s="121"/>
      <c r="H164" s="121"/>
      <c r="I164" s="121"/>
      <c r="J164" s="121"/>
      <c r="K164" s="121"/>
      <c r="L164" s="30"/>
      <c r="M164" s="30"/>
      <c r="N164" s="30"/>
      <c r="O164" s="30"/>
      <c r="P164" s="30"/>
      <c r="T164" s="19" t="s">
        <v>164</v>
      </c>
      <c r="AA164" s="96"/>
    </row>
    <row r="165" spans="1:27" ht="14.25" customHeight="1">
      <c r="A165" s="89" t="s">
        <v>165</v>
      </c>
      <c r="B165" s="111">
        <v>1000</v>
      </c>
      <c r="C165" s="30" t="s">
        <v>104</v>
      </c>
      <c r="D165" s="30" t="s">
        <v>139</v>
      </c>
      <c r="E165" s="30" t="s">
        <v>247</v>
      </c>
      <c r="G165" s="120">
        <v>342</v>
      </c>
      <c r="H165" s="120">
        <v>342</v>
      </c>
      <c r="I165" s="120">
        <v>342</v>
      </c>
      <c r="J165" s="120">
        <v>342</v>
      </c>
      <c r="K165" s="120">
        <v>342</v>
      </c>
      <c r="L165" s="30"/>
      <c r="M165" s="30"/>
      <c r="N165" s="30"/>
      <c r="O165" s="30"/>
      <c r="P165" s="30"/>
      <c r="AA165" s="96"/>
    </row>
    <row r="166" spans="1:27" ht="14.25" customHeight="1">
      <c r="A166" s="89" t="s">
        <v>165</v>
      </c>
      <c r="B166" s="111">
        <v>1000</v>
      </c>
      <c r="C166" s="30" t="s">
        <v>105</v>
      </c>
      <c r="D166" s="30" t="s">
        <v>139</v>
      </c>
      <c r="E166" s="30" t="s">
        <v>247</v>
      </c>
      <c r="G166" s="120">
        <v>2429</v>
      </c>
      <c r="H166" s="120">
        <v>2429</v>
      </c>
      <c r="I166" s="120">
        <v>2429</v>
      </c>
      <c r="J166" s="120">
        <v>2429</v>
      </c>
      <c r="K166" s="120">
        <v>2429</v>
      </c>
      <c r="L166" s="30"/>
      <c r="M166" s="30"/>
      <c r="N166" s="30"/>
      <c r="O166" s="30"/>
      <c r="P166" s="30"/>
      <c r="T166" s="231" t="s">
        <v>248</v>
      </c>
      <c r="U166" s="231"/>
      <c r="V166" s="231"/>
      <c r="W166" s="231"/>
      <c r="X166" s="231"/>
      <c r="Y166" s="231"/>
      <c r="Z166" s="231"/>
      <c r="AA166" s="96"/>
    </row>
    <row r="167" spans="1:27" ht="14.25" customHeight="1">
      <c r="A167" s="89" t="s">
        <v>165</v>
      </c>
      <c r="B167" s="111">
        <v>1000</v>
      </c>
      <c r="C167" s="30" t="s">
        <v>106</v>
      </c>
      <c r="D167" s="30" t="s">
        <v>139</v>
      </c>
      <c r="E167" s="30" t="s">
        <v>247</v>
      </c>
      <c r="G167" s="120">
        <v>290</v>
      </c>
      <c r="H167" s="120">
        <v>290</v>
      </c>
      <c r="I167" s="120">
        <v>290</v>
      </c>
      <c r="J167" s="120">
        <v>290</v>
      </c>
      <c r="K167" s="120">
        <v>290</v>
      </c>
      <c r="L167" s="30"/>
      <c r="M167" s="30"/>
      <c r="N167" s="30"/>
      <c r="O167" s="30"/>
      <c r="P167" s="30"/>
      <c r="S167" s="14"/>
      <c r="T167" s="32" t="s">
        <v>149</v>
      </c>
      <c r="U167" s="32" t="s">
        <v>150</v>
      </c>
      <c r="V167" s="32" t="s">
        <v>151</v>
      </c>
      <c r="W167" s="32" t="s">
        <v>152</v>
      </c>
      <c r="X167" s="32" t="s">
        <v>153</v>
      </c>
      <c r="Y167" s="32" t="s">
        <v>154</v>
      </c>
      <c r="Z167" s="32" t="s">
        <v>155</v>
      </c>
    </row>
    <row r="168" spans="1:27" ht="14.25" customHeight="1">
      <c r="C168" s="30" t="s">
        <v>58</v>
      </c>
      <c r="D168" s="30" t="s">
        <v>139</v>
      </c>
      <c r="E168" s="30" t="s">
        <v>249</v>
      </c>
      <c r="G168" s="130" t="str">
        <f t="shared" ref="G168:G184" si="10">IF(G151="","",(G151*$B151)/U168)</f>
        <v/>
      </c>
      <c r="H168" s="130" t="str">
        <f t="shared" ref="H168:H184" si="11">IF(H151="","",(H151*$B151)/V168)</f>
        <v/>
      </c>
      <c r="I168" s="130" t="str">
        <f t="shared" ref="I168:I184" si="12">IF(I151="","",(I151*$B151)/W168)</f>
        <v/>
      </c>
      <c r="J168" s="130" t="str">
        <f t="shared" ref="J168:J184" si="13">IF(J151="","",(J151*$B151)/X168)</f>
        <v/>
      </c>
      <c r="K168" s="130" t="str">
        <f t="shared" ref="K168:K184" si="14">IF(K151="","",(K151*$B151)/Y168)</f>
        <v/>
      </c>
      <c r="L168" s="120">
        <v>140.1</v>
      </c>
      <c r="M168" s="120">
        <v>138.1</v>
      </c>
      <c r="N168" s="120">
        <v>136.19999999999999</v>
      </c>
      <c r="O168" s="120">
        <v>134.19999999999999</v>
      </c>
      <c r="P168" s="120">
        <v>132.30000000000001</v>
      </c>
      <c r="S168" s="14"/>
      <c r="T168" s="36"/>
      <c r="U168" s="116">
        <f>SUMIFS('Mains Length'!$D:$D,'Mains Length'!$B:$B,$C151,'Mains Length'!$C:$C,G$150)</f>
        <v>38184.71</v>
      </c>
      <c r="V168" s="116">
        <f>SUMIFS('Mains Length'!$D:$D,'Mains Length'!$B:$B,$C151,'Mains Length'!$C:$C,H$150)</f>
        <v>38325.279999999999</v>
      </c>
      <c r="W168" s="116">
        <f>SUMIFS('Mains Length'!$D:$D,'Mains Length'!$B:$B,$C151,'Mains Length'!$C:$C,I$150)</f>
        <v>38420</v>
      </c>
      <c r="X168" s="116">
        <f>SUMIFS('Mains Length'!$D:$D,'Mains Length'!$B:$B,$C151,'Mains Length'!$C:$C,J$150)</f>
        <v>38584.370000000003</v>
      </c>
      <c r="Y168" s="116">
        <f>SUMIFS('Mains Length'!$D:$D,'Mains Length'!$B:$B,$C151,'Mains Length'!$C:$C,K$150)</f>
        <v>38709</v>
      </c>
      <c r="Z168" s="116">
        <f>SUMIFS('Mains Length'!$D:$D,'Mains Length'!$B:$B,$C151,'Mains Length'!$C:$C,L$150)</f>
        <v>38763.800000000003</v>
      </c>
    </row>
    <row r="169" spans="1:27" ht="14.25" customHeight="1">
      <c r="C169" s="30" t="s">
        <v>91</v>
      </c>
      <c r="D169" s="30" t="s">
        <v>139</v>
      </c>
      <c r="E169" s="30" t="s">
        <v>249</v>
      </c>
      <c r="G169" s="130" t="str">
        <f t="shared" si="10"/>
        <v/>
      </c>
      <c r="H169" s="130" t="str">
        <f t="shared" si="11"/>
        <v/>
      </c>
      <c r="I169" s="130" t="str">
        <f t="shared" si="12"/>
        <v/>
      </c>
      <c r="J169" s="130" t="str">
        <f t="shared" si="13"/>
        <v/>
      </c>
      <c r="K169" s="130" t="str">
        <f t="shared" si="14"/>
        <v/>
      </c>
      <c r="L169" s="120">
        <v>138.9</v>
      </c>
      <c r="M169" s="120">
        <v>137</v>
      </c>
      <c r="N169" s="120">
        <v>135.1</v>
      </c>
      <c r="O169" s="120">
        <v>133.1</v>
      </c>
      <c r="P169" s="120">
        <v>131.19999999999999</v>
      </c>
      <c r="T169" s="36"/>
      <c r="U169" s="116">
        <f>SUMIFS('Mains Length'!$D:$D,'Mains Length'!$B:$B,$C152,'Mains Length'!$C:$C,G$150)</f>
        <v>27359.8</v>
      </c>
      <c r="V169" s="116">
        <f>SUMIFS('Mains Length'!$D:$D,'Mains Length'!$B:$B,$C152,'Mains Length'!$C:$C,H$150)</f>
        <v>27563.599999999999</v>
      </c>
      <c r="W169" s="116">
        <f>SUMIFS('Mains Length'!$D:$D,'Mains Length'!$B:$B,$C152,'Mains Length'!$C:$C,I$150)</f>
        <v>27597</v>
      </c>
      <c r="X169" s="116">
        <f>SUMIFS('Mains Length'!$D:$D,'Mains Length'!$B:$B,$C152,'Mains Length'!$C:$C,J$150)</f>
        <v>27644.400000000001</v>
      </c>
      <c r="Y169" s="116">
        <f>SUMIFS('Mains Length'!$D:$D,'Mains Length'!$B:$B,$C152,'Mains Length'!$C:$C,K$150)</f>
        <v>27733.4</v>
      </c>
      <c r="Z169" s="116">
        <f>SUMIFS('Mains Length'!$D:$D,'Mains Length'!$B:$B,$C152,'Mains Length'!$C:$C,L$150)</f>
        <v>27777.3</v>
      </c>
    </row>
    <row r="170" spans="1:27" ht="14.25" customHeight="1">
      <c r="C170" s="30" t="s">
        <v>92</v>
      </c>
      <c r="D170" s="30" t="s">
        <v>139</v>
      </c>
      <c r="E170" s="30" t="s">
        <v>249</v>
      </c>
      <c r="G170" s="130" t="str">
        <f t="shared" si="10"/>
        <v/>
      </c>
      <c r="H170" s="130" t="str">
        <f t="shared" si="11"/>
        <v/>
      </c>
      <c r="I170" s="130" t="str">
        <f t="shared" si="12"/>
        <v/>
      </c>
      <c r="J170" s="130">
        <f t="shared" si="13"/>
        <v>57.173892447280039</v>
      </c>
      <c r="K170" s="130">
        <f t="shared" si="14"/>
        <v>68.340607827062342</v>
      </c>
      <c r="L170" s="120">
        <v>121</v>
      </c>
      <c r="M170" s="120">
        <v>118.9</v>
      </c>
      <c r="N170" s="120">
        <v>116.7</v>
      </c>
      <c r="O170" s="120">
        <v>114.6</v>
      </c>
      <c r="P170" s="120">
        <v>112.5</v>
      </c>
      <c r="T170" s="36"/>
      <c r="U170" s="116">
        <f>SUMIFS('Mains Length'!$D:$D,'Mains Length'!$B:$B,$C153,'Mains Length'!$C:$C,G$150)</f>
        <v>0</v>
      </c>
      <c r="V170" s="116">
        <f>SUMIFS('Mains Length'!$D:$D,'Mains Length'!$B:$B,$C153,'Mains Length'!$C:$C,H$150)</f>
        <v>0</v>
      </c>
      <c r="W170" s="116">
        <f>SUMIFS('Mains Length'!$D:$D,'Mains Length'!$B:$B,$C153,'Mains Length'!$C:$C,I$150)</f>
        <v>2626.6137800000001</v>
      </c>
      <c r="X170" s="116">
        <f>SUMIFS('Mains Length'!$D:$D,'Mains Length'!$B:$B,$C153,'Mains Length'!$C:$C,J$150)</f>
        <v>2606.0845890000001</v>
      </c>
      <c r="Y170" s="116">
        <f>SUMIFS('Mains Length'!$D:$D,'Mains Length'!$B:$B,$C153,'Mains Length'!$C:$C,K$150)</f>
        <v>2619.2333619999999</v>
      </c>
      <c r="Z170" s="116">
        <f>SUMIFS('Mains Length'!$D:$D,'Mains Length'!$B:$B,$C153,'Mains Length'!$C:$C,L$150)</f>
        <v>2628.5</v>
      </c>
    </row>
    <row r="171" spans="1:27" ht="14.25" customHeight="1">
      <c r="C171" s="30" t="s">
        <v>93</v>
      </c>
      <c r="D171" s="30" t="s">
        <v>139</v>
      </c>
      <c r="E171" s="30" t="s">
        <v>249</v>
      </c>
      <c r="G171" s="130">
        <f t="shared" si="10"/>
        <v>178.0238037933899</v>
      </c>
      <c r="H171" s="130">
        <f t="shared" si="11"/>
        <v>177.66379470650222</v>
      </c>
      <c r="I171" s="130">
        <f t="shared" si="12"/>
        <v>176.98363692497685</v>
      </c>
      <c r="J171" s="130">
        <f t="shared" si="13"/>
        <v>176.16576330174436</v>
      </c>
      <c r="K171" s="130">
        <f t="shared" si="14"/>
        <v>175.03683177991007</v>
      </c>
      <c r="L171" s="120">
        <v>141.9</v>
      </c>
      <c r="M171" s="120">
        <v>137.1</v>
      </c>
      <c r="N171" s="120">
        <v>132.4</v>
      </c>
      <c r="O171" s="120">
        <v>127.9</v>
      </c>
      <c r="P171" s="120">
        <v>123.4</v>
      </c>
      <c r="T171" s="36"/>
      <c r="U171" s="116">
        <f>SUMIFS('Mains Length'!$D:$D,'Mains Length'!$B:$B,$C154,'Mains Length'!$C:$C,G$150)</f>
        <v>25760.6</v>
      </c>
      <c r="V171" s="116">
        <f>SUMIFS('Mains Length'!$D:$D,'Mains Length'!$B:$B,$C154,'Mains Length'!$C:$C,H$150)</f>
        <v>25812.799999999999</v>
      </c>
      <c r="W171" s="116">
        <f>SUMIFS('Mains Length'!$D:$D,'Mains Length'!$B:$B,$C154,'Mains Length'!$C:$C,I$150)</f>
        <v>25912</v>
      </c>
      <c r="X171" s="116">
        <f>SUMIFS('Mains Length'!$D:$D,'Mains Length'!$B:$B,$C154,'Mains Length'!$C:$C,J$150)</f>
        <v>26032.3</v>
      </c>
      <c r="Y171" s="116">
        <f>SUMIFS('Mains Length'!$D:$D,'Mains Length'!$B:$B,$C154,'Mains Length'!$C:$C,K$150)</f>
        <v>26200.2</v>
      </c>
      <c r="Z171" s="116">
        <f>SUMIFS('Mains Length'!$D:$D,'Mains Length'!$B:$B,$C154,'Mains Length'!$C:$C,L$150)</f>
        <v>26252.799999999999</v>
      </c>
    </row>
    <row r="172" spans="1:27" ht="14.25" customHeight="1">
      <c r="C172" s="30" t="s">
        <v>94</v>
      </c>
      <c r="D172" s="30" t="s">
        <v>139</v>
      </c>
      <c r="E172" s="30" t="s">
        <v>249</v>
      </c>
      <c r="G172" s="130" t="str">
        <f t="shared" si="10"/>
        <v/>
      </c>
      <c r="H172" s="130" t="str">
        <f t="shared" si="11"/>
        <v/>
      </c>
      <c r="I172" s="130" t="str">
        <f t="shared" si="12"/>
        <v/>
      </c>
      <c r="J172" s="130">
        <f t="shared" si="13"/>
        <v>70.20248038731792</v>
      </c>
      <c r="K172" s="130">
        <f t="shared" si="14"/>
        <v>142.91053365517996</v>
      </c>
      <c r="L172" s="120">
        <v>123.5</v>
      </c>
      <c r="M172" s="120">
        <v>121.8</v>
      </c>
      <c r="N172" s="120">
        <v>120.1</v>
      </c>
      <c r="O172" s="120">
        <v>118.4</v>
      </c>
      <c r="P172" s="120">
        <v>116.7</v>
      </c>
      <c r="T172" s="36"/>
      <c r="U172" s="116">
        <f>SUMIFS('Mains Length'!$D:$D,'Mains Length'!$B:$B,$C155,'Mains Length'!$C:$C,G$150)</f>
        <v>48900.677267002</v>
      </c>
      <c r="V172" s="116">
        <f>SUMIFS('Mains Length'!$D:$D,'Mains Length'!$B:$B,$C155,'Mains Length'!$C:$C,H$150)</f>
        <v>49050.064005003995</v>
      </c>
      <c r="W172" s="116">
        <f>SUMIFS('Mains Length'!$D:$D,'Mains Length'!$B:$B,$C155,'Mains Length'!$C:$C,I$150)</f>
        <v>95706.34802100301</v>
      </c>
      <c r="X172" s="116">
        <f>SUMIFS('Mains Length'!$D:$D,'Mains Length'!$B:$B,$C155,'Mains Length'!$C:$C,J$150)</f>
        <v>96235.915921006002</v>
      </c>
      <c r="Y172" s="116">
        <f>SUMIFS('Mains Length'!$D:$D,'Mains Length'!$B:$B,$C155,'Mains Length'!$C:$C,K$150)</f>
        <v>47064.410355004002</v>
      </c>
      <c r="Z172" s="116">
        <f>SUMIFS('Mains Length'!$D:$D,'Mains Length'!$B:$B,$C155,'Mains Length'!$C:$C,L$150)</f>
        <v>47354</v>
      </c>
    </row>
    <row r="173" spans="1:27" ht="14.25" customHeight="1">
      <c r="C173" s="30" t="s">
        <v>95</v>
      </c>
      <c r="D173" s="30" t="s">
        <v>139</v>
      </c>
      <c r="E173" s="30" t="s">
        <v>249</v>
      </c>
      <c r="G173" s="130" t="str">
        <f t="shared" si="10"/>
        <v/>
      </c>
      <c r="H173" s="130" t="str">
        <f t="shared" si="11"/>
        <v/>
      </c>
      <c r="I173" s="130" t="str">
        <f t="shared" si="12"/>
        <v/>
      </c>
      <c r="J173" s="130" t="str">
        <f t="shared" si="13"/>
        <v/>
      </c>
      <c r="K173" s="130" t="str">
        <f t="shared" si="14"/>
        <v/>
      </c>
      <c r="L173" s="120">
        <v>152.30000000000001</v>
      </c>
      <c r="M173" s="120">
        <v>147</v>
      </c>
      <c r="N173" s="120">
        <v>141.80000000000001</v>
      </c>
      <c r="O173" s="120">
        <v>136.6</v>
      </c>
      <c r="P173" s="120">
        <v>131.6</v>
      </c>
      <c r="T173" s="36"/>
      <c r="U173" s="116">
        <f>SUMIFS('Mains Length'!$D:$D,'Mains Length'!$B:$B,$C156,'Mains Length'!$C:$C,G$150)</f>
        <v>18117.32</v>
      </c>
      <c r="V173" s="116">
        <f>SUMIFS('Mains Length'!$D:$D,'Mains Length'!$B:$B,$C156,'Mains Length'!$C:$C,H$150)</f>
        <v>18176.099999999999</v>
      </c>
      <c r="W173" s="116">
        <f>SUMIFS('Mains Length'!$D:$D,'Mains Length'!$B:$B,$C156,'Mains Length'!$C:$C,I$150)</f>
        <v>18233</v>
      </c>
      <c r="X173" s="116">
        <f>SUMIFS('Mains Length'!$D:$D,'Mains Length'!$B:$B,$C156,'Mains Length'!$C:$C,J$150)</f>
        <v>18300.34</v>
      </c>
      <c r="Y173" s="116">
        <f>SUMIFS('Mains Length'!$D:$D,'Mains Length'!$B:$B,$C156,'Mains Length'!$C:$C,K$150)</f>
        <v>18369.64</v>
      </c>
      <c r="Z173" s="116">
        <f>SUMIFS('Mains Length'!$D:$D,'Mains Length'!$B:$B,$C156,'Mains Length'!$C:$C,L$150)</f>
        <v>18432.71</v>
      </c>
    </row>
    <row r="174" spans="1:27" ht="14.25" customHeight="1">
      <c r="C174" s="30" t="s">
        <v>96</v>
      </c>
      <c r="D174" s="30" t="s">
        <v>139</v>
      </c>
      <c r="E174" s="30" t="s">
        <v>249</v>
      </c>
      <c r="G174" s="130" t="str">
        <f t="shared" si="10"/>
        <v/>
      </c>
      <c r="H174" s="130" t="str">
        <f t="shared" si="11"/>
        <v/>
      </c>
      <c r="I174" s="130" t="str">
        <f t="shared" si="12"/>
        <v/>
      </c>
      <c r="J174" s="130" t="str">
        <f t="shared" si="13"/>
        <v/>
      </c>
      <c r="K174" s="130" t="str">
        <f t="shared" si="14"/>
        <v/>
      </c>
      <c r="L174" s="120">
        <v>129.1</v>
      </c>
      <c r="M174" s="120">
        <v>118.3</v>
      </c>
      <c r="N174" s="120">
        <v>107.7</v>
      </c>
      <c r="O174" s="120">
        <v>97.4</v>
      </c>
      <c r="P174" s="120">
        <v>87.3</v>
      </c>
      <c r="T174" s="36"/>
      <c r="U174" s="116">
        <f>SUMIFS('Mains Length'!$D:$D,'Mains Length'!$B:$B,$C157,'Mains Length'!$C:$C,G$150)</f>
        <v>13837.42</v>
      </c>
      <c r="V174" s="116">
        <f>SUMIFS('Mains Length'!$D:$D,'Mains Length'!$B:$B,$C157,'Mains Length'!$C:$C,H$150)</f>
        <v>13870.3045</v>
      </c>
      <c r="W174" s="116">
        <f>SUMIFS('Mains Length'!$D:$D,'Mains Length'!$B:$B,$C157,'Mains Length'!$C:$C,I$150)</f>
        <v>13905</v>
      </c>
      <c r="X174" s="116">
        <f>SUMIFS('Mains Length'!$D:$D,'Mains Length'!$B:$B,$C157,'Mains Length'!$C:$C,J$150)</f>
        <v>13929.4851</v>
      </c>
      <c r="Y174" s="116">
        <f>SUMIFS('Mains Length'!$D:$D,'Mains Length'!$B:$B,$C157,'Mains Length'!$C:$C,K$150)</f>
        <v>13959.3</v>
      </c>
      <c r="Z174" s="116">
        <f>SUMIFS('Mains Length'!$D:$D,'Mains Length'!$B:$B,$C157,'Mains Length'!$C:$C,L$150)</f>
        <v>13972.5</v>
      </c>
    </row>
    <row r="175" spans="1:27" ht="14.25" customHeight="1">
      <c r="C175" s="30" t="s">
        <v>97</v>
      </c>
      <c r="D175" s="30" t="s">
        <v>139</v>
      </c>
      <c r="E175" s="30" t="s">
        <v>249</v>
      </c>
      <c r="G175" s="130" t="str">
        <f t="shared" si="10"/>
        <v/>
      </c>
      <c r="H175" s="130" t="str">
        <f t="shared" si="11"/>
        <v/>
      </c>
      <c r="I175" s="130" t="str">
        <f t="shared" si="12"/>
        <v/>
      </c>
      <c r="J175" s="130" t="str">
        <f t="shared" si="13"/>
        <v/>
      </c>
      <c r="K175" s="130" t="str">
        <f t="shared" si="14"/>
        <v/>
      </c>
      <c r="L175" s="120">
        <v>265.89999999999998</v>
      </c>
      <c r="M175" s="120">
        <v>262.2</v>
      </c>
      <c r="N175" s="120">
        <v>258.5</v>
      </c>
      <c r="O175" s="120">
        <v>254.8</v>
      </c>
      <c r="P175" s="120">
        <v>251.1</v>
      </c>
      <c r="T175" s="36"/>
      <c r="U175" s="116">
        <f>SUMIFS('Mains Length'!$D:$D,'Mains Length'!$B:$B,$C158,'Mains Length'!$C:$C,G$150)</f>
        <v>31266.5</v>
      </c>
      <c r="V175" s="116">
        <f>SUMIFS('Mains Length'!$D:$D,'Mains Length'!$B:$B,$C158,'Mains Length'!$C:$C,H$150)</f>
        <v>31373.7</v>
      </c>
      <c r="W175" s="116">
        <f>SUMIFS('Mains Length'!$D:$D,'Mains Length'!$B:$B,$C158,'Mains Length'!$C:$C,I$150)</f>
        <v>31460.6</v>
      </c>
      <c r="X175" s="116">
        <f>SUMIFS('Mains Length'!$D:$D,'Mains Length'!$B:$B,$C158,'Mains Length'!$C:$C,J$150)</f>
        <v>31549.996711005999</v>
      </c>
      <c r="Y175" s="116">
        <f>SUMIFS('Mains Length'!$D:$D,'Mains Length'!$B:$B,$C158,'Mains Length'!$C:$C,K$150)</f>
        <v>31624.04</v>
      </c>
      <c r="Z175" s="116">
        <f>SUMIFS('Mains Length'!$D:$D,'Mains Length'!$B:$B,$C158,'Mains Length'!$C:$C,L$150)</f>
        <v>31750</v>
      </c>
    </row>
    <row r="176" spans="1:27" ht="14.25" customHeight="1">
      <c r="C176" s="30" t="s">
        <v>161</v>
      </c>
      <c r="D176" s="30" t="s">
        <v>139</v>
      </c>
      <c r="E176" s="30" t="s">
        <v>249</v>
      </c>
      <c r="G176" s="130" t="str">
        <f t="shared" si="10"/>
        <v/>
      </c>
      <c r="H176" s="130" t="str">
        <f t="shared" si="11"/>
        <v/>
      </c>
      <c r="I176" s="130" t="str">
        <f t="shared" si="12"/>
        <v/>
      </c>
      <c r="J176" s="130" t="str">
        <f t="shared" si="13"/>
        <v/>
      </c>
      <c r="K176" s="130" t="str">
        <f t="shared" si="14"/>
        <v/>
      </c>
      <c r="L176" s="120">
        <v>119.9</v>
      </c>
      <c r="M176" s="120">
        <v>118.2</v>
      </c>
      <c r="N176" s="120">
        <v>116.6</v>
      </c>
      <c r="O176" s="120">
        <v>114.9</v>
      </c>
      <c r="P176" s="120">
        <v>113.3</v>
      </c>
      <c r="T176" s="36"/>
      <c r="U176" s="116">
        <f>SUMIFS('Mains Length'!$D:$D,'Mains Length'!$B:$B,$C159,'Mains Length'!$C:$C,G$150)</f>
        <v>41881.199636233003</v>
      </c>
      <c r="V176" s="116">
        <f>SUMIFS('Mains Length'!$D:$D,'Mains Length'!$B:$B,$C159,'Mains Length'!$C:$C,H$150)</f>
        <v>42010.7</v>
      </c>
      <c r="W176" s="116">
        <f>SUMIFS('Mains Length'!$D:$D,'Mains Length'!$B:$B,$C159,'Mains Length'!$C:$C,I$150)</f>
        <v>42102.877915341996</v>
      </c>
      <c r="X176" s="116">
        <f>SUMIFS('Mains Length'!$D:$D,'Mains Length'!$B:$B,$C159,'Mains Length'!$C:$C,J$150)</f>
        <v>42198.05</v>
      </c>
      <c r="Y176" s="116">
        <f>SUMIFS('Mains Length'!$D:$D,'Mains Length'!$B:$B,$C159,'Mains Length'!$C:$C,K$150)</f>
        <v>42382.02</v>
      </c>
      <c r="Z176" s="116">
        <f>SUMIFS('Mains Length'!$D:$D,'Mains Length'!$B:$B,$C159,'Mains Length'!$C:$C,L$150)</f>
        <v>42538.33</v>
      </c>
    </row>
    <row r="177" spans="3:26" ht="14.25" customHeight="1">
      <c r="C177" s="30" t="s">
        <v>99</v>
      </c>
      <c r="D177" s="30" t="s">
        <v>139</v>
      </c>
      <c r="E177" s="30" t="s">
        <v>249</v>
      </c>
      <c r="G177" s="130">
        <f t="shared" si="10"/>
        <v>169.44397211358611</v>
      </c>
      <c r="H177" s="130">
        <f t="shared" si="11"/>
        <v>167.55502496931379</v>
      </c>
      <c r="I177" s="130">
        <f t="shared" si="12"/>
        <v>166.98757103046327</v>
      </c>
      <c r="J177" s="130">
        <f t="shared" si="13"/>
        <v>166.40742566209573</v>
      </c>
      <c r="K177" s="130">
        <f t="shared" si="14"/>
        <v>165.69417295245901</v>
      </c>
      <c r="L177" s="120">
        <v>161.4</v>
      </c>
      <c r="M177" s="120">
        <v>159.1</v>
      </c>
      <c r="N177" s="120">
        <v>156.9</v>
      </c>
      <c r="O177" s="120">
        <v>154.6</v>
      </c>
      <c r="P177" s="120">
        <v>152.4</v>
      </c>
      <c r="T177" s="36"/>
      <c r="U177" s="116">
        <f>SUMIFS('Mains Length'!$D:$D,'Mains Length'!$B:$B,$C160,'Mains Length'!$C:$C,G$150)</f>
        <v>11762</v>
      </c>
      <c r="V177" s="116">
        <f>SUMIFS('Mains Length'!$D:$D,'Mains Length'!$B:$B,$C160,'Mains Length'!$C:$C,H$150)</f>
        <v>11894.6</v>
      </c>
      <c r="W177" s="116">
        <f>SUMIFS('Mains Length'!$D:$D,'Mains Length'!$B:$B,$C160,'Mains Length'!$C:$C,I$150)</f>
        <v>11935.02</v>
      </c>
      <c r="X177" s="116">
        <f>SUMIFS('Mains Length'!$D:$D,'Mains Length'!$B:$B,$C160,'Mains Length'!$C:$C,J$150)</f>
        <v>11976.629000000001</v>
      </c>
      <c r="Y177" s="116">
        <f>SUMIFS('Mains Length'!$D:$D,'Mains Length'!$B:$B,$C160,'Mains Length'!$C:$C,K$150)</f>
        <v>12028.183999999999</v>
      </c>
      <c r="Z177" s="116">
        <f>SUMIFS('Mains Length'!$D:$D,'Mains Length'!$B:$B,$C160,'Mains Length'!$C:$C,L$150)</f>
        <v>12054.5</v>
      </c>
    </row>
    <row r="178" spans="3:26" ht="14.25" customHeight="1">
      <c r="C178" s="30" t="s">
        <v>100</v>
      </c>
      <c r="D178" s="30" t="s">
        <v>139</v>
      </c>
      <c r="E178" s="30" t="s">
        <v>249</v>
      </c>
      <c r="G178" s="130" t="str">
        <f t="shared" si="10"/>
        <v/>
      </c>
      <c r="H178" s="130" t="str">
        <f t="shared" si="11"/>
        <v/>
      </c>
      <c r="I178" s="130" t="str">
        <f t="shared" si="12"/>
        <v/>
      </c>
      <c r="J178" s="130" t="str">
        <f t="shared" si="13"/>
        <v/>
      </c>
      <c r="K178" s="130" t="str">
        <f t="shared" si="14"/>
        <v/>
      </c>
      <c r="L178" s="120">
        <v>186.1</v>
      </c>
      <c r="M178" s="120">
        <v>183.6</v>
      </c>
      <c r="N178" s="120">
        <v>181</v>
      </c>
      <c r="O178" s="120">
        <v>178.4</v>
      </c>
      <c r="P178" s="120">
        <v>175.8</v>
      </c>
      <c r="T178" s="36"/>
      <c r="U178" s="116">
        <f>SUMIFS('Mains Length'!$D:$D,'Mains Length'!$B:$B,$C161,'Mains Length'!$C:$C,G$150)</f>
        <v>31531.96</v>
      </c>
      <c r="V178" s="116">
        <f>SUMIFS('Mains Length'!$D:$D,'Mains Length'!$B:$B,$C161,'Mains Length'!$C:$C,H$150)</f>
        <v>31604.71</v>
      </c>
      <c r="W178" s="116">
        <f>SUMIFS('Mains Length'!$D:$D,'Mains Length'!$B:$B,$C161,'Mains Length'!$C:$C,I$150)</f>
        <v>31693</v>
      </c>
      <c r="X178" s="116">
        <f>SUMIFS('Mains Length'!$D:$D,'Mains Length'!$B:$B,$C161,'Mains Length'!$C:$C,J$150)</f>
        <v>31790.1</v>
      </c>
      <c r="Y178" s="116">
        <f>SUMIFS('Mains Length'!$D:$D,'Mains Length'!$B:$B,$C161,'Mains Length'!$C:$C,K$150)</f>
        <v>31890.9</v>
      </c>
      <c r="Z178" s="116">
        <f>SUMIFS('Mains Length'!$D:$D,'Mains Length'!$B:$B,$C161,'Mains Length'!$C:$C,L$150)</f>
        <v>32012.1</v>
      </c>
    </row>
    <row r="179" spans="3:26" ht="14.25" customHeight="1">
      <c r="C179" s="30" t="s">
        <v>101</v>
      </c>
      <c r="D179" s="30" t="s">
        <v>139</v>
      </c>
      <c r="E179" s="30" t="s">
        <v>249</v>
      </c>
      <c r="G179" s="130" t="str">
        <f t="shared" si="10"/>
        <v/>
      </c>
      <c r="H179" s="130" t="str">
        <f t="shared" si="11"/>
        <v/>
      </c>
      <c r="I179" s="130" t="str">
        <f t="shared" si="12"/>
        <v/>
      </c>
      <c r="J179" s="130" t="str">
        <f t="shared" si="13"/>
        <v/>
      </c>
      <c r="K179" s="130" t="str">
        <f t="shared" si="14"/>
        <v/>
      </c>
      <c r="L179" s="120">
        <v>150.69999999999999</v>
      </c>
      <c r="M179" s="120">
        <v>148.6</v>
      </c>
      <c r="N179" s="120">
        <v>146.5</v>
      </c>
      <c r="O179" s="120">
        <v>144.4</v>
      </c>
      <c r="P179" s="120">
        <v>142.30000000000001</v>
      </c>
      <c r="T179" s="36"/>
      <c r="U179" s="116">
        <f>SUMIFS('Mains Length'!$D:$D,'Mains Length'!$B:$B,$C162,'Mains Length'!$C:$C,G$150)</f>
        <v>16613.295909999601</v>
      </c>
      <c r="V179" s="116">
        <f>SUMIFS('Mains Length'!$D:$D,'Mains Length'!$B:$B,$C162,'Mains Length'!$C:$C,H$150)</f>
        <v>16636.496523473201</v>
      </c>
      <c r="W179" s="116">
        <f>SUMIFS('Mains Length'!$D:$D,'Mains Length'!$B:$B,$C162,'Mains Length'!$C:$C,I$150)</f>
        <v>16682.8</v>
      </c>
      <c r="X179" s="116">
        <f>SUMIFS('Mains Length'!$D:$D,'Mains Length'!$B:$B,$C162,'Mains Length'!$C:$C,J$150)</f>
        <v>16728.8</v>
      </c>
      <c r="Y179" s="116">
        <f>SUMIFS('Mains Length'!$D:$D,'Mains Length'!$B:$B,$C162,'Mains Length'!$C:$C,K$150)</f>
        <v>16789.314999999999</v>
      </c>
      <c r="Z179" s="116">
        <f>SUMIFS('Mains Length'!$D:$D,'Mains Length'!$B:$B,$C162,'Mains Length'!$C:$C,L$150)</f>
        <v>16836.900000000001</v>
      </c>
    </row>
    <row r="180" spans="3:26" ht="14.25" customHeight="1">
      <c r="C180" s="30" t="s">
        <v>102</v>
      </c>
      <c r="D180" s="30" t="s">
        <v>139</v>
      </c>
      <c r="E180" s="30" t="s">
        <v>249</v>
      </c>
      <c r="G180" s="130" t="str">
        <f t="shared" si="10"/>
        <v/>
      </c>
      <c r="H180" s="130" t="str">
        <f t="shared" si="11"/>
        <v/>
      </c>
      <c r="I180" s="130" t="str">
        <f t="shared" si="12"/>
        <v/>
      </c>
      <c r="J180" s="130" t="str">
        <f t="shared" si="13"/>
        <v/>
      </c>
      <c r="K180" s="130" t="str">
        <f t="shared" si="14"/>
        <v/>
      </c>
      <c r="L180" s="120">
        <v>138.4</v>
      </c>
      <c r="M180" s="120">
        <v>136.5</v>
      </c>
      <c r="N180" s="120">
        <v>134.6</v>
      </c>
      <c r="O180" s="120">
        <v>132.69999999999999</v>
      </c>
      <c r="P180" s="120">
        <v>130.69999999999999</v>
      </c>
      <c r="T180" s="36"/>
      <c r="U180" s="116">
        <f>SUMIFS('Mains Length'!$D:$D,'Mains Length'!$B:$B,$C163,'Mains Length'!$C:$C,G$150)</f>
        <v>6747.6</v>
      </c>
      <c r="V180" s="116">
        <f>SUMIFS('Mains Length'!$D:$D,'Mains Length'!$B:$B,$C163,'Mains Length'!$C:$C,H$150)</f>
        <v>6768.3</v>
      </c>
      <c r="W180" s="116">
        <f>SUMIFS('Mains Length'!$D:$D,'Mains Length'!$B:$B,$C163,'Mains Length'!$C:$C,I$150)</f>
        <v>6828</v>
      </c>
      <c r="X180" s="116">
        <f>SUMIFS('Mains Length'!$D:$D,'Mains Length'!$B:$B,$C163,'Mains Length'!$C:$C,J$150)</f>
        <v>6848</v>
      </c>
      <c r="Y180" s="116">
        <f>SUMIFS('Mains Length'!$D:$D,'Mains Length'!$B:$B,$C163,'Mains Length'!$C:$C,K$150)</f>
        <v>6874.91</v>
      </c>
      <c r="Z180" s="116">
        <f>SUMIFS('Mains Length'!$D:$D,'Mains Length'!$B:$B,$C163,'Mains Length'!$C:$C,L$150)</f>
        <v>6903.7</v>
      </c>
    </row>
    <row r="181" spans="3:26" ht="14.25" customHeight="1">
      <c r="C181" s="30" t="s">
        <v>103</v>
      </c>
      <c r="D181" s="30" t="s">
        <v>139</v>
      </c>
      <c r="E181" s="30" t="s">
        <v>249</v>
      </c>
      <c r="G181" s="130" t="str">
        <f t="shared" si="10"/>
        <v/>
      </c>
      <c r="H181" s="130" t="str">
        <f t="shared" si="11"/>
        <v/>
      </c>
      <c r="I181" s="130" t="str">
        <f t="shared" si="12"/>
        <v/>
      </c>
      <c r="J181" s="130" t="str">
        <f t="shared" si="13"/>
        <v/>
      </c>
      <c r="K181" s="130" t="str">
        <f t="shared" si="14"/>
        <v/>
      </c>
      <c r="L181" s="120">
        <v>129.6</v>
      </c>
      <c r="M181" s="120">
        <v>127.8</v>
      </c>
      <c r="N181" s="120">
        <v>126</v>
      </c>
      <c r="O181" s="120">
        <v>124.2</v>
      </c>
      <c r="P181" s="120">
        <v>122.4</v>
      </c>
      <c r="T181" s="36"/>
      <c r="U181" s="116">
        <f>SUMIFS('Mains Length'!$D:$D,'Mains Length'!$B:$B,$C164,'Mains Length'!$C:$C,G$150)</f>
        <v>8386.09</v>
      </c>
      <c r="V181" s="116">
        <f>SUMIFS('Mains Length'!$D:$D,'Mains Length'!$B:$B,$C164,'Mains Length'!$C:$C,H$150)</f>
        <v>8433.1</v>
      </c>
      <c r="W181" s="116">
        <f>SUMIFS('Mains Length'!$D:$D,'Mains Length'!$B:$B,$C164,'Mains Length'!$C:$C,I$150)</f>
        <v>8490.91</v>
      </c>
      <c r="X181" s="116">
        <f>SUMIFS('Mains Length'!$D:$D,'Mains Length'!$B:$B,$C164,'Mains Length'!$C:$C,J$150)</f>
        <v>8529.8700000000008</v>
      </c>
      <c r="Y181" s="116">
        <f>SUMIFS('Mains Length'!$D:$D,'Mains Length'!$B:$B,$C164,'Mains Length'!$C:$C,K$150)</f>
        <v>8579.5</v>
      </c>
      <c r="Z181" s="116">
        <f>SUMIFS('Mains Length'!$D:$D,'Mains Length'!$B:$B,$C164,'Mains Length'!$C:$C,L$150)</f>
        <v>8622.1</v>
      </c>
    </row>
    <row r="182" spans="3:26" ht="14.25" customHeight="1">
      <c r="C182" s="30" t="s">
        <v>104</v>
      </c>
      <c r="D182" s="30" t="s">
        <v>139</v>
      </c>
      <c r="E182" s="30" t="s">
        <v>249</v>
      </c>
      <c r="G182" s="130">
        <f t="shared" si="10"/>
        <v>103.42324906253779</v>
      </c>
      <c r="H182" s="130">
        <f t="shared" si="11"/>
        <v>102.88808664259928</v>
      </c>
      <c r="I182" s="130">
        <f t="shared" si="12"/>
        <v>102.48726400958945</v>
      </c>
      <c r="J182" s="130">
        <f t="shared" si="13"/>
        <v>102.13223436660097</v>
      </c>
      <c r="K182" s="130">
        <f t="shared" si="14"/>
        <v>101.828142678497</v>
      </c>
      <c r="L182" s="120">
        <v>73.8</v>
      </c>
      <c r="M182" s="120">
        <v>72.400000000000006</v>
      </c>
      <c r="N182" s="120">
        <v>71.2</v>
      </c>
      <c r="O182" s="120">
        <v>70</v>
      </c>
      <c r="P182" s="120">
        <v>68.599999999999994</v>
      </c>
      <c r="T182" s="36"/>
      <c r="U182" s="116">
        <f>SUMIFS('Mains Length'!$D:$D,'Mains Length'!$B:$B,$C165,'Mains Length'!$C:$C,G$150)</f>
        <v>3306.8</v>
      </c>
      <c r="V182" s="116">
        <f>SUMIFS('Mains Length'!$D:$D,'Mains Length'!$B:$B,$C165,'Mains Length'!$C:$C,H$150)</f>
        <v>3324</v>
      </c>
      <c r="W182" s="116">
        <f>SUMIFS('Mains Length'!$D:$D,'Mains Length'!$B:$B,$C165,'Mains Length'!$C:$C,I$150)</f>
        <v>3337</v>
      </c>
      <c r="X182" s="116">
        <f>SUMIFS('Mains Length'!$D:$D,'Mains Length'!$B:$B,$C165,'Mains Length'!$C:$C,J$150)</f>
        <v>3348.6</v>
      </c>
      <c r="Y182" s="116">
        <f>SUMIFS('Mains Length'!$D:$D,'Mains Length'!$B:$B,$C165,'Mains Length'!$C:$C,K$150)</f>
        <v>3358.6</v>
      </c>
      <c r="Z182" s="116">
        <f>SUMIFS('Mains Length'!$D:$D,'Mains Length'!$B:$B,$C165,'Mains Length'!$C:$C,L$150)</f>
        <v>3369.6</v>
      </c>
    </row>
    <row r="183" spans="3:26" ht="14.25" customHeight="1">
      <c r="C183" s="30" t="s">
        <v>105</v>
      </c>
      <c r="D183" s="30" t="s">
        <v>139</v>
      </c>
      <c r="E183" s="30" t="s">
        <v>249</v>
      </c>
      <c r="G183" s="130">
        <f t="shared" si="10"/>
        <v>167.18897447563302</v>
      </c>
      <c r="H183" s="130">
        <f t="shared" si="11"/>
        <v>166.86061608594045</v>
      </c>
      <c r="I183" s="130">
        <f t="shared" si="12"/>
        <v>166.13386189755101</v>
      </c>
      <c r="J183" s="130">
        <f t="shared" si="13"/>
        <v>165.77489012038984</v>
      </c>
      <c r="K183" s="130">
        <f t="shared" si="14"/>
        <v>164.6470355728122</v>
      </c>
      <c r="L183" s="120">
        <v>173.9</v>
      </c>
      <c r="M183" s="120">
        <v>171.5</v>
      </c>
      <c r="N183" s="120">
        <v>169.1</v>
      </c>
      <c r="O183" s="120">
        <v>166.7</v>
      </c>
      <c r="P183" s="120">
        <v>164.3</v>
      </c>
      <c r="T183" s="36"/>
      <c r="U183" s="116">
        <f>SUMIFS('Mains Length'!$D:$D,'Mains Length'!$B:$B,$C166,'Mains Length'!$C:$C,G$150)</f>
        <v>14528.47</v>
      </c>
      <c r="V183" s="116">
        <f>SUMIFS('Mains Length'!$D:$D,'Mains Length'!$B:$B,$C166,'Mains Length'!$C:$C,H$150)</f>
        <v>14557.06</v>
      </c>
      <c r="W183" s="116">
        <f>SUMIFS('Mains Length'!$D:$D,'Mains Length'!$B:$B,$C166,'Mains Length'!$C:$C,I$150)</f>
        <v>14620.74</v>
      </c>
      <c r="X183" s="116">
        <f>SUMIFS('Mains Length'!$D:$D,'Mains Length'!$B:$B,$C166,'Mains Length'!$C:$C,J$150)</f>
        <v>14652.4</v>
      </c>
      <c r="Y183" s="116">
        <f>SUMIFS('Mains Length'!$D:$D,'Mains Length'!$B:$B,$C166,'Mains Length'!$C:$C,K$150)</f>
        <v>14752.770929336401</v>
      </c>
      <c r="Z183" s="116">
        <f>SUMIFS('Mains Length'!$D:$D,'Mains Length'!$B:$B,$C166,'Mains Length'!$C:$C,L$150)</f>
        <v>14842.566694568101</v>
      </c>
    </row>
    <row r="184" spans="3:26" ht="14.25" customHeight="1">
      <c r="C184" s="30" t="s">
        <v>106</v>
      </c>
      <c r="D184" s="30" t="s">
        <v>139</v>
      </c>
      <c r="E184" s="30" t="s">
        <v>249</v>
      </c>
      <c r="G184" s="130">
        <f t="shared" si="10"/>
        <v>83.230491059897247</v>
      </c>
      <c r="H184" s="130">
        <f t="shared" si="11"/>
        <v>83.458040750546786</v>
      </c>
      <c r="I184" s="130">
        <f t="shared" si="12"/>
        <v>83.309393852341287</v>
      </c>
      <c r="J184" s="130">
        <f t="shared" si="13"/>
        <v>82.863771958899576</v>
      </c>
      <c r="K184" s="130">
        <f t="shared" si="14"/>
        <v>82.398712193642481</v>
      </c>
      <c r="L184" s="120">
        <v>66.5</v>
      </c>
      <c r="M184" s="120">
        <v>64.599999999999994</v>
      </c>
      <c r="N184" s="120">
        <v>62.7</v>
      </c>
      <c r="O184" s="120">
        <v>60.9</v>
      </c>
      <c r="P184" s="120">
        <v>59</v>
      </c>
      <c r="T184" s="36"/>
      <c r="U184" s="116">
        <f>SUMIFS('Mains Length'!$D:$D,'Mains Length'!$B:$B,$C167,'Mains Length'!$C:$C,G$150)</f>
        <v>3484.3</v>
      </c>
      <c r="V184" s="116">
        <f>SUMIFS('Mains Length'!$D:$D,'Mains Length'!$B:$B,$C167,'Mains Length'!$C:$C,H$150)</f>
        <v>3474.8</v>
      </c>
      <c r="W184" s="116">
        <f>SUMIFS('Mains Length'!$D:$D,'Mains Length'!$B:$B,$C167,'Mains Length'!$C:$C,I$150)</f>
        <v>3481</v>
      </c>
      <c r="X184" s="116">
        <f>SUMIFS('Mains Length'!$D:$D,'Mains Length'!$B:$B,$C167,'Mains Length'!$C:$C,J$150)</f>
        <v>3499.72</v>
      </c>
      <c r="Y184" s="116">
        <f>SUMIFS('Mains Length'!$D:$D,'Mains Length'!$B:$B,$C167,'Mains Length'!$C:$C,K$150)</f>
        <v>3519.4724805708202</v>
      </c>
      <c r="Z184" s="116">
        <f>SUMIFS('Mains Length'!$D:$D,'Mains Length'!$B:$B,$C167,'Mains Length'!$C:$C,L$150)</f>
        <v>3524.2</v>
      </c>
    </row>
    <row r="185" spans="3:26" ht="14.25" customHeight="1"/>
    <row r="186" spans="3:26" ht="14.25" customHeight="1"/>
    <row r="187" spans="3:26" ht="14.25" customHeight="1">
      <c r="C187" s="13" t="s">
        <v>140</v>
      </c>
    </row>
    <row r="188" spans="3:26" ht="14.25" customHeight="1">
      <c r="C188" s="32" t="s">
        <v>147</v>
      </c>
      <c r="D188" s="32" t="s">
        <v>245</v>
      </c>
      <c r="E188" s="32" t="s">
        <v>246</v>
      </c>
      <c r="F188" s="32" t="s">
        <v>149</v>
      </c>
      <c r="G188" s="32" t="s">
        <v>150</v>
      </c>
      <c r="H188" s="32" t="s">
        <v>151</v>
      </c>
      <c r="I188" s="32" t="s">
        <v>152</v>
      </c>
      <c r="J188" s="32" t="s">
        <v>153</v>
      </c>
      <c r="K188" s="32" t="s">
        <v>154</v>
      </c>
      <c r="L188" s="32" t="s">
        <v>155</v>
      </c>
      <c r="M188" s="32" t="s">
        <v>156</v>
      </c>
      <c r="N188" s="32" t="s">
        <v>157</v>
      </c>
      <c r="O188" s="32" t="s">
        <v>158</v>
      </c>
      <c r="P188" s="32" t="s">
        <v>159</v>
      </c>
    </row>
    <row r="189" spans="3:26" ht="14.25" customHeight="1">
      <c r="C189" s="30" t="s">
        <v>58</v>
      </c>
      <c r="D189" s="30" t="s">
        <v>140</v>
      </c>
      <c r="E189" s="30" t="s">
        <v>250</v>
      </c>
      <c r="F189" s="30"/>
      <c r="G189" s="30"/>
      <c r="H189" s="30"/>
      <c r="I189" s="30"/>
      <c r="J189" s="30"/>
      <c r="K189" s="30"/>
      <c r="L189" s="120">
        <v>2.34</v>
      </c>
      <c r="M189" s="120">
        <v>2.34</v>
      </c>
      <c r="N189" s="120">
        <v>2.34</v>
      </c>
      <c r="O189" s="120">
        <v>2.34</v>
      </c>
      <c r="P189" s="120">
        <v>2.34</v>
      </c>
    </row>
    <row r="190" spans="3:26" ht="14.25" customHeight="1">
      <c r="C190" s="30" t="s">
        <v>91</v>
      </c>
      <c r="D190" s="30" t="s">
        <v>140</v>
      </c>
      <c r="E190" s="30" t="s">
        <v>250</v>
      </c>
      <c r="F190" s="30"/>
      <c r="G190" s="30"/>
      <c r="H190" s="30"/>
      <c r="I190" s="30"/>
      <c r="J190" s="30"/>
      <c r="K190" s="30"/>
      <c r="L190" s="120">
        <v>2.34</v>
      </c>
      <c r="M190" s="120">
        <v>2.34</v>
      </c>
      <c r="N190" s="120">
        <v>2.34</v>
      </c>
      <c r="O190" s="120">
        <v>2.34</v>
      </c>
      <c r="P190" s="120">
        <v>2.34</v>
      </c>
    </row>
    <row r="191" spans="3:26" ht="14.25" customHeight="1">
      <c r="C191" s="30" t="s">
        <v>92</v>
      </c>
      <c r="D191" s="30" t="s">
        <v>140</v>
      </c>
      <c r="E191" s="30" t="s">
        <v>250</v>
      </c>
      <c r="F191" s="30"/>
      <c r="G191" s="30"/>
      <c r="H191" s="30"/>
      <c r="I191" s="30"/>
      <c r="J191" s="30"/>
      <c r="K191" s="30"/>
      <c r="L191" s="120">
        <v>2.34</v>
      </c>
      <c r="M191" s="120">
        <v>2.34</v>
      </c>
      <c r="N191" s="120">
        <v>2.34</v>
      </c>
      <c r="O191" s="120">
        <v>2.34</v>
      </c>
      <c r="P191" s="120">
        <v>2.34</v>
      </c>
    </row>
    <row r="192" spans="3:26" ht="14.25" customHeight="1">
      <c r="C192" s="30" t="s">
        <v>93</v>
      </c>
      <c r="D192" s="30" t="s">
        <v>140</v>
      </c>
      <c r="E192" s="30" t="s">
        <v>250</v>
      </c>
      <c r="F192" s="30"/>
      <c r="G192" s="30"/>
      <c r="H192" s="30"/>
      <c r="I192" s="30"/>
      <c r="J192" s="30"/>
      <c r="K192" s="30"/>
      <c r="L192" s="120">
        <v>6.37</v>
      </c>
      <c r="M192" s="120">
        <v>5.36</v>
      </c>
      <c r="N192" s="120">
        <v>4.3600000000000003</v>
      </c>
      <c r="O192" s="120">
        <v>3.35</v>
      </c>
      <c r="P192" s="120">
        <v>2.34</v>
      </c>
    </row>
    <row r="193" spans="3:16" ht="14.25" customHeight="1">
      <c r="C193" s="30" t="s">
        <v>94</v>
      </c>
      <c r="D193" s="30" t="s">
        <v>140</v>
      </c>
      <c r="E193" s="30" t="s">
        <v>250</v>
      </c>
      <c r="F193" s="30"/>
      <c r="G193" s="30"/>
      <c r="H193" s="30"/>
      <c r="I193" s="30"/>
      <c r="J193" s="30"/>
      <c r="K193" s="30"/>
      <c r="L193" s="120">
        <v>2.34</v>
      </c>
      <c r="M193" s="120">
        <v>2.34</v>
      </c>
      <c r="N193" s="120">
        <v>2.34</v>
      </c>
      <c r="O193" s="120">
        <v>2.34</v>
      </c>
      <c r="P193" s="120">
        <v>2.34</v>
      </c>
    </row>
    <row r="194" spans="3:16" ht="14.25" customHeight="1">
      <c r="C194" s="30" t="s">
        <v>95</v>
      </c>
      <c r="D194" s="30" t="s">
        <v>140</v>
      </c>
      <c r="E194" s="30" t="s">
        <v>250</v>
      </c>
      <c r="F194" s="30"/>
      <c r="G194" s="30"/>
      <c r="H194" s="30"/>
      <c r="I194" s="30"/>
      <c r="J194" s="30"/>
      <c r="K194" s="30"/>
      <c r="L194" s="120">
        <v>2.34</v>
      </c>
      <c r="M194" s="120">
        <v>2.34</v>
      </c>
      <c r="N194" s="120">
        <v>2.34</v>
      </c>
      <c r="O194" s="120">
        <v>2.34</v>
      </c>
      <c r="P194" s="120">
        <v>2.34</v>
      </c>
    </row>
    <row r="195" spans="3:16" ht="14.25" customHeight="1">
      <c r="C195" s="30" t="s">
        <v>96</v>
      </c>
      <c r="D195" s="30" t="s">
        <v>140</v>
      </c>
      <c r="E195" s="30" t="s">
        <v>250</v>
      </c>
      <c r="F195" s="30"/>
      <c r="G195" s="30"/>
      <c r="H195" s="30"/>
      <c r="I195" s="30"/>
      <c r="J195" s="30"/>
      <c r="K195" s="30"/>
      <c r="L195" s="120">
        <v>9.44</v>
      </c>
      <c r="M195" s="120">
        <v>9.11</v>
      </c>
      <c r="N195" s="120">
        <v>7.33</v>
      </c>
      <c r="O195" s="120">
        <v>6.45</v>
      </c>
      <c r="P195" s="120">
        <v>3.25</v>
      </c>
    </row>
    <row r="196" spans="3:16" ht="14.25" customHeight="1">
      <c r="C196" s="30" t="s">
        <v>97</v>
      </c>
      <c r="D196" s="30" t="s">
        <v>140</v>
      </c>
      <c r="E196" s="30" t="s">
        <v>250</v>
      </c>
      <c r="F196" s="30"/>
      <c r="G196" s="30"/>
      <c r="H196" s="30"/>
      <c r="I196" s="30"/>
      <c r="J196" s="30"/>
      <c r="K196" s="30"/>
      <c r="L196" s="120">
        <v>6</v>
      </c>
      <c r="M196" s="120">
        <v>5.09</v>
      </c>
      <c r="N196" s="120">
        <v>4.17</v>
      </c>
      <c r="O196" s="120">
        <v>3.26</v>
      </c>
      <c r="P196" s="120">
        <v>2.34</v>
      </c>
    </row>
    <row r="197" spans="3:16" ht="14.25" customHeight="1">
      <c r="C197" s="30" t="s">
        <v>161</v>
      </c>
      <c r="D197" s="30" t="s">
        <v>140</v>
      </c>
      <c r="E197" s="30" t="s">
        <v>250</v>
      </c>
      <c r="F197" s="30"/>
      <c r="G197" s="30"/>
      <c r="H197" s="30"/>
      <c r="I197" s="30"/>
      <c r="J197" s="30"/>
      <c r="K197" s="30"/>
      <c r="L197" s="120">
        <v>3.56</v>
      </c>
      <c r="M197" s="120">
        <v>3.26</v>
      </c>
      <c r="N197" s="120">
        <v>2.95</v>
      </c>
      <c r="O197" s="120">
        <v>2.65</v>
      </c>
      <c r="P197" s="120">
        <v>2.34</v>
      </c>
    </row>
    <row r="198" spans="3:16" ht="14.25" customHeight="1">
      <c r="C198" s="30" t="s">
        <v>99</v>
      </c>
      <c r="D198" s="30" t="s">
        <v>140</v>
      </c>
      <c r="E198" s="30" t="s">
        <v>250</v>
      </c>
      <c r="F198" s="30"/>
      <c r="G198" s="30"/>
      <c r="H198" s="30"/>
      <c r="I198" s="30"/>
      <c r="J198" s="30"/>
      <c r="K198" s="30"/>
      <c r="L198" s="120">
        <v>2.34</v>
      </c>
      <c r="M198" s="120">
        <v>2.34</v>
      </c>
      <c r="N198" s="120">
        <v>2.34</v>
      </c>
      <c r="O198" s="120">
        <v>2.34</v>
      </c>
      <c r="P198" s="120">
        <v>2.34</v>
      </c>
    </row>
    <row r="199" spans="3:16" ht="14.25" customHeight="1">
      <c r="C199" s="30" t="s">
        <v>100</v>
      </c>
      <c r="D199" s="30" t="s">
        <v>140</v>
      </c>
      <c r="E199" s="30" t="s">
        <v>250</v>
      </c>
      <c r="F199" s="30"/>
      <c r="G199" s="30"/>
      <c r="H199" s="30"/>
      <c r="I199" s="30"/>
      <c r="J199" s="30"/>
      <c r="K199" s="30"/>
      <c r="L199" s="120">
        <v>5.12</v>
      </c>
      <c r="M199" s="120">
        <v>4.42</v>
      </c>
      <c r="N199" s="120">
        <v>3.73</v>
      </c>
      <c r="O199" s="120">
        <v>3.03</v>
      </c>
      <c r="P199" s="120">
        <v>2.34</v>
      </c>
    </row>
    <row r="200" spans="3:16" ht="14.25" customHeight="1">
      <c r="C200" s="30" t="s">
        <v>101</v>
      </c>
      <c r="D200" s="30" t="s">
        <v>140</v>
      </c>
      <c r="E200" s="30" t="s">
        <v>250</v>
      </c>
      <c r="F200" s="30"/>
      <c r="G200" s="30"/>
      <c r="H200" s="30"/>
      <c r="I200" s="30"/>
      <c r="J200" s="30"/>
      <c r="K200" s="30"/>
      <c r="L200" s="120">
        <v>2.34</v>
      </c>
      <c r="M200" s="120">
        <v>2.34</v>
      </c>
      <c r="N200" s="120">
        <v>2.34</v>
      </c>
      <c r="O200" s="120">
        <v>2.34</v>
      </c>
      <c r="P200" s="120">
        <v>2.34</v>
      </c>
    </row>
    <row r="201" spans="3:16" ht="14.25" customHeight="1">
      <c r="C201" s="30" t="s">
        <v>102</v>
      </c>
      <c r="D201" s="30" t="s">
        <v>140</v>
      </c>
      <c r="E201" s="30" t="s">
        <v>250</v>
      </c>
      <c r="F201" s="30"/>
      <c r="G201" s="30"/>
      <c r="H201" s="30"/>
      <c r="I201" s="30"/>
      <c r="J201" s="30"/>
      <c r="K201" s="30"/>
      <c r="L201" s="120">
        <v>2.34</v>
      </c>
      <c r="M201" s="120">
        <v>2.34</v>
      </c>
      <c r="N201" s="120">
        <v>2.34</v>
      </c>
      <c r="O201" s="120">
        <v>2.34</v>
      </c>
      <c r="P201" s="120">
        <v>2.34</v>
      </c>
    </row>
    <row r="202" spans="3:16" ht="14.25" customHeight="1">
      <c r="C202" s="30" t="s">
        <v>103</v>
      </c>
      <c r="D202" s="30" t="s">
        <v>140</v>
      </c>
      <c r="E202" s="30" t="s">
        <v>250</v>
      </c>
      <c r="F202" s="30"/>
      <c r="G202" s="30"/>
      <c r="H202" s="30"/>
      <c r="I202" s="30"/>
      <c r="J202" s="30"/>
      <c r="K202" s="30"/>
      <c r="L202" s="120">
        <v>2.34</v>
      </c>
      <c r="M202" s="120">
        <v>2.34</v>
      </c>
      <c r="N202" s="120">
        <v>2.34</v>
      </c>
      <c r="O202" s="120">
        <v>2.34</v>
      </c>
      <c r="P202" s="120">
        <v>2.34</v>
      </c>
    </row>
    <row r="203" spans="3:16" ht="14.25" customHeight="1">
      <c r="C203" s="30" t="s">
        <v>104</v>
      </c>
      <c r="D203" s="30" t="s">
        <v>140</v>
      </c>
      <c r="E203" s="30" t="s">
        <v>250</v>
      </c>
      <c r="F203" s="30"/>
      <c r="G203" s="30"/>
      <c r="H203" s="30"/>
      <c r="I203" s="30"/>
      <c r="J203" s="30"/>
      <c r="K203" s="30"/>
      <c r="L203" s="120">
        <v>2.34</v>
      </c>
      <c r="M203" s="120">
        <v>2.34</v>
      </c>
      <c r="N203" s="120">
        <v>2.34</v>
      </c>
      <c r="O203" s="120">
        <v>2.34</v>
      </c>
      <c r="P203" s="120">
        <v>2.34</v>
      </c>
    </row>
    <row r="204" spans="3:16" ht="14.25" customHeight="1">
      <c r="C204" s="30" t="s">
        <v>105</v>
      </c>
      <c r="D204" s="30" t="s">
        <v>140</v>
      </c>
      <c r="E204" s="30" t="s">
        <v>250</v>
      </c>
      <c r="F204" s="30"/>
      <c r="G204" s="30"/>
      <c r="H204" s="30"/>
      <c r="I204" s="30"/>
      <c r="J204" s="30"/>
      <c r="K204" s="30"/>
      <c r="L204" s="120">
        <v>4.2300000000000004</v>
      </c>
      <c r="M204" s="120">
        <v>3.76</v>
      </c>
      <c r="N204" s="120">
        <v>3.28</v>
      </c>
      <c r="O204" s="120">
        <v>2.81</v>
      </c>
      <c r="P204" s="120">
        <v>2.34</v>
      </c>
    </row>
    <row r="205" spans="3:16" ht="14.25" customHeight="1">
      <c r="C205" s="30" t="s">
        <v>106</v>
      </c>
      <c r="D205" s="30" t="s">
        <v>140</v>
      </c>
      <c r="E205" s="30" t="s">
        <v>250</v>
      </c>
      <c r="F205" s="30"/>
      <c r="G205" s="30"/>
      <c r="H205" s="30"/>
      <c r="I205" s="30"/>
      <c r="J205" s="30"/>
      <c r="K205" s="30"/>
      <c r="L205" s="120">
        <v>2.34</v>
      </c>
      <c r="M205" s="120">
        <v>2.34</v>
      </c>
      <c r="N205" s="120">
        <v>2.34</v>
      </c>
      <c r="O205" s="120">
        <v>2.34</v>
      </c>
      <c r="P205" s="120">
        <v>2.34</v>
      </c>
    </row>
    <row r="206" spans="3:16" ht="14.25" customHeight="1"/>
    <row r="207" spans="3:16" ht="14.25" customHeight="1"/>
    <row r="208" spans="3:16" ht="14.25" customHeight="1">
      <c r="C208" s="13" t="s">
        <v>141</v>
      </c>
    </row>
    <row r="209" spans="1:16" ht="14.25" customHeight="1">
      <c r="C209" s="32" t="s">
        <v>147</v>
      </c>
      <c r="D209" s="32" t="s">
        <v>245</v>
      </c>
      <c r="E209" s="32" t="s">
        <v>246</v>
      </c>
      <c r="F209" s="32" t="s">
        <v>149</v>
      </c>
      <c r="G209" s="32" t="s">
        <v>150</v>
      </c>
      <c r="H209" s="32" t="s">
        <v>151</v>
      </c>
      <c r="I209" s="32" t="s">
        <v>152</v>
      </c>
      <c r="J209" s="32" t="s">
        <v>153</v>
      </c>
      <c r="K209" s="32" t="s">
        <v>154</v>
      </c>
      <c r="L209" s="32" t="s">
        <v>155</v>
      </c>
      <c r="M209" s="32" t="s">
        <v>156</v>
      </c>
      <c r="N209" s="32" t="s">
        <v>157</v>
      </c>
      <c r="O209" s="32" t="s">
        <v>158</v>
      </c>
      <c r="P209" s="32" t="s">
        <v>159</v>
      </c>
    </row>
    <row r="210" spans="1:16" ht="14.25" customHeight="1">
      <c r="C210" s="30" t="s">
        <v>58</v>
      </c>
      <c r="D210" s="30" t="s">
        <v>251</v>
      </c>
      <c r="E210" s="30" t="s">
        <v>252</v>
      </c>
      <c r="G210" s="30"/>
      <c r="H210" s="30"/>
      <c r="I210" s="30"/>
      <c r="J210" s="30"/>
      <c r="K210" s="30"/>
      <c r="L210" s="120">
        <v>5.6</v>
      </c>
      <c r="M210" s="120">
        <v>5.6</v>
      </c>
      <c r="N210" s="120">
        <v>5.5</v>
      </c>
      <c r="O210" s="120">
        <v>5.5</v>
      </c>
      <c r="P210" s="120">
        <v>5.5</v>
      </c>
    </row>
    <row r="211" spans="1:16" ht="14.25" customHeight="1">
      <c r="C211" s="30" t="s">
        <v>91</v>
      </c>
      <c r="D211" s="30" t="s">
        <v>251</v>
      </c>
      <c r="E211" s="30" t="s">
        <v>252</v>
      </c>
      <c r="G211" s="30"/>
      <c r="H211" s="30"/>
      <c r="I211" s="30"/>
      <c r="J211" s="30"/>
      <c r="K211" s="30"/>
      <c r="L211" s="120">
        <v>7.2</v>
      </c>
      <c r="M211" s="120">
        <v>7.2</v>
      </c>
      <c r="N211" s="120">
        <v>7.2</v>
      </c>
      <c r="O211" s="120">
        <v>7.2</v>
      </c>
      <c r="P211" s="120">
        <v>7.2</v>
      </c>
    </row>
    <row r="212" spans="1:16" ht="14.25" customHeight="1">
      <c r="C212" s="30" t="s">
        <v>92</v>
      </c>
      <c r="D212" s="30" t="s">
        <v>251</v>
      </c>
      <c r="E212" s="30" t="s">
        <v>252</v>
      </c>
      <c r="G212" s="30"/>
      <c r="H212" s="30"/>
      <c r="I212" s="30"/>
      <c r="J212" s="30"/>
      <c r="K212" s="30"/>
      <c r="L212" s="120">
        <v>5.37</v>
      </c>
      <c r="M212" s="120">
        <v>5.37</v>
      </c>
      <c r="N212" s="120">
        <v>5.37</v>
      </c>
      <c r="O212" s="120">
        <v>5.37</v>
      </c>
      <c r="P212" s="120">
        <v>5.37</v>
      </c>
    </row>
    <row r="213" spans="1:16" ht="14.25" customHeight="1">
      <c r="C213" s="30" t="s">
        <v>93</v>
      </c>
      <c r="D213" s="30" t="s">
        <v>251</v>
      </c>
      <c r="E213" s="30" t="s">
        <v>252</v>
      </c>
      <c r="G213" s="30"/>
      <c r="H213" s="30"/>
      <c r="I213" s="30"/>
      <c r="J213" s="30"/>
      <c r="K213" s="30"/>
      <c r="L213" s="120">
        <v>10.69</v>
      </c>
      <c r="M213" s="120">
        <v>10.06</v>
      </c>
      <c r="N213" s="120">
        <v>9.43</v>
      </c>
      <c r="O213" s="120">
        <v>8.7899999999999991</v>
      </c>
      <c r="P213" s="120">
        <v>8.1300000000000008</v>
      </c>
    </row>
    <row r="214" spans="1:16" ht="14.25" customHeight="1">
      <c r="C214" s="30" t="s">
        <v>94</v>
      </c>
      <c r="D214" s="30" t="s">
        <v>251</v>
      </c>
      <c r="E214" s="30" t="s">
        <v>252</v>
      </c>
      <c r="G214" s="30"/>
      <c r="H214" s="30"/>
      <c r="I214" s="30"/>
      <c r="J214" s="30"/>
      <c r="K214" s="30"/>
      <c r="L214" s="120">
        <v>8</v>
      </c>
      <c r="M214" s="120">
        <v>8</v>
      </c>
      <c r="N214" s="120">
        <v>8</v>
      </c>
      <c r="O214" s="120">
        <v>8</v>
      </c>
      <c r="P214" s="120">
        <v>8</v>
      </c>
    </row>
    <row r="215" spans="1:16" ht="14.25" customHeight="1">
      <c r="C215" s="30" t="s">
        <v>95</v>
      </c>
      <c r="D215" s="30" t="s">
        <v>251</v>
      </c>
      <c r="E215" s="30" t="s">
        <v>252</v>
      </c>
      <c r="G215" s="30"/>
      <c r="H215" s="30"/>
      <c r="I215" s="30"/>
      <c r="J215" s="30"/>
      <c r="K215" s="30"/>
      <c r="L215" s="120">
        <v>17.059999999999999</v>
      </c>
      <c r="M215" s="120">
        <v>16.27</v>
      </c>
      <c r="N215" s="120">
        <v>15.54</v>
      </c>
      <c r="O215" s="120">
        <v>14.76</v>
      </c>
      <c r="P215" s="120">
        <v>13.99</v>
      </c>
    </row>
    <row r="216" spans="1:16" ht="14.25">
      <c r="C216" s="30" t="s">
        <v>96</v>
      </c>
      <c r="D216" s="30" t="s">
        <v>251</v>
      </c>
      <c r="E216" s="30" t="s">
        <v>252</v>
      </c>
      <c r="G216" s="30"/>
      <c r="H216" s="30"/>
      <c r="I216" s="30"/>
      <c r="J216" s="30"/>
      <c r="K216" s="30"/>
      <c r="L216" s="120">
        <v>5.72</v>
      </c>
      <c r="M216" s="120">
        <v>5.64</v>
      </c>
      <c r="N216" s="120">
        <v>5.59</v>
      </c>
      <c r="O216" s="120">
        <v>5.53</v>
      </c>
      <c r="P216" s="120">
        <v>5.48</v>
      </c>
    </row>
    <row r="217" spans="1:16" ht="14.25">
      <c r="C217" s="30" t="s">
        <v>97</v>
      </c>
      <c r="D217" s="30" t="s">
        <v>251</v>
      </c>
      <c r="E217" s="30" t="s">
        <v>252</v>
      </c>
      <c r="G217" s="30"/>
      <c r="H217" s="30"/>
      <c r="I217" s="30"/>
      <c r="J217" s="30"/>
      <c r="K217" s="30"/>
      <c r="L217" s="120">
        <v>4</v>
      </c>
      <c r="M217" s="120">
        <v>4</v>
      </c>
      <c r="N217" s="120">
        <v>4</v>
      </c>
      <c r="O217" s="120">
        <v>4</v>
      </c>
      <c r="P217" s="120">
        <v>4</v>
      </c>
    </row>
    <row r="218" spans="1:16" ht="14.25">
      <c r="C218" s="30" t="s">
        <v>161</v>
      </c>
      <c r="D218" s="30" t="s">
        <v>251</v>
      </c>
      <c r="E218" s="30" t="s">
        <v>252</v>
      </c>
      <c r="G218" s="30"/>
      <c r="H218" s="30"/>
      <c r="I218" s="30"/>
      <c r="J218" s="30"/>
      <c r="K218" s="30"/>
      <c r="L218" s="120">
        <v>15.51</v>
      </c>
      <c r="M218" s="120">
        <v>14.9</v>
      </c>
      <c r="N218" s="120">
        <v>14.29</v>
      </c>
      <c r="O218" s="120">
        <v>13.68</v>
      </c>
      <c r="P218" s="120">
        <v>13.07</v>
      </c>
    </row>
    <row r="219" spans="1:16" ht="14.25">
      <c r="C219" s="30" t="s">
        <v>99</v>
      </c>
      <c r="D219" s="30" t="s">
        <v>251</v>
      </c>
      <c r="E219" s="30" t="s">
        <v>252</v>
      </c>
      <c r="G219" s="30"/>
      <c r="H219" s="30"/>
      <c r="I219" s="30"/>
      <c r="J219" s="30"/>
      <c r="K219" s="30"/>
      <c r="L219" s="120">
        <v>6.33</v>
      </c>
      <c r="M219" s="120">
        <v>6.33</v>
      </c>
      <c r="N219" s="120">
        <v>6.33</v>
      </c>
      <c r="O219" s="120">
        <v>6.33</v>
      </c>
      <c r="P219" s="120">
        <v>6.33</v>
      </c>
    </row>
    <row r="220" spans="1:16" ht="14.25">
      <c r="C220" s="30" t="s">
        <v>100</v>
      </c>
      <c r="D220" s="30" t="s">
        <v>251</v>
      </c>
      <c r="E220" s="30" t="s">
        <v>252</v>
      </c>
      <c r="G220" s="30"/>
      <c r="H220" s="30"/>
      <c r="I220" s="30"/>
      <c r="J220" s="30"/>
      <c r="K220" s="30"/>
      <c r="L220" s="120">
        <v>18.260000000000002</v>
      </c>
      <c r="M220" s="120">
        <v>17.55</v>
      </c>
      <c r="N220" s="120">
        <v>16.829999999999998</v>
      </c>
      <c r="O220" s="120">
        <v>16.11</v>
      </c>
      <c r="P220" s="120">
        <v>15.39</v>
      </c>
    </row>
    <row r="221" spans="1:16" ht="14.25"/>
    <row r="222" spans="1:16" ht="14.25"/>
    <row r="223" spans="1:16" ht="14.25">
      <c r="C223" s="13" t="s">
        <v>142</v>
      </c>
      <c r="I223" s="87" t="s">
        <v>152</v>
      </c>
      <c r="J223" s="87" t="s">
        <v>153</v>
      </c>
      <c r="K223" s="87" t="s">
        <v>154</v>
      </c>
      <c r="L223" s="87" t="s">
        <v>155</v>
      </c>
      <c r="M223" s="87" t="s">
        <v>156</v>
      </c>
      <c r="N223" s="87" t="s">
        <v>156</v>
      </c>
      <c r="O223" s="87" t="s">
        <v>156</v>
      </c>
      <c r="P223" s="87" t="s">
        <v>156</v>
      </c>
    </row>
    <row r="224" spans="1:16" ht="14.25">
      <c r="A224" s="84" t="s">
        <v>164</v>
      </c>
      <c r="B224" s="85"/>
      <c r="C224" s="8" t="s">
        <v>253</v>
      </c>
      <c r="I224" s="87"/>
      <c r="J224" s="87"/>
      <c r="K224" s="87"/>
      <c r="L224" s="87"/>
      <c r="M224" s="87"/>
      <c r="N224" s="87"/>
      <c r="O224" s="87"/>
      <c r="P224" s="87"/>
    </row>
    <row r="225" spans="1:27" ht="14.25">
      <c r="A225" s="89" t="s">
        <v>219</v>
      </c>
      <c r="B225" s="89" t="s">
        <v>220</v>
      </c>
      <c r="C225" s="32" t="s">
        <v>147</v>
      </c>
      <c r="D225" s="32" t="s">
        <v>168</v>
      </c>
      <c r="E225" s="32" t="s">
        <v>55</v>
      </c>
      <c r="F225" s="32" t="s">
        <v>149</v>
      </c>
      <c r="G225" s="32" t="s">
        <v>150</v>
      </c>
      <c r="H225" s="32" t="s">
        <v>151</v>
      </c>
      <c r="I225" s="32" t="s">
        <v>152</v>
      </c>
      <c r="J225" s="32" t="s">
        <v>153</v>
      </c>
      <c r="K225" s="32" t="s">
        <v>154</v>
      </c>
      <c r="L225" s="32" t="s">
        <v>155</v>
      </c>
      <c r="M225" s="32" t="s">
        <v>156</v>
      </c>
      <c r="N225" s="32" t="s">
        <v>157</v>
      </c>
      <c r="O225" s="32" t="s">
        <v>158</v>
      </c>
      <c r="P225" s="32" t="s">
        <v>159</v>
      </c>
    </row>
    <row r="226" spans="1:27" ht="14.25">
      <c r="A226" s="89" t="s">
        <v>165</v>
      </c>
      <c r="B226" s="111">
        <f>10000/1000</f>
        <v>10</v>
      </c>
      <c r="C226" s="31" t="s">
        <v>58</v>
      </c>
      <c r="D226" s="31"/>
      <c r="E226" s="31" t="s">
        <v>221</v>
      </c>
      <c r="F226" s="86"/>
      <c r="G226" s="101"/>
      <c r="H226" s="101"/>
      <c r="I226" s="124"/>
      <c r="J226" s="124"/>
      <c r="K226" s="124"/>
      <c r="L226" s="122">
        <v>4191</v>
      </c>
      <c r="M226" s="122">
        <v>4141</v>
      </c>
      <c r="N226" s="122">
        <v>4091</v>
      </c>
      <c r="O226" s="122">
        <v>4041</v>
      </c>
      <c r="P226" s="122">
        <v>3991</v>
      </c>
    </row>
    <row r="227" spans="1:27" ht="14.25">
      <c r="A227" s="89" t="s">
        <v>165</v>
      </c>
      <c r="B227" s="111">
        <f t="shared" ref="B227:B236" si="15">10000/1000</f>
        <v>10</v>
      </c>
      <c r="C227" s="31" t="s">
        <v>91</v>
      </c>
      <c r="D227" s="31"/>
      <c r="E227" s="31" t="s">
        <v>176</v>
      </c>
      <c r="F227" s="86"/>
      <c r="G227" s="101"/>
      <c r="H227" s="101"/>
      <c r="I227" s="124"/>
      <c r="J227" s="124"/>
      <c r="K227" s="124"/>
      <c r="L227" s="122">
        <v>26.7</v>
      </c>
      <c r="M227" s="122">
        <v>25.29</v>
      </c>
      <c r="N227" s="122">
        <v>23.89</v>
      </c>
      <c r="O227" s="122">
        <v>22.48</v>
      </c>
      <c r="P227" s="122">
        <v>21.08</v>
      </c>
    </row>
    <row r="228" spans="1:27" ht="14.25">
      <c r="A228" s="89" t="s">
        <v>165</v>
      </c>
      <c r="B228" s="111">
        <f t="shared" si="15"/>
        <v>10</v>
      </c>
      <c r="C228" s="31" t="s">
        <v>92</v>
      </c>
      <c r="D228" s="31"/>
      <c r="E228" s="31"/>
      <c r="F228" s="86"/>
      <c r="G228" s="101"/>
      <c r="H228" s="101"/>
      <c r="I228" s="124"/>
      <c r="J228" s="124"/>
      <c r="K228" s="124"/>
      <c r="L228" s="124"/>
      <c r="M228" s="124"/>
      <c r="N228" s="124"/>
      <c r="O228" s="124"/>
      <c r="P228" s="124"/>
    </row>
    <row r="229" spans="1:27" ht="14.25" customHeight="1">
      <c r="A229" s="89" t="s">
        <v>165</v>
      </c>
      <c r="B229" s="111">
        <f t="shared" si="15"/>
        <v>10</v>
      </c>
      <c r="C229" s="31" t="s">
        <v>93</v>
      </c>
      <c r="D229" s="31"/>
      <c r="E229" s="31" t="s">
        <v>221</v>
      </c>
      <c r="F229" s="86"/>
      <c r="G229" s="101"/>
      <c r="H229" s="101"/>
      <c r="I229" s="122">
        <v>1318</v>
      </c>
      <c r="J229" s="122">
        <v>1318</v>
      </c>
      <c r="K229" s="122">
        <v>1318</v>
      </c>
      <c r="L229" s="122">
        <v>3372</v>
      </c>
      <c r="M229" s="122">
        <v>3191</v>
      </c>
      <c r="N229" s="122">
        <v>3009</v>
      </c>
      <c r="O229" s="122">
        <v>2828</v>
      </c>
      <c r="P229" s="122">
        <v>2647</v>
      </c>
    </row>
    <row r="230" spans="1:27" ht="14.25" customHeight="1">
      <c r="A230" s="89" t="s">
        <v>165</v>
      </c>
      <c r="B230" s="111">
        <f t="shared" si="15"/>
        <v>10</v>
      </c>
      <c r="C230" s="31" t="s">
        <v>94</v>
      </c>
      <c r="D230" s="31"/>
      <c r="E230" s="31" t="s">
        <v>221</v>
      </c>
      <c r="F230" s="86"/>
      <c r="G230" s="102"/>
      <c r="H230" s="102"/>
      <c r="I230" s="125"/>
      <c r="J230" s="122">
        <v>6455</v>
      </c>
      <c r="K230" s="122">
        <v>3732</v>
      </c>
      <c r="L230" s="122">
        <v>3633</v>
      </c>
      <c r="M230" s="122">
        <v>3574</v>
      </c>
      <c r="N230" s="122">
        <v>3515</v>
      </c>
      <c r="O230" s="122">
        <v>3456</v>
      </c>
      <c r="P230" s="122">
        <v>3397</v>
      </c>
    </row>
    <row r="231" spans="1:27" ht="14.25" customHeight="1">
      <c r="A231" s="89" t="s">
        <v>165</v>
      </c>
      <c r="B231" s="111">
        <f t="shared" si="15"/>
        <v>10</v>
      </c>
      <c r="C231" s="31" t="s">
        <v>95</v>
      </c>
      <c r="D231" s="30"/>
      <c r="E231" s="31" t="s">
        <v>221</v>
      </c>
      <c r="F231" s="86"/>
      <c r="G231" s="101"/>
      <c r="H231" s="101"/>
      <c r="I231" s="122">
        <v>3320</v>
      </c>
      <c r="J231" s="122">
        <v>3260</v>
      </c>
      <c r="K231" s="122">
        <v>3200</v>
      </c>
      <c r="L231" s="122">
        <v>1665</v>
      </c>
      <c r="M231" s="122">
        <v>1530</v>
      </c>
      <c r="N231" s="122">
        <v>1395</v>
      </c>
      <c r="O231" s="122">
        <v>1260</v>
      </c>
      <c r="P231" s="122">
        <v>1123</v>
      </c>
    </row>
    <row r="232" spans="1:27" ht="14.25" customHeight="1">
      <c r="A232" s="89" t="s">
        <v>165</v>
      </c>
      <c r="B232" s="111">
        <f t="shared" si="15"/>
        <v>10</v>
      </c>
      <c r="C232" s="31" t="s">
        <v>96</v>
      </c>
      <c r="D232" s="31"/>
      <c r="E232" s="31" t="s">
        <v>221</v>
      </c>
      <c r="F232" s="86"/>
      <c r="G232" s="103"/>
      <c r="H232" s="103"/>
      <c r="I232" s="123">
        <v>9694</v>
      </c>
      <c r="J232" s="123">
        <v>9694</v>
      </c>
      <c r="K232" s="123">
        <v>9694</v>
      </c>
      <c r="L232" s="122">
        <v>4412</v>
      </c>
      <c r="M232" s="122">
        <v>4141</v>
      </c>
      <c r="N232" s="122">
        <v>3887</v>
      </c>
      <c r="O232" s="122">
        <v>3702</v>
      </c>
      <c r="P232" s="122">
        <v>3525</v>
      </c>
    </row>
    <row r="233" spans="1:27" ht="14.25" customHeight="1">
      <c r="A233" s="89" t="s">
        <v>165</v>
      </c>
      <c r="B233" s="111">
        <f t="shared" si="15"/>
        <v>10</v>
      </c>
      <c r="C233" s="31" t="s">
        <v>97</v>
      </c>
      <c r="D233" s="31"/>
      <c r="E233" s="31"/>
      <c r="F233" s="86"/>
      <c r="G233" s="101"/>
      <c r="H233" s="101"/>
      <c r="I233" s="124"/>
      <c r="J233" s="124"/>
      <c r="K233" s="124"/>
      <c r="L233" s="124"/>
      <c r="M233" s="124"/>
      <c r="N233" s="124"/>
      <c r="O233" s="124"/>
      <c r="P233" s="124"/>
      <c r="R233" s="76" t="s">
        <v>164</v>
      </c>
    </row>
    <row r="234" spans="1:27" ht="14.25" customHeight="1">
      <c r="A234" s="89" t="s">
        <v>165</v>
      </c>
      <c r="B234" s="111">
        <f t="shared" si="15"/>
        <v>10</v>
      </c>
      <c r="C234" s="31" t="s">
        <v>161</v>
      </c>
      <c r="D234" s="31"/>
      <c r="E234" s="31" t="s">
        <v>221</v>
      </c>
      <c r="F234" s="86"/>
      <c r="G234" s="101"/>
      <c r="H234" s="101"/>
      <c r="I234" s="124"/>
      <c r="J234" s="124"/>
      <c r="K234" s="124"/>
      <c r="L234" s="122">
        <v>6845</v>
      </c>
      <c r="M234" s="122">
        <v>6599</v>
      </c>
      <c r="N234" s="122">
        <v>6352</v>
      </c>
      <c r="O234" s="122">
        <v>6106</v>
      </c>
      <c r="P234" s="122">
        <v>5859</v>
      </c>
      <c r="R234" s="237" t="s">
        <v>195</v>
      </c>
      <c r="S234" s="238" t="str">
        <f>INDEX(Performance!$F:$F,MATCH(S236,Performance!$C:$C,0))</f>
        <v>Total connected wastewater properties (average during the year) 000s</v>
      </c>
      <c r="T234" s="239" t="s">
        <v>254</v>
      </c>
      <c r="U234" s="239"/>
      <c r="V234" s="239"/>
      <c r="W234" s="239"/>
      <c r="X234" s="239"/>
      <c r="Y234" s="239"/>
      <c r="Z234" s="239"/>
      <c r="AA234" s="239"/>
    </row>
    <row r="235" spans="1:27" ht="14.25" customHeight="1">
      <c r="A235" s="89" t="s">
        <v>165</v>
      </c>
      <c r="B235" s="111">
        <f t="shared" si="15"/>
        <v>10</v>
      </c>
      <c r="C235" s="31" t="s">
        <v>99</v>
      </c>
      <c r="D235" s="31"/>
      <c r="E235" s="31" t="s">
        <v>176</v>
      </c>
      <c r="F235" s="86"/>
      <c r="G235" s="101"/>
      <c r="H235" s="101"/>
      <c r="I235" s="124"/>
      <c r="J235" s="124"/>
      <c r="K235" s="124"/>
      <c r="L235" s="122">
        <v>17.07</v>
      </c>
      <c r="M235" s="122">
        <v>16.73</v>
      </c>
      <c r="N235" s="122">
        <v>16.38</v>
      </c>
      <c r="O235" s="122">
        <v>16.03</v>
      </c>
      <c r="P235" s="122">
        <v>15.68</v>
      </c>
      <c r="R235" s="237"/>
      <c r="S235" s="238"/>
      <c r="T235" s="240" t="s">
        <v>255</v>
      </c>
      <c r="U235" s="240"/>
      <c r="V235" s="240"/>
      <c r="W235" s="240"/>
      <c r="X235" s="240"/>
      <c r="Y235" s="240"/>
      <c r="Z235" s="240"/>
      <c r="AA235" s="240"/>
    </row>
    <row r="236" spans="1:27" ht="14.25" customHeight="1">
      <c r="A236" s="89" t="s">
        <v>165</v>
      </c>
      <c r="B236" s="111">
        <f t="shared" si="15"/>
        <v>10</v>
      </c>
      <c r="C236" s="31" t="s">
        <v>100</v>
      </c>
      <c r="D236" s="31"/>
      <c r="E236" s="31" t="s">
        <v>221</v>
      </c>
      <c r="F236" s="86"/>
      <c r="G236" s="101"/>
      <c r="H236" s="101"/>
      <c r="I236" s="122">
        <v>10487</v>
      </c>
      <c r="J236" s="122">
        <v>10487</v>
      </c>
      <c r="K236" s="122">
        <v>10487</v>
      </c>
      <c r="L236" s="122">
        <v>7188</v>
      </c>
      <c r="M236" s="122">
        <v>6809</v>
      </c>
      <c r="N236" s="122">
        <v>6431</v>
      </c>
      <c r="O236" s="122">
        <v>6053</v>
      </c>
      <c r="P236" s="122">
        <v>5675</v>
      </c>
      <c r="R236" s="82" t="s">
        <v>196</v>
      </c>
      <c r="S236" s="126" t="s">
        <v>256</v>
      </c>
      <c r="T236" s="32" t="str">
        <f t="shared" ref="T236:AA236" si="16">I223</f>
        <v>2017-18</v>
      </c>
      <c r="U236" s="32" t="str">
        <f t="shared" si="16"/>
        <v>2018-19</v>
      </c>
      <c r="V236" s="32" t="str">
        <f t="shared" si="16"/>
        <v>2019-20</v>
      </c>
      <c r="W236" s="32" t="str">
        <f t="shared" si="16"/>
        <v>2020-21</v>
      </c>
      <c r="X236" s="32" t="str">
        <f t="shared" si="16"/>
        <v>2021-22</v>
      </c>
      <c r="Y236" s="32" t="str">
        <f t="shared" si="16"/>
        <v>2021-22</v>
      </c>
      <c r="Z236" s="32" t="str">
        <f t="shared" si="16"/>
        <v>2021-22</v>
      </c>
      <c r="AA236" s="32" t="str">
        <f t="shared" si="16"/>
        <v>2021-22</v>
      </c>
    </row>
    <row r="237" spans="1:27" ht="14.25" customHeight="1">
      <c r="A237" s="90" t="s">
        <v>224</v>
      </c>
      <c r="B237" s="89"/>
      <c r="C237" s="31" t="s">
        <v>58</v>
      </c>
      <c r="D237" s="31"/>
      <c r="E237" s="31" t="s">
        <v>176</v>
      </c>
      <c r="F237" s="86"/>
      <c r="G237" s="86"/>
      <c r="H237" s="101"/>
      <c r="I237" s="129" t="str" cm="1">
        <f t="array" aca="1" ref="I237" ca="1">_xlfn.IFS(I226="","",$E226="Properties per 10,000 connections",I226,I226&lt;&gt;"",(I226*$B226)/T237)</f>
        <v/>
      </c>
      <c r="J237" s="129" t="str" cm="1">
        <f t="array" aca="1" ref="J237" ca="1">_xlfn.IFS(J226="","",$E226="Properties per 10,000 connections",J226,J226&lt;&gt;"",(J226*$B226)/U237)</f>
        <v/>
      </c>
      <c r="K237" s="129" t="str" cm="1">
        <f t="array" aca="1" ref="K237" ca="1">_xlfn.IFS(K226="","",$E226="Properties per 10,000 connections",K226,K226&lt;&gt;"",(K226*$B226)/V237)</f>
        <v/>
      </c>
      <c r="L237" s="129" cm="1">
        <f t="array" aca="1" ref="L237" ca="1">_xlfn.IFS(L226="","",$E226="Properties per 10,000 connections",L226,L226&lt;&gt;"",(L226*$B226)/W237)</f>
        <v>14.692946859632398</v>
      </c>
      <c r="M237" s="129" cm="1">
        <f t="array" aca="1" ref="M237" ca="1">_xlfn.IFS(M226="","",$E226="Properties per 10,000 connections",M226,M226&lt;&gt;"",(M226*$B226)/X237)</f>
        <v>14.415271206218096</v>
      </c>
      <c r="N237" s="129" cm="1">
        <f t="array" aca="1" ref="N237" ca="1">_xlfn.IFS(N226="","",$E226="Properties per 10,000 connections",N226,N226&lt;&gt;"",(N226*$B226)/Y237)</f>
        <v>14.241215770257963</v>
      </c>
      <c r="O237" s="129" cm="1">
        <f t="array" aca="1" ref="O237" ca="1">_xlfn.IFS(O226="","",$E226="Properties per 10,000 connections",O226,O226&lt;&gt;"",(O226*$B226)/Z237)</f>
        <v>14.067160334297832</v>
      </c>
      <c r="P237" s="129" cm="1">
        <f t="array" aca="1" ref="P237" ca="1">_xlfn.IFS(P226="","",$E226="Properties per 10,000 connections",P226,P226&lt;&gt;"",(P226*$B226)/AA237)</f>
        <v>13.8931048983377</v>
      </c>
      <c r="R237" s="87" t="s">
        <v>225</v>
      </c>
      <c r="S237" s="87" t="str">
        <f>S236</f>
        <v>PR24_ESF.3</v>
      </c>
      <c r="T237" s="110" cm="1">
        <f t="array" aca="1" ref="T237" ca="1">INDEX(Performance!$N:$R,MATCH(1,(Performance!$A:$A=$C226)*(Performance!$C:$C=$S237),0),MATCH(T$236,Performance!$N$5:$R$5,0))</f>
        <v>2756.2719999999999</v>
      </c>
      <c r="U237" s="110" cm="1">
        <f t="array" aca="1" ref="U237" ca="1">INDEX(Performance!$N:$R,MATCH(1,(Performance!$A:$A=$C226)*(Performance!$C:$C=$S237),0),MATCH(U$236,Performance!$N$5:$R$5,0))</f>
        <v>2791.4789999999998</v>
      </c>
      <c r="V237" s="110" cm="1">
        <f t="array" aca="1" ref="V237" ca="1">INDEX(Performance!$N:$R,MATCH(1,(Performance!$A:$A=$C226)*(Performance!$C:$C=$S237),0),MATCH(V$236,Performance!$N$5:$R$5,0))</f>
        <v>2811.4470000000001</v>
      </c>
      <c r="W237" s="110" cm="1">
        <f t="array" aca="1" ref="W237" ca="1">INDEX(Performance!$N:$R,MATCH(1,(Performance!$A:$A=$C226)*(Performance!$C:$C=$S237),0),MATCH(W$236,Performance!$N$5:$R$5,0))</f>
        <v>2852.3890000000001</v>
      </c>
      <c r="X237" s="110" cm="1">
        <f t="array" aca="1" ref="X237" ca="1">INDEX(Performance!$N:$R,MATCH(1,(Performance!$A:$A=$C226)*(Performance!$C:$C=$S237),0),MATCH(X$236,Performance!$N$5:$R$5,0))</f>
        <v>2872.6480000000001</v>
      </c>
      <c r="Y237" s="110" cm="1">
        <f t="array" aca="1" ref="Y237" ca="1">INDEX(Performance!$N:$R,MATCH(1,(Performance!$A:$A=$C226)*(Performance!$C:$C=$S237),0),MATCH(Y$236,Performance!$N$5:$R$5,0))</f>
        <v>2872.6480000000001</v>
      </c>
      <c r="Z237" s="110" cm="1">
        <f t="array" aca="1" ref="Z237" ca="1">INDEX(Performance!$N:$R,MATCH(1,(Performance!$A:$A=$C226)*(Performance!$C:$C=$S237),0),MATCH(Z$236,Performance!$N$5:$R$5,0))</f>
        <v>2872.6480000000001</v>
      </c>
      <c r="AA237" s="110" cm="1">
        <f t="array" aca="1" ref="AA237" ca="1">INDEX(Performance!$N:$R,MATCH(1,(Performance!$A:$A=$C226)*(Performance!$C:$C=$S237),0),MATCH(AA$236,Performance!$N$5:$R$5,0))</f>
        <v>2872.6480000000001</v>
      </c>
    </row>
    <row r="238" spans="1:27" ht="14.25" customHeight="1">
      <c r="A238" s="89"/>
      <c r="B238" s="89"/>
      <c r="C238" s="31" t="s">
        <v>91</v>
      </c>
      <c r="D238" s="31"/>
      <c r="E238" s="31" t="s">
        <v>176</v>
      </c>
      <c r="F238" s="86"/>
      <c r="G238" s="86"/>
      <c r="H238" s="101"/>
      <c r="I238" s="129" t="str" cm="1">
        <f t="array" aca="1" ref="I238" ca="1">_xlfn.IFS(I227="","",$E227="Properties per 10,000 connections",I227,I227&lt;&gt;"",(I227*$B227)/T238)</f>
        <v/>
      </c>
      <c r="J238" s="129" t="str" cm="1">
        <f t="array" aca="1" ref="J238" ca="1">_xlfn.IFS(J227="","",$E227="Properties per 10,000 connections",J227,J227&lt;&gt;"",(J227*$B227)/U238)</f>
        <v/>
      </c>
      <c r="K238" s="129" t="str" cm="1">
        <f t="array" aca="1" ref="K238" ca="1">_xlfn.IFS(K227="","",$E227="Properties per 10,000 connections",K227,K227&lt;&gt;"",(K227*$B227)/V238)</f>
        <v/>
      </c>
      <c r="L238" s="129" cm="1">
        <f t="array" aca="1" ref="L238" ca="1">_xlfn.IFS(L227="","",$E227="Properties per 10,000 connections",L227,L227&lt;&gt;"",(L227*$B227)/W238)</f>
        <v>26.7</v>
      </c>
      <c r="M238" s="129" cm="1">
        <f t="array" aca="1" ref="M238" ca="1">_xlfn.IFS(M227="","",$E227="Properties per 10,000 connections",M227,M227&lt;&gt;"",(M227*$B227)/X238)</f>
        <v>25.29</v>
      </c>
      <c r="N238" s="129" cm="1">
        <f t="array" aca="1" ref="N238" ca="1">_xlfn.IFS(N227="","",$E227="Properties per 10,000 connections",N227,N227&lt;&gt;"",(N227*$B227)/Y238)</f>
        <v>23.89</v>
      </c>
      <c r="O238" s="129" cm="1">
        <f t="array" aca="1" ref="O238" ca="1">_xlfn.IFS(O227="","",$E227="Properties per 10,000 connections",O227,O227&lt;&gt;"",(O227*$B227)/Z238)</f>
        <v>22.48</v>
      </c>
      <c r="P238" s="129" cm="1">
        <f t="array" aca="1" ref="P238" ca="1">_xlfn.IFS(P227="","",$E227="Properties per 10,000 connections",P227,P227&lt;&gt;"",(P227*$B227)/AA238)</f>
        <v>21.08</v>
      </c>
      <c r="R238" s="87" t="s">
        <v>225</v>
      </c>
      <c r="S238" s="87" t="str">
        <f>S237</f>
        <v>PR24_ESF.3</v>
      </c>
      <c r="T238" s="110" cm="1">
        <f t="array" aca="1" ref="T238" ca="1">INDEX(Performance!$N:$R,MATCH(1,(Performance!$A:$A=$C227)*(Performance!$C:$C=$S238),0),MATCH(T$236,Performance!$N$5:$R$5,0))</f>
        <v>1449.9090000000001</v>
      </c>
      <c r="U238" s="110" cm="1">
        <f t="array" aca="1" ref="U238" ca="1">INDEX(Performance!$N:$R,MATCH(1,(Performance!$A:$A=$C227)*(Performance!$C:$C=$S238),0),MATCH(U$236,Performance!$N$5:$R$5,0))</f>
        <v>1458.152</v>
      </c>
      <c r="V238" s="110" cm="1">
        <f t="array" aca="1" ref="V238" ca="1">INDEX(Performance!$N:$R,MATCH(1,(Performance!$A:$A=$C227)*(Performance!$C:$C=$S238),0),MATCH(V$236,Performance!$N$5:$R$5,0))</f>
        <v>1464.3320000000001</v>
      </c>
      <c r="W238" s="110" cm="1">
        <f t="array" aca="1" ref="W238" ca="1">INDEX(Performance!$N:$R,MATCH(1,(Performance!$A:$A=$C227)*(Performance!$C:$C=$S238),0),MATCH(W$236,Performance!$N$5:$R$5,0))</f>
        <v>1473.875</v>
      </c>
      <c r="X238" s="110" cm="1">
        <f t="array" aca="1" ref="X238" ca="1">INDEX(Performance!$N:$R,MATCH(1,(Performance!$A:$A=$C227)*(Performance!$C:$C=$S238),0),MATCH(X$236,Performance!$N$5:$R$5,0))</f>
        <v>1480.3340000000001</v>
      </c>
      <c r="Y238" s="110" cm="1">
        <f t="array" aca="1" ref="Y238" ca="1">INDEX(Performance!$N:$R,MATCH(1,(Performance!$A:$A=$C227)*(Performance!$C:$C=$S238),0),MATCH(Y$236,Performance!$N$5:$R$5,0))</f>
        <v>1480.3340000000001</v>
      </c>
      <c r="Z238" s="110" cm="1">
        <f t="array" aca="1" ref="Z238" ca="1">INDEX(Performance!$N:$R,MATCH(1,(Performance!$A:$A=$C227)*(Performance!$C:$C=$S238),0),MATCH(Z$236,Performance!$N$5:$R$5,0))</f>
        <v>1480.3340000000001</v>
      </c>
      <c r="AA238" s="110" cm="1">
        <f t="array" aca="1" ref="AA238" ca="1">INDEX(Performance!$N:$R,MATCH(1,(Performance!$A:$A=$C227)*(Performance!$C:$C=$S238),0),MATCH(AA$236,Performance!$N$5:$R$5,0))</f>
        <v>1480.3340000000001</v>
      </c>
    </row>
    <row r="239" spans="1:27" ht="14.25" customHeight="1">
      <c r="C239" s="31" t="s">
        <v>92</v>
      </c>
      <c r="D239" s="31"/>
      <c r="E239" s="31" t="s">
        <v>176</v>
      </c>
      <c r="F239" s="86"/>
      <c r="G239" s="86"/>
      <c r="H239" s="101"/>
      <c r="I239" s="129" t="str" cm="1">
        <f t="array" aca="1" ref="I239" ca="1">_xlfn.IFS(I228="","",$E228="Properties per 10,000 connections",I228,I228&lt;&gt;"",(I228*$B228)/T239)</f>
        <v/>
      </c>
      <c r="J239" s="129" t="str" cm="1">
        <f t="array" aca="1" ref="J239" ca="1">_xlfn.IFS(J228="","",$E228="Properties per 10,000 connections",J228,J228&lt;&gt;"",(J228*$B228)/U239)</f>
        <v/>
      </c>
      <c r="K239" s="129" t="str" cm="1">
        <f t="array" aca="1" ref="K239" ca="1">_xlfn.IFS(K228="","",$E228="Properties per 10,000 connections",K228,K228&lt;&gt;"",(K228*$B228)/V239)</f>
        <v/>
      </c>
      <c r="L239" s="129" t="str" cm="1">
        <f t="array" aca="1" ref="L239" ca="1">_xlfn.IFS(L228="","",$E228="Properties per 10,000 connections",L228,L228&lt;&gt;"",(L228*$B228)/W239)</f>
        <v/>
      </c>
      <c r="M239" s="129" t="str" cm="1">
        <f t="array" aca="1" ref="M239" ca="1">_xlfn.IFS(M228="","",$E228="Properties per 10,000 connections",M228,M228&lt;&gt;"",(M228*$B228)/X239)</f>
        <v/>
      </c>
      <c r="N239" s="129" t="str" cm="1">
        <f t="array" aca="1" ref="N239" ca="1">_xlfn.IFS(N228="","",$E228="Properties per 10,000 connections",N228,N228&lt;&gt;"",(N228*$B228)/Y239)</f>
        <v/>
      </c>
      <c r="O239" s="129" t="str" cm="1">
        <f t="array" aca="1" ref="O239" ca="1">_xlfn.IFS(O228="","",$E228="Properties per 10,000 connections",O228,O228&lt;&gt;"",(O228*$B228)/Z239)</f>
        <v/>
      </c>
      <c r="P239" s="129" t="str" cm="1">
        <f t="array" aca="1" ref="P239" ca="1">_xlfn.IFS(P228="","",$E228="Properties per 10,000 connections",P228,P228&lt;&gt;"",(P228*$B228)/AA239)</f>
        <v/>
      </c>
      <c r="R239" s="87" t="s">
        <v>225</v>
      </c>
      <c r="S239" s="87" t="str">
        <f t="shared" ref="S239:S247" si="17">S238</f>
        <v>PR24_ESF.3</v>
      </c>
      <c r="T239" s="110" t="str" cm="1">
        <f t="array" aca="1" ref="T239" ca="1">INDEX(Performance!$N:$R,MATCH(1,(Performance!$A:$A=$C228)*(Performance!$C:$C=$S239),0),MATCH(T$236,Performance!$N$5:$R$5,0))</f>
        <v>-</v>
      </c>
      <c r="U239" s="110" cm="1">
        <f t="array" aca="1" ref="U239" ca="1">INDEX(Performance!$N:$R,MATCH(1,(Performance!$A:$A=$C228)*(Performance!$C:$C=$S239),0),MATCH(U$236,Performance!$N$5:$R$5,0))</f>
        <v>21.071000000000002</v>
      </c>
      <c r="V239" s="110" cm="1">
        <f t="array" aca="1" ref="V239" ca="1">INDEX(Performance!$N:$R,MATCH(1,(Performance!$A:$A=$C228)*(Performance!$C:$C=$S239),0),MATCH(V$236,Performance!$N$5:$R$5,0))</f>
        <v>20.922000000000001</v>
      </c>
      <c r="W239" s="110" cm="1">
        <f t="array" aca="1" ref="W239" ca="1">INDEX(Performance!$N:$R,MATCH(1,(Performance!$A:$A=$C228)*(Performance!$C:$C=$S239),0),MATCH(W$236,Performance!$N$5:$R$5,0))</f>
        <v>21.349</v>
      </c>
      <c r="X239" s="110" cm="1">
        <f t="array" aca="1" ref="X239" ca="1">INDEX(Performance!$N:$R,MATCH(1,(Performance!$A:$A=$C228)*(Performance!$C:$C=$S239),0),MATCH(X$236,Performance!$N$5:$R$5,0))</f>
        <v>21.366</v>
      </c>
      <c r="Y239" s="110" cm="1">
        <f t="array" aca="1" ref="Y239" ca="1">INDEX(Performance!$N:$R,MATCH(1,(Performance!$A:$A=$C228)*(Performance!$C:$C=$S239),0),MATCH(Y$236,Performance!$N$5:$R$5,0))</f>
        <v>21.366</v>
      </c>
      <c r="Z239" s="110" cm="1">
        <f t="array" aca="1" ref="Z239" ca="1">INDEX(Performance!$N:$R,MATCH(1,(Performance!$A:$A=$C228)*(Performance!$C:$C=$S239),0),MATCH(Z$236,Performance!$N$5:$R$5,0))</f>
        <v>21.366</v>
      </c>
      <c r="AA239" s="110" cm="1">
        <f t="array" aca="1" ref="AA239" ca="1">INDEX(Performance!$N:$R,MATCH(1,(Performance!$A:$A=$C228)*(Performance!$C:$C=$S239),0),MATCH(AA$236,Performance!$N$5:$R$5,0))</f>
        <v>21.366</v>
      </c>
    </row>
    <row r="240" spans="1:27" ht="14.25" customHeight="1">
      <c r="C240" s="31" t="s">
        <v>93</v>
      </c>
      <c r="D240" s="31"/>
      <c r="E240" s="31" t="s">
        <v>176</v>
      </c>
      <c r="F240" s="86"/>
      <c r="G240" s="86"/>
      <c r="H240" s="101"/>
      <c r="I240" s="129" cm="1">
        <f t="array" aca="1" ref="I240" ca="1">_xlfn.IFS(I229="","",$E229="Properties per 10,000 connections",I229,I229&lt;&gt;"",(I229*$B229)/T240)</f>
        <v>10.427124447492941</v>
      </c>
      <c r="J240" s="129" cm="1">
        <f t="array" aca="1" ref="J240" ca="1">_xlfn.IFS(J229="","",$E229="Properties per 10,000 connections",J229,J229&lt;&gt;"",(J229*$B229)/U240)</f>
        <v>10.378410386599725</v>
      </c>
      <c r="K240" s="129" cm="1">
        <f t="array" aca="1" ref="K240" ca="1">_xlfn.IFS(K229="","",$E229="Properties per 10,000 connections",K229,K229&lt;&gt;"",(K229*$B229)/V240)</f>
        <v>10.267004433974904</v>
      </c>
      <c r="L240" s="129" cm="1">
        <f t="array" aca="1" ref="L240" ca="1">_xlfn.IFS(L229="","",$E229="Properties per 10,000 connections",L229,L229&lt;&gt;"",(L229*$B229)/W240)</f>
        <v>26.145716622922475</v>
      </c>
      <c r="M240" s="129" cm="1">
        <f t="array" aca="1" ref="M240" ca="1">_xlfn.IFS(M229="","",$E229="Properties per 10,000 connections",M229,M229&lt;&gt;"",(M229*$B229)/X240)</f>
        <v>24.608109494134077</v>
      </c>
      <c r="N240" s="129" cm="1">
        <f t="array" aca="1" ref="N240" ca="1">_xlfn.IFS(N229="","",$E229="Properties per 10,000 connections",N229,N229&lt;&gt;"",(N229*$B229)/Y240)</f>
        <v>23.204575828219816</v>
      </c>
      <c r="O240" s="129" cm="1">
        <f t="array" aca="1" ref="O240" ca="1">_xlfn.IFS(O229="","",$E229="Properties per 10,000 connections",O229,O229&lt;&gt;"",(O229*$B229)/Z240)</f>
        <v>21.808753885744647</v>
      </c>
      <c r="P240" s="129" cm="1">
        <f t="array" aca="1" ref="P240" ca="1">_xlfn.IFS(P229="","",$E229="Properties per 10,000 connections",P229,P229&lt;&gt;"",(P229*$B229)/AA240)</f>
        <v>20.412931943269477</v>
      </c>
      <c r="R240" s="87" t="s">
        <v>225</v>
      </c>
      <c r="S240" s="87" t="str">
        <f t="shared" si="17"/>
        <v>PR24_ESF.3</v>
      </c>
      <c r="T240" s="110" cm="1">
        <f t="array" aca="1" ref="T240" ca="1">INDEX(Performance!$N:$R,MATCH(1,(Performance!$A:$A=$C229)*(Performance!$C:$C=$S240),0),MATCH(T$236,Performance!$N$5:$R$5,0))</f>
        <v>1264.011</v>
      </c>
      <c r="U240" s="110" cm="1">
        <f t="array" aca="1" ref="U240" ca="1">INDEX(Performance!$N:$R,MATCH(1,(Performance!$A:$A=$C229)*(Performance!$C:$C=$S240),0),MATCH(U$236,Performance!$N$5:$R$5,0))</f>
        <v>1269.944</v>
      </c>
      <c r="V240" s="110" cm="1">
        <f t="array" aca="1" ref="V240" ca="1">INDEX(Performance!$N:$R,MATCH(1,(Performance!$A:$A=$C229)*(Performance!$C:$C=$S240),0),MATCH(V$236,Performance!$N$5:$R$5,0))</f>
        <v>1283.7239999999999</v>
      </c>
      <c r="W240" s="110" cm="1">
        <f t="array" aca="1" ref="W240" ca="1">INDEX(Performance!$N:$R,MATCH(1,(Performance!$A:$A=$C229)*(Performance!$C:$C=$S240),0),MATCH(W$236,Performance!$N$5:$R$5,0))</f>
        <v>1289.6949999999999</v>
      </c>
      <c r="X240" s="110" cm="1">
        <f t="array" aca="1" ref="X240" ca="1">INDEX(Performance!$N:$R,MATCH(1,(Performance!$A:$A=$C229)*(Performance!$C:$C=$S240),0),MATCH(X$236,Performance!$N$5:$R$5,0))</f>
        <v>1296.7270000000001</v>
      </c>
      <c r="Y240" s="110" cm="1">
        <f t="array" aca="1" ref="Y240" ca="1">INDEX(Performance!$N:$R,MATCH(1,(Performance!$A:$A=$C229)*(Performance!$C:$C=$S240),0),MATCH(Y$236,Performance!$N$5:$R$5,0))</f>
        <v>1296.7270000000001</v>
      </c>
      <c r="Z240" s="110" cm="1">
        <f t="array" aca="1" ref="Z240" ca="1">INDEX(Performance!$N:$R,MATCH(1,(Performance!$A:$A=$C229)*(Performance!$C:$C=$S240),0),MATCH(Z$236,Performance!$N$5:$R$5,0))</f>
        <v>1296.7270000000001</v>
      </c>
      <c r="AA240" s="110" cm="1">
        <f t="array" aca="1" ref="AA240" ca="1">INDEX(Performance!$N:$R,MATCH(1,(Performance!$A:$A=$C229)*(Performance!$C:$C=$S240),0),MATCH(AA$236,Performance!$N$5:$R$5,0))</f>
        <v>1296.7270000000001</v>
      </c>
    </row>
    <row r="241" spans="1:61" ht="14.25" customHeight="1">
      <c r="C241" s="31" t="s">
        <v>94</v>
      </c>
      <c r="D241" s="31"/>
      <c r="E241" s="31" t="s">
        <v>176</v>
      </c>
      <c r="F241" s="86"/>
      <c r="G241" s="86"/>
      <c r="H241" s="102"/>
      <c r="I241" s="129" t="str" cm="1">
        <f t="array" aca="1" ref="I241" ca="1">_xlfn.IFS(I230="","",$E230="Properties per 10,000 connections",I230,I230&lt;&gt;"",(I230*$B230)/T241)</f>
        <v/>
      </c>
      <c r="J241" s="129" cm="1">
        <f t="array" aca="1" ref="J241" ca="1">_xlfn.IFS(J230="","",$E230="Properties per 10,000 connections",J230,J230&lt;&gt;"",(J230*$B230)/U241)</f>
        <v>15.554273087734053</v>
      </c>
      <c r="K241" s="129" cm="1">
        <f t="array" aca="1" ref="K241" ca="1">_xlfn.IFS(K230="","",$E230="Properties per 10,000 connections",K230,K230&lt;&gt;"",(K230*$B230)/V241)</f>
        <v>8.8645680696452906</v>
      </c>
      <c r="L241" s="129" cm="1">
        <f t="array" aca="1" ref="L241" ca="1">_xlfn.IFS(L230="","",$E230="Properties per 10,000 connections",L230,L230&lt;&gt;"",(L230*$B230)/W241)</f>
        <v>8.6708596108352101</v>
      </c>
      <c r="M241" s="129" cm="1">
        <f t="array" aca="1" ref="M241" ca="1">_xlfn.IFS(M230="","",$E230="Properties per 10,000 connections",M230,M230&lt;&gt;"",(M230*$B230)/X241)</f>
        <v>8.4989850680394419</v>
      </c>
      <c r="N241" s="129" cm="1">
        <f t="array" aca="1" ref="N241" ca="1">_xlfn.IFS(N230="","",$E230="Properties per 10,000 connections",N230,N230&lt;&gt;"",(N230*$B230)/Y241)</f>
        <v>8.3586828523107553</v>
      </c>
      <c r="O241" s="129" cm="1">
        <f t="array" aca="1" ref="O241" ca="1">_xlfn.IFS(O230="","",$E230="Properties per 10,000 connections",O230,O230&lt;&gt;"",(O230*$B230)/Z241)</f>
        <v>8.2183806365820669</v>
      </c>
      <c r="P241" s="129" cm="1">
        <f t="array" aca="1" ref="P241" ca="1">_xlfn.IFS(P230="","",$E230="Properties per 10,000 connections",P230,P230&lt;&gt;"",(P230*$B230)/AA241)</f>
        <v>8.0780784208533802</v>
      </c>
      <c r="R241" s="87" t="s">
        <v>225</v>
      </c>
      <c r="S241" s="87" t="str">
        <f t="shared" si="17"/>
        <v>PR24_ESF.3</v>
      </c>
      <c r="T241" s="110" cm="1">
        <f t="array" aca="1" ref="T241" ca="1">INDEX(Performance!$N:$R,MATCH(1,(Performance!$A:$A=$C230)*(Performance!$C:$C=$S241),0),MATCH(T$236,Performance!$N$5:$R$5,0))</f>
        <v>4130.8130000000001</v>
      </c>
      <c r="U241" s="110" cm="1">
        <f t="array" aca="1" ref="U241" ca="1">INDEX(Performance!$N:$R,MATCH(1,(Performance!$A:$A=$C230)*(Performance!$C:$C=$S241),0),MATCH(U$236,Performance!$N$5:$R$5,0))</f>
        <v>4149.9849999999997</v>
      </c>
      <c r="V241" s="110" cm="1">
        <f t="array" aca="1" ref="V241" ca="1">INDEX(Performance!$N:$R,MATCH(1,(Performance!$A:$A=$C230)*(Performance!$C:$C=$S241),0),MATCH(V$236,Performance!$N$5:$R$5,0))</f>
        <v>4210.0190000000002</v>
      </c>
      <c r="W241" s="110" cm="1">
        <f t="array" aca="1" ref="W241" ca="1">INDEX(Performance!$N:$R,MATCH(1,(Performance!$A:$A=$C230)*(Performance!$C:$C=$S241),0),MATCH(W$236,Performance!$N$5:$R$5,0))</f>
        <v>4189.8959999999997</v>
      </c>
      <c r="X241" s="110" cm="1">
        <f t="array" aca="1" ref="X241" ca="1">INDEX(Performance!$N:$R,MATCH(1,(Performance!$A:$A=$C230)*(Performance!$C:$C=$S241),0),MATCH(X$236,Performance!$N$5:$R$5,0))</f>
        <v>4205.2079999999996</v>
      </c>
      <c r="Y241" s="110" cm="1">
        <f t="array" aca="1" ref="Y241" ca="1">INDEX(Performance!$N:$R,MATCH(1,(Performance!$A:$A=$C230)*(Performance!$C:$C=$S241),0),MATCH(Y$236,Performance!$N$5:$R$5,0))</f>
        <v>4205.2079999999996</v>
      </c>
      <c r="Z241" s="110" cm="1">
        <f t="array" aca="1" ref="Z241" ca="1">INDEX(Performance!$N:$R,MATCH(1,(Performance!$A:$A=$C230)*(Performance!$C:$C=$S241),0),MATCH(Z$236,Performance!$N$5:$R$5,0))</f>
        <v>4205.2079999999996</v>
      </c>
      <c r="AA241" s="110" cm="1">
        <f t="array" aca="1" ref="AA241" ca="1">INDEX(Performance!$N:$R,MATCH(1,(Performance!$A:$A=$C230)*(Performance!$C:$C=$S241),0),MATCH(AA$236,Performance!$N$5:$R$5,0))</f>
        <v>4205.2079999999996</v>
      </c>
    </row>
    <row r="242" spans="1:61" ht="14.25" customHeight="1">
      <c r="C242" s="31" t="s">
        <v>95</v>
      </c>
      <c r="D242" s="31"/>
      <c r="E242" s="31" t="s">
        <v>176</v>
      </c>
      <c r="F242" s="86"/>
      <c r="G242" s="86"/>
      <c r="H242" s="101"/>
      <c r="I242" s="129" cm="1">
        <f t="array" aca="1" ref="I242" ca="1">_xlfn.IFS(I231="","",$E231="Properties per 10,000 connections",I231,I231&lt;&gt;"",(I231*$B231)/T242)</f>
        <v>44.481303784528279</v>
      </c>
      <c r="J242" s="129" cm="1">
        <f t="array" aca="1" ref="J242" ca="1">_xlfn.IFS(J231="","",$E231="Properties per 10,000 connections",J231,J231&lt;&gt;"",(J231*$B231)/U242)</f>
        <v>43.002979869065157</v>
      </c>
      <c r="K242" s="129" cm="1">
        <f t="array" aca="1" ref="K242" ca="1">_xlfn.IFS(K231="","",$E231="Properties per 10,000 connections",K231,K231&lt;&gt;"",(K231*$B231)/V242)</f>
        <v>41.813340023467738</v>
      </c>
      <c r="L242" s="129" cm="1">
        <f t="array" aca="1" ref="L242" ca="1">_xlfn.IFS(L231="","",$E231="Properties per 10,000 connections",L231,L231&lt;&gt;"",(L231*$B231)/W242)</f>
        <v>21.643446000577161</v>
      </c>
      <c r="M242" s="129" cm="1">
        <f t="array" aca="1" ref="M242" ca="1">_xlfn.IFS(M231="","",$E231="Properties per 10,000 connections",M231,M231&lt;&gt;"",(M231*$B231)/X242)</f>
        <v>19.715376963161884</v>
      </c>
      <c r="N242" s="129" cm="1">
        <f t="array" aca="1" ref="N242" ca="1">_xlfn.IFS(N231="","",$E231="Properties per 10,000 connections",N231,N231&lt;&gt;"",(N231*$B231)/Y242)</f>
        <v>17.975784878177009</v>
      </c>
      <c r="O242" s="129" cm="1">
        <f t="array" aca="1" ref="O242" ca="1">_xlfn.IFS(O231="","",$E231="Properties per 10,000 connections",O231,O231&lt;&gt;"",(O231*$B231)/Z242)</f>
        <v>16.236192793192139</v>
      </c>
      <c r="P242" s="129" cm="1">
        <f t="array" aca="1" ref="P242" ca="1">_xlfn.IFS(P231="","",$E231="Properties per 10,000 connections",P231,P231&lt;&gt;"",(P231*$B231)/AA242)</f>
        <v>14.470828973614898</v>
      </c>
      <c r="R242" s="87" t="s">
        <v>225</v>
      </c>
      <c r="S242" s="87" t="str">
        <f t="shared" si="17"/>
        <v>PR24_ESF.3</v>
      </c>
      <c r="T242" s="110" cm="1">
        <f t="array" aca="1" ref="T242" ca="1">INDEX(Performance!$N:$R,MATCH(1,(Performance!$A:$A=$C231)*(Performance!$C:$C=$S242),0),MATCH(T$236,Performance!$N$5:$R$5,0))</f>
        <v>746.38099999999997</v>
      </c>
      <c r="U242" s="110" cm="1">
        <f t="array" aca="1" ref="U242" ca="1">INDEX(Performance!$N:$R,MATCH(1,(Performance!$A:$A=$C231)*(Performance!$C:$C=$S242),0),MATCH(U$236,Performance!$N$5:$R$5,0))</f>
        <v>758.08699999999999</v>
      </c>
      <c r="V242" s="110" cm="1">
        <f t="array" aca="1" ref="V242" ca="1">INDEX(Performance!$N:$R,MATCH(1,(Performance!$A:$A=$C231)*(Performance!$C:$C=$S242),0),MATCH(V$236,Performance!$N$5:$R$5,0))</f>
        <v>765.30600000000004</v>
      </c>
      <c r="W242" s="110" cm="1">
        <f t="array" aca="1" ref="W242" ca="1">INDEX(Performance!$N:$R,MATCH(1,(Performance!$A:$A=$C231)*(Performance!$C:$C=$S242),0),MATCH(W$236,Performance!$N$5:$R$5,0))</f>
        <v>769.28599999999994</v>
      </c>
      <c r="X242" s="110" cm="1">
        <f t="array" aca="1" ref="X242" ca="1">INDEX(Performance!$N:$R,MATCH(1,(Performance!$A:$A=$C231)*(Performance!$C:$C=$S242),0),MATCH(X$236,Performance!$N$5:$R$5,0))</f>
        <v>776.04399999999998</v>
      </c>
      <c r="Y242" s="110" cm="1">
        <f t="array" aca="1" ref="Y242" ca="1">INDEX(Performance!$N:$R,MATCH(1,(Performance!$A:$A=$C231)*(Performance!$C:$C=$S242),0),MATCH(Y$236,Performance!$N$5:$R$5,0))</f>
        <v>776.04399999999998</v>
      </c>
      <c r="Z242" s="110" cm="1">
        <f t="array" aca="1" ref="Z242" ca="1">INDEX(Performance!$N:$R,MATCH(1,(Performance!$A:$A=$C231)*(Performance!$C:$C=$S242),0),MATCH(Z$236,Performance!$N$5:$R$5,0))</f>
        <v>776.04399999999998</v>
      </c>
      <c r="AA242" s="110" cm="1">
        <f t="array" aca="1" ref="AA242" ca="1">INDEX(Performance!$N:$R,MATCH(1,(Performance!$A:$A=$C231)*(Performance!$C:$C=$S242),0),MATCH(AA$236,Performance!$N$5:$R$5,0))</f>
        <v>776.04399999999998</v>
      </c>
    </row>
    <row r="243" spans="1:61" ht="14.25" customHeight="1">
      <c r="C243" s="31" t="s">
        <v>96</v>
      </c>
      <c r="D243" s="31"/>
      <c r="E243" s="31" t="s">
        <v>176</v>
      </c>
      <c r="F243" s="86"/>
      <c r="G243" s="86"/>
      <c r="H243" s="103"/>
      <c r="I243" s="129" cm="1">
        <f t="array" aca="1" ref="I243" ca="1">_xlfn.IFS(I232="","",$E232="Properties per 10,000 connections",I232,I232&lt;&gt;"",(I232*$B232)/T243)</f>
        <v>49.005829742403435</v>
      </c>
      <c r="J243" s="129" cm="1">
        <f t="array" aca="1" ref="J243" ca="1">_xlfn.IFS(J232="","",$E232="Properties per 10,000 connections",J232,J232&lt;&gt;"",(J232*$B232)/U243)</f>
        <v>48.795858744697085</v>
      </c>
      <c r="K243" s="129" cm="1">
        <f t="array" aca="1" ref="K243" ca="1">_xlfn.IFS(K232="","",$E232="Properties per 10,000 connections",K232,K232&lt;&gt;"",(K232*$B232)/V243)</f>
        <v>48.495921069811814</v>
      </c>
      <c r="L243" s="129" cm="1">
        <f t="array" aca="1" ref="L243" ca="1">_xlfn.IFS(L232="","",$E232="Properties per 10,000 connections",L232,L232&lt;&gt;"",(L232*$B232)/W243)</f>
        <v>21.953754803627842</v>
      </c>
      <c r="M243" s="129" cm="1">
        <f t="array" aca="1" ref="M243" ca="1">_xlfn.IFS(M232="","",$E232="Properties per 10,000 connections",M232,M232&lt;&gt;"",(M232*$B232)/X243)</f>
        <v>20.503105916044706</v>
      </c>
      <c r="N243" s="129" cm="1">
        <f t="array" aca="1" ref="N243" ca="1">_xlfn.IFS(N232="","",$E232="Properties per 10,000 connections",N232,N232&lt;&gt;"",(N232*$B232)/Y243)</f>
        <v>19.245489663285628</v>
      </c>
      <c r="O243" s="129" cm="1">
        <f t="array" aca="1" ref="O243" ca="1">_xlfn.IFS(O232="","",$E232="Properties per 10,000 connections",O232,O232&lt;&gt;"",(O232*$B232)/Z243)</f>
        <v>18.329509321709132</v>
      </c>
      <c r="P243" s="129" cm="1">
        <f t="array" aca="1" ref="P243" ca="1">_xlfn.IFS(P232="","",$E232="Properties per 10,000 connections",P232,P232&lt;&gt;"",(P232*$B232)/AA243)</f>
        <v>17.453138940849456</v>
      </c>
      <c r="R243" s="87" t="s">
        <v>225</v>
      </c>
      <c r="S243" s="87" t="str">
        <f t="shared" si="17"/>
        <v>PR24_ESF.3</v>
      </c>
      <c r="T243" s="110" cm="1">
        <f t="array" aca="1" ref="T243" ca="1">INDEX(Performance!$N:$R,MATCH(1,(Performance!$A:$A=$C232)*(Performance!$C:$C=$S243),0),MATCH(T$236,Performance!$N$5:$R$5,0))</f>
        <v>1978.1320000000001</v>
      </c>
      <c r="U243" s="110" cm="1">
        <f t="array" aca="1" ref="U243" ca="1">INDEX(Performance!$N:$R,MATCH(1,(Performance!$A:$A=$C232)*(Performance!$C:$C=$S243),0),MATCH(U$236,Performance!$N$5:$R$5,0))</f>
        <v>1986.644</v>
      </c>
      <c r="V243" s="110" cm="1">
        <f t="array" aca="1" ref="V243" ca="1">INDEX(Performance!$N:$R,MATCH(1,(Performance!$A:$A=$C232)*(Performance!$C:$C=$S243),0),MATCH(V$236,Performance!$N$5:$R$5,0))</f>
        <v>1998.931</v>
      </c>
      <c r="W243" s="110" cm="1">
        <f t="array" aca="1" ref="W243" ca="1">INDEX(Performance!$N:$R,MATCH(1,(Performance!$A:$A=$C232)*(Performance!$C:$C=$S243),0),MATCH(W$236,Performance!$N$5:$R$5,0))</f>
        <v>2009.6790000000001</v>
      </c>
      <c r="X243" s="110" cm="1">
        <f t="array" aca="1" ref="X243" ca="1">INDEX(Performance!$N:$R,MATCH(1,(Performance!$A:$A=$C232)*(Performance!$C:$C=$S243),0),MATCH(X$236,Performance!$N$5:$R$5,0))</f>
        <v>2019.694</v>
      </c>
      <c r="Y243" s="110" cm="1">
        <f t="array" aca="1" ref="Y243" ca="1">INDEX(Performance!$N:$R,MATCH(1,(Performance!$A:$A=$C232)*(Performance!$C:$C=$S243),0),MATCH(Y$236,Performance!$N$5:$R$5,0))</f>
        <v>2019.694</v>
      </c>
      <c r="Z243" s="110" cm="1">
        <f t="array" aca="1" ref="Z243" ca="1">INDEX(Performance!$N:$R,MATCH(1,(Performance!$A:$A=$C232)*(Performance!$C:$C=$S243),0),MATCH(Z$236,Performance!$N$5:$R$5,0))</f>
        <v>2019.694</v>
      </c>
      <c r="AA243" s="110" cm="1">
        <f t="array" aca="1" ref="AA243" ca="1">INDEX(Performance!$N:$R,MATCH(1,(Performance!$A:$A=$C232)*(Performance!$C:$C=$S243),0),MATCH(AA$236,Performance!$N$5:$R$5,0))</f>
        <v>2019.694</v>
      </c>
    </row>
    <row r="244" spans="1:61" ht="14.25" customHeight="1">
      <c r="C244" s="31" t="s">
        <v>97</v>
      </c>
      <c r="D244" s="31"/>
      <c r="E244" s="31" t="s">
        <v>176</v>
      </c>
      <c r="F244" s="86"/>
      <c r="G244" s="86"/>
      <c r="H244" s="101"/>
      <c r="I244" s="129" t="str" cm="1">
        <f t="array" aca="1" ref="I244" ca="1">_xlfn.IFS(I233="","",$E233="Properties per 10,000 connections",I233,I233&lt;&gt;"",(I233*$B233)/T244)</f>
        <v/>
      </c>
      <c r="J244" s="129" t="str" cm="1">
        <f t="array" aca="1" ref="J244" ca="1">_xlfn.IFS(J233="","",$E233="Properties per 10,000 connections",J233,J233&lt;&gt;"",(J233*$B233)/U244)</f>
        <v/>
      </c>
      <c r="K244" s="129" t="str" cm="1">
        <f t="array" aca="1" ref="K244" ca="1">_xlfn.IFS(K233="","",$E233="Properties per 10,000 connections",K233,K233&lt;&gt;"",(K233*$B233)/V244)</f>
        <v/>
      </c>
      <c r="L244" s="129" t="str" cm="1">
        <f t="array" aca="1" ref="L244" ca="1">_xlfn.IFS(L233="","",$E233="Properties per 10,000 connections",L233,L233&lt;&gt;"",(L233*$B233)/W244)</f>
        <v/>
      </c>
      <c r="M244" s="129" t="str" cm="1">
        <f t="array" aca="1" ref="M244" ca="1">_xlfn.IFS(M233="","",$E233="Properties per 10,000 connections",M233,M233&lt;&gt;"",(M233*$B233)/X244)</f>
        <v/>
      </c>
      <c r="N244" s="129" t="str" cm="1">
        <f t="array" aca="1" ref="N244" ca="1">_xlfn.IFS(N233="","",$E233="Properties per 10,000 connections",N233,N233&lt;&gt;"",(N233*$B233)/Y244)</f>
        <v/>
      </c>
      <c r="O244" s="129" t="str" cm="1">
        <f t="array" aca="1" ref="O244" ca="1">_xlfn.IFS(O233="","",$E233="Properties per 10,000 connections",O233,O233&lt;&gt;"",(O233*$B233)/Z244)</f>
        <v/>
      </c>
      <c r="P244" s="129" t="str" cm="1">
        <f t="array" aca="1" ref="P244" ca="1">_xlfn.IFS(P233="","",$E233="Properties per 10,000 connections",P233,P233&lt;&gt;"",(P233*$B233)/AA244)</f>
        <v/>
      </c>
      <c r="R244" s="87" t="s">
        <v>225</v>
      </c>
      <c r="S244" s="87" t="str">
        <f t="shared" si="17"/>
        <v>PR24_ESF.3</v>
      </c>
      <c r="T244" s="110" cm="1">
        <f t="array" aca="1" ref="T244" ca="1">INDEX(Performance!$N:$R,MATCH(1,(Performance!$A:$A=$C233)*(Performance!$C:$C=$S244),0),MATCH(T$236,Performance!$N$5:$R$5,0))</f>
        <v>5838.3990000000003</v>
      </c>
      <c r="U244" s="110" cm="1">
        <f t="array" aca="1" ref="U244" ca="1">INDEX(Performance!$N:$R,MATCH(1,(Performance!$A:$A=$C233)*(Performance!$C:$C=$S244),0),MATCH(U$236,Performance!$N$5:$R$5,0))</f>
        <v>5899.9390000000003</v>
      </c>
      <c r="V244" s="110" cm="1">
        <f t="array" aca="1" ref="V244" ca="1">INDEX(Performance!$N:$R,MATCH(1,(Performance!$A:$A=$C233)*(Performance!$C:$C=$S244),0),MATCH(V$236,Performance!$N$5:$R$5,0))</f>
        <v>5976.4309999999996</v>
      </c>
      <c r="W244" s="110" cm="1">
        <f t="array" aca="1" ref="W244" ca="1">INDEX(Performance!$N:$R,MATCH(1,(Performance!$A:$A=$C233)*(Performance!$C:$C=$S244),0),MATCH(W$236,Performance!$N$5:$R$5,0))</f>
        <v>6037.7330000000002</v>
      </c>
      <c r="X244" s="110" cm="1">
        <f t="array" aca="1" ref="X244" ca="1">INDEX(Performance!$N:$R,MATCH(1,(Performance!$A:$A=$C233)*(Performance!$C:$C=$S244),0),MATCH(X$236,Performance!$N$5:$R$5,0))</f>
        <v>6085.7690000000002</v>
      </c>
      <c r="Y244" s="110" cm="1">
        <f t="array" aca="1" ref="Y244" ca="1">INDEX(Performance!$N:$R,MATCH(1,(Performance!$A:$A=$C233)*(Performance!$C:$C=$S244),0),MATCH(Y$236,Performance!$N$5:$R$5,0))</f>
        <v>6085.7690000000002</v>
      </c>
      <c r="Z244" s="110" cm="1">
        <f t="array" aca="1" ref="Z244" ca="1">INDEX(Performance!$N:$R,MATCH(1,(Performance!$A:$A=$C233)*(Performance!$C:$C=$S244),0),MATCH(Z$236,Performance!$N$5:$R$5,0))</f>
        <v>6085.7690000000002</v>
      </c>
      <c r="AA244" s="110" cm="1">
        <f t="array" aca="1" ref="AA244" ca="1">INDEX(Performance!$N:$R,MATCH(1,(Performance!$A:$A=$C233)*(Performance!$C:$C=$S244),0),MATCH(AA$236,Performance!$N$5:$R$5,0))</f>
        <v>6085.7690000000002</v>
      </c>
    </row>
    <row r="245" spans="1:61" ht="14.25" customHeight="1">
      <c r="C245" s="31" t="s">
        <v>161</v>
      </c>
      <c r="D245" s="31"/>
      <c r="E245" s="31" t="s">
        <v>176</v>
      </c>
      <c r="F245" s="86"/>
      <c r="G245" s="86"/>
      <c r="H245" s="101"/>
      <c r="I245" s="129" t="str" cm="1">
        <f t="array" aca="1" ref="I245" ca="1">_xlfn.IFS(I234="","",$E234="Properties per 10,000 connections",I234,I234&lt;&gt;"",(I234*$B234)/T245)</f>
        <v/>
      </c>
      <c r="J245" s="129" t="str" cm="1">
        <f t="array" aca="1" ref="J245" ca="1">_xlfn.IFS(J234="","",$E234="Properties per 10,000 connections",J234,J234&lt;&gt;"",(J234*$B234)/U245)</f>
        <v/>
      </c>
      <c r="K245" s="129" t="str" cm="1">
        <f t="array" aca="1" ref="K245" ca="1">_xlfn.IFS(K234="","",$E234="Properties per 10,000 connections",K234,K234&lt;&gt;"",(K234*$B234)/V245)</f>
        <v/>
      </c>
      <c r="L245" s="129" cm="1">
        <f t="array" aca="1" ref="L245" ca="1">_xlfn.IFS(L234="","",$E234="Properties per 10,000 connections",L234,L234&lt;&gt;"",(L234*$B234)/W245)</f>
        <v>20.101461724261981</v>
      </c>
      <c r="M245" s="129" cm="1">
        <f t="array" aca="1" ref="M245" ca="1">_xlfn.IFS(M234="","",$E234="Properties per 10,000 connections",M234,M234&lt;&gt;"",(M234*$B234)/X245)</f>
        <v>19.216265247941944</v>
      </c>
      <c r="N245" s="129" cm="1">
        <f t="array" aca="1" ref="N245" ca="1">_xlfn.IFS(N234="","",$E234="Properties per 10,000 connections",N234,N234&lt;&gt;"",(N234*$B234)/Y245)</f>
        <v>18.497002099549512</v>
      </c>
      <c r="O245" s="129" cm="1">
        <f t="array" aca="1" ref="O245" ca="1">_xlfn.IFS(O234="","",$E234="Properties per 10,000 connections",O234,O234&lt;&gt;"",(O234*$B234)/Z245)</f>
        <v>17.780650947709276</v>
      </c>
      <c r="P245" s="129" cm="1">
        <f t="array" aca="1" ref="P245" ca="1">_xlfn.IFS(P234="","",$E234="Properties per 10,000 connections",P234,P234&lt;&gt;"",(P234*$B234)/AA245)</f>
        <v>17.061387799316844</v>
      </c>
      <c r="R245" s="87" t="s">
        <v>225</v>
      </c>
      <c r="S245" s="87" t="str">
        <f t="shared" si="17"/>
        <v>PR24_ESF.3</v>
      </c>
      <c r="T245" s="110" cm="1">
        <f t="array" aca="1" ref="T245" ca="1">INDEX(Performance!$N:$R,MATCH(1,(Performance!$A:$A=$C234)*(Performance!$C:$C=$S245),0),MATCH(T$236,Performance!$N$5:$R$5,0))</f>
        <v>3315.6660000000002</v>
      </c>
      <c r="U245" s="110" cm="1">
        <f t="array" aca="1" ref="U245" ca="1">INDEX(Performance!$N:$R,MATCH(1,(Performance!$A:$A=$C234)*(Performance!$C:$C=$S245),0),MATCH(U$236,Performance!$N$5:$R$5,0))</f>
        <v>3342.0329999999999</v>
      </c>
      <c r="V245" s="110" cm="1">
        <f t="array" aca="1" ref="V245" ca="1">INDEX(Performance!$N:$R,MATCH(1,(Performance!$A:$A=$C234)*(Performance!$C:$C=$S245),0),MATCH(V$236,Performance!$N$5:$R$5,0))</f>
        <v>3376.857</v>
      </c>
      <c r="W245" s="110" cm="1">
        <f t="array" aca="1" ref="W245" ca="1">INDEX(Performance!$N:$R,MATCH(1,(Performance!$A:$A=$C234)*(Performance!$C:$C=$S245),0),MATCH(W$236,Performance!$N$5:$R$5,0))</f>
        <v>3405.2249999999999</v>
      </c>
      <c r="X245" s="110" cm="1">
        <f t="array" aca="1" ref="X245" ca="1">INDEX(Performance!$N:$R,MATCH(1,(Performance!$A:$A=$C234)*(Performance!$C:$C=$S245),0),MATCH(X$236,Performance!$N$5:$R$5,0))</f>
        <v>3434.07</v>
      </c>
      <c r="Y245" s="110" cm="1">
        <f t="array" aca="1" ref="Y245" ca="1">INDEX(Performance!$N:$R,MATCH(1,(Performance!$A:$A=$C234)*(Performance!$C:$C=$S245),0),MATCH(Y$236,Performance!$N$5:$R$5,0))</f>
        <v>3434.07</v>
      </c>
      <c r="Z245" s="110" cm="1">
        <f t="array" aca="1" ref="Z245" ca="1">INDEX(Performance!$N:$R,MATCH(1,(Performance!$A:$A=$C234)*(Performance!$C:$C=$S245),0),MATCH(Z$236,Performance!$N$5:$R$5,0))</f>
        <v>3434.07</v>
      </c>
      <c r="AA245" s="110" cm="1">
        <f t="array" aca="1" ref="AA245" ca="1">INDEX(Performance!$N:$R,MATCH(1,(Performance!$A:$A=$C234)*(Performance!$C:$C=$S245),0),MATCH(AA$236,Performance!$N$5:$R$5,0))</f>
        <v>3434.07</v>
      </c>
    </row>
    <row r="246" spans="1:61" ht="14.25" customHeight="1">
      <c r="C246" s="31" t="s">
        <v>99</v>
      </c>
      <c r="D246" s="31"/>
      <c r="E246" s="31" t="s">
        <v>176</v>
      </c>
      <c r="F246" s="86"/>
      <c r="G246" s="86"/>
      <c r="H246" s="101"/>
      <c r="I246" s="129" t="str" cm="1">
        <f t="array" aca="1" ref="I246" ca="1">_xlfn.IFS(I235="","",$E235="Properties per 10,000 connections",I235,I235&lt;&gt;"",(I235*$B235)/T246)</f>
        <v/>
      </c>
      <c r="J246" s="129" t="str" cm="1">
        <f t="array" aca="1" ref="J246" ca="1">_xlfn.IFS(J235="","",$E235="Properties per 10,000 connections",J235,J235&lt;&gt;"",(J235*$B235)/U246)</f>
        <v/>
      </c>
      <c r="K246" s="129" t="str" cm="1">
        <f t="array" aca="1" ref="K246" ca="1">_xlfn.IFS(K235="","",$E235="Properties per 10,000 connections",K235,K235&lt;&gt;"",(K235*$B235)/V246)</f>
        <v/>
      </c>
      <c r="L246" s="129" cm="1">
        <f t="array" aca="1" ref="L246" ca="1">_xlfn.IFS(L235="","",$E235="Properties per 10,000 connections",L235,L235&lt;&gt;"",(L235*$B235)/W246)</f>
        <v>17.07</v>
      </c>
      <c r="M246" s="129" cm="1">
        <f t="array" aca="1" ref="M246" ca="1">_xlfn.IFS(M235="","",$E235="Properties per 10,000 connections",M235,M235&lt;&gt;"",(M235*$B235)/X246)</f>
        <v>16.73</v>
      </c>
      <c r="N246" s="129" cm="1">
        <f t="array" aca="1" ref="N246" ca="1">_xlfn.IFS(N235="","",$E235="Properties per 10,000 connections",N235,N235&lt;&gt;"",(N235*$B235)/Y246)</f>
        <v>16.38</v>
      </c>
      <c r="O246" s="129" cm="1">
        <f t="array" aca="1" ref="O246" ca="1">_xlfn.IFS(O235="","",$E235="Properties per 10,000 connections",O235,O235&lt;&gt;"",(O235*$B235)/Z246)</f>
        <v>16.03</v>
      </c>
      <c r="P246" s="129" cm="1">
        <f t="array" aca="1" ref="P246" ca="1">_xlfn.IFS(P235="","",$E235="Properties per 10,000 connections",P235,P235&lt;&gt;"",(P235*$B235)/AA246)</f>
        <v>15.68</v>
      </c>
      <c r="R246" s="87" t="s">
        <v>225</v>
      </c>
      <c r="S246" s="87" t="str">
        <f t="shared" si="17"/>
        <v>PR24_ESF.3</v>
      </c>
      <c r="T246" s="110" cm="1">
        <f t="array" aca="1" ref="T246" ca="1">INDEX(Performance!$N:$R,MATCH(1,(Performance!$A:$A=$C235)*(Performance!$C:$C=$S246),0),MATCH(T$236,Performance!$N$5:$R$5,0))</f>
        <v>1238.193</v>
      </c>
      <c r="U246" s="110" cm="1">
        <f t="array" aca="1" ref="U246" ca="1">INDEX(Performance!$N:$R,MATCH(1,(Performance!$A:$A=$C235)*(Performance!$C:$C=$S246),0),MATCH(U$236,Performance!$N$5:$R$5,0))</f>
        <v>1249.4469999999999</v>
      </c>
      <c r="V246" s="110" cm="1">
        <f t="array" aca="1" ref="V246" ca="1">INDEX(Performance!$N:$R,MATCH(1,(Performance!$A:$A=$C235)*(Performance!$C:$C=$S246),0),MATCH(V$236,Performance!$N$5:$R$5,0))</f>
        <v>1258.5229999999999</v>
      </c>
      <c r="W246" s="110" cm="1">
        <f t="array" aca="1" ref="W246" ca="1">INDEX(Performance!$N:$R,MATCH(1,(Performance!$A:$A=$C235)*(Performance!$C:$C=$S246),0),MATCH(W$236,Performance!$N$5:$R$5,0))</f>
        <v>1265.356</v>
      </c>
      <c r="X246" s="110" cm="1">
        <f t="array" aca="1" ref="X246" ca="1">INDEX(Performance!$N:$R,MATCH(1,(Performance!$A:$A=$C235)*(Performance!$C:$C=$S246),0),MATCH(X$236,Performance!$N$5:$R$5,0))</f>
        <v>1276.441</v>
      </c>
      <c r="Y246" s="110" cm="1">
        <f t="array" aca="1" ref="Y246" ca="1">INDEX(Performance!$N:$R,MATCH(1,(Performance!$A:$A=$C235)*(Performance!$C:$C=$S246),0),MATCH(Y$236,Performance!$N$5:$R$5,0))</f>
        <v>1276.441</v>
      </c>
      <c r="Z246" s="110" cm="1">
        <f t="array" aca="1" ref="Z246" ca="1">INDEX(Performance!$N:$R,MATCH(1,(Performance!$A:$A=$C235)*(Performance!$C:$C=$S246),0),MATCH(Z$236,Performance!$N$5:$R$5,0))</f>
        <v>1276.441</v>
      </c>
      <c r="AA246" s="110" cm="1">
        <f t="array" aca="1" ref="AA246" ca="1">INDEX(Performance!$N:$R,MATCH(1,(Performance!$A:$A=$C235)*(Performance!$C:$C=$S246),0),MATCH(AA$236,Performance!$N$5:$R$5,0))</f>
        <v>1276.441</v>
      </c>
    </row>
    <row r="247" spans="1:61" ht="14.25" customHeight="1">
      <c r="C247" s="31" t="s">
        <v>100</v>
      </c>
      <c r="D247" s="31"/>
      <c r="E247" s="31" t="s">
        <v>176</v>
      </c>
      <c r="F247" s="86"/>
      <c r="G247" s="86"/>
      <c r="H247" s="101"/>
      <c r="I247" s="129" cm="1">
        <f t="array" aca="1" ref="I247" ca="1">_xlfn.IFS(I236="","",$E236="Properties per 10,000 connections",I236,I236&lt;&gt;"",(I236*$B236)/T247)</f>
        <v>45.93271844430565</v>
      </c>
      <c r="J247" s="129" cm="1">
        <f t="array" aca="1" ref="J247" ca="1">_xlfn.IFS(J236="","",$E236="Properties per 10,000 connections",J236,J236&lt;&gt;"",(J236*$B236)/U247)</f>
        <v>45.612270905660417</v>
      </c>
      <c r="K247" s="129" cm="1">
        <f t="array" aca="1" ref="K247" ca="1">_xlfn.IFS(K236="","",$E236="Properties per 10,000 connections",K236,K236&lt;&gt;"",(K236*$B236)/V247)</f>
        <v>45.339797724060617</v>
      </c>
      <c r="L247" s="129" cm="1">
        <f t="array" aca="1" ref="L247" ca="1">_xlfn.IFS(L236="","",$E236="Properties per 10,000 connections",L236,L236&lt;&gt;"",(L236*$B236)/W247)</f>
        <v>30.866463896156766</v>
      </c>
      <c r="M247" s="129" cm="1">
        <f t="array" aca="1" ref="M247" ca="1">_xlfn.IFS(M236="","",$E236="Properties per 10,000 connections",M236,M236&lt;&gt;"",(M236*$B236)/X247)</f>
        <v>29.03647021597607</v>
      </c>
      <c r="N247" s="129" cm="1">
        <f t="array" aca="1" ref="N247" ca="1">_xlfn.IFS(N236="","",$E236="Properties per 10,000 connections",N236,N236&lt;&gt;"",(N236*$B236)/Y247)</f>
        <v>27.424517544271129</v>
      </c>
      <c r="O247" s="129" cm="1">
        <f t="array" aca="1" ref="O247" ca="1">_xlfn.IFS(O236="","",$E236="Properties per 10,000 connections",O236,O236&lt;&gt;"",(O236*$B236)/Z247)</f>
        <v>25.812564872566185</v>
      </c>
      <c r="P247" s="129" cm="1">
        <f t="array" aca="1" ref="P247" ca="1">_xlfn.IFS(P236="","",$E236="Properties per 10,000 connections",P236,P236&lt;&gt;"",(P236*$B236)/AA247)</f>
        <v>24.200612200861244</v>
      </c>
      <c r="R247" s="87" t="s">
        <v>225</v>
      </c>
      <c r="S247" s="87" t="str">
        <f t="shared" si="17"/>
        <v>PR24_ESF.3</v>
      </c>
      <c r="T247" s="110" cm="1">
        <f t="array" aca="1" ref="T247" ca="1">INDEX(Performance!$N:$R,MATCH(1,(Performance!$A:$A=$C236)*(Performance!$C:$C=$S247),0),MATCH(T$236,Performance!$N$5:$R$5,0))</f>
        <v>2283.1219999999998</v>
      </c>
      <c r="U247" s="110" cm="1">
        <f t="array" aca="1" ref="U247" ca="1">INDEX(Performance!$N:$R,MATCH(1,(Performance!$A:$A=$C236)*(Performance!$C:$C=$S247),0),MATCH(U$236,Performance!$N$5:$R$5,0))</f>
        <v>2299.1619999999998</v>
      </c>
      <c r="V247" s="110" cm="1">
        <f t="array" aca="1" ref="V247" ca="1">INDEX(Performance!$N:$R,MATCH(1,(Performance!$A:$A=$C236)*(Performance!$C:$C=$S247),0),MATCH(V$236,Performance!$N$5:$R$5,0))</f>
        <v>2312.9789999999998</v>
      </c>
      <c r="W247" s="110" cm="1">
        <f t="array" aca="1" ref="W247" ca="1">INDEX(Performance!$N:$R,MATCH(1,(Performance!$A:$A=$C236)*(Performance!$C:$C=$S247),0),MATCH(W$236,Performance!$N$5:$R$5,0))</f>
        <v>2328.741</v>
      </c>
      <c r="X247" s="110" cm="1">
        <f t="array" aca="1" ref="X247" ca="1">INDEX(Performance!$N:$R,MATCH(1,(Performance!$A:$A=$C236)*(Performance!$C:$C=$S247),0),MATCH(X$236,Performance!$N$5:$R$5,0))</f>
        <v>2344.982</v>
      </c>
      <c r="Y247" s="110" cm="1">
        <f t="array" aca="1" ref="Y247" ca="1">INDEX(Performance!$N:$R,MATCH(1,(Performance!$A:$A=$C236)*(Performance!$C:$C=$S247),0),MATCH(Y$236,Performance!$N$5:$R$5,0))</f>
        <v>2344.982</v>
      </c>
      <c r="Z247" s="110" cm="1">
        <f t="array" aca="1" ref="Z247" ca="1">INDEX(Performance!$N:$R,MATCH(1,(Performance!$A:$A=$C236)*(Performance!$C:$C=$S247),0),MATCH(Z$236,Performance!$N$5:$R$5,0))</f>
        <v>2344.982</v>
      </c>
      <c r="AA247" s="110" cm="1">
        <f t="array" aca="1" ref="AA247" ca="1">INDEX(Performance!$N:$R,MATCH(1,(Performance!$A:$A=$C236)*(Performance!$C:$C=$S247),0),MATCH(AA$236,Performance!$N$5:$R$5,0))</f>
        <v>2344.982</v>
      </c>
    </row>
    <row r="248" spans="1:61" ht="14.25" customHeight="1"/>
    <row r="249" spans="1:61" ht="14.25" customHeight="1">
      <c r="I249" s="104"/>
      <c r="J249" s="104"/>
      <c r="K249" s="104"/>
      <c r="L249" s="104"/>
      <c r="M249" s="104"/>
      <c r="N249" s="104"/>
      <c r="O249" s="104"/>
      <c r="P249" s="104"/>
    </row>
    <row r="250" spans="1:61" s="7" customFormat="1" ht="14.25">
      <c r="A250" s="8"/>
      <c r="B250" s="8"/>
      <c r="C250" s="13" t="s">
        <v>257</v>
      </c>
      <c r="D250" s="8"/>
      <c r="E250" s="8"/>
      <c r="F250" s="8"/>
      <c r="G250" s="8"/>
      <c r="H250" s="8"/>
      <c r="I250" s="8"/>
      <c r="J250" s="8"/>
      <c r="K250" s="8"/>
      <c r="L250" s="8"/>
      <c r="M250" s="8"/>
      <c r="N250" s="8"/>
      <c r="O250" s="8"/>
      <c r="P250" s="8"/>
      <c r="Q250" s="8"/>
      <c r="R250" s="8"/>
      <c r="S250" s="8"/>
      <c r="T250" s="14"/>
      <c r="U250" s="14"/>
      <c r="V250" s="14"/>
      <c r="W250" s="14"/>
      <c r="X250" s="14"/>
      <c r="Y250" s="14"/>
      <c r="Z250" s="14"/>
      <c r="AA250" s="8"/>
      <c r="AB250" s="8"/>
      <c r="AC250" s="8"/>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c r="BC250" s="53"/>
      <c r="BD250" s="53"/>
      <c r="BE250" s="53"/>
      <c r="BF250" s="53"/>
      <c r="BG250" s="53"/>
      <c r="BH250" s="53"/>
      <c r="BI250" s="53"/>
    </row>
    <row r="251" spans="1:61" s="7" customFormat="1" ht="14.25">
      <c r="A251" s="8"/>
      <c r="B251" s="8"/>
      <c r="C251" s="32" t="s">
        <v>147</v>
      </c>
      <c r="D251" s="32" t="s">
        <v>245</v>
      </c>
      <c r="E251" s="32" t="s">
        <v>246</v>
      </c>
      <c r="F251" s="32" t="s">
        <v>149</v>
      </c>
      <c r="G251" s="32" t="s">
        <v>150</v>
      </c>
      <c r="H251" s="32" t="s">
        <v>151</v>
      </c>
      <c r="I251" s="32" t="s">
        <v>152</v>
      </c>
      <c r="J251" s="32" t="s">
        <v>153</v>
      </c>
      <c r="K251" s="32" t="s">
        <v>154</v>
      </c>
      <c r="L251" s="32" t="s">
        <v>155</v>
      </c>
      <c r="M251" s="32" t="s">
        <v>156</v>
      </c>
      <c r="N251" s="32" t="s">
        <v>157</v>
      </c>
      <c r="O251" s="32" t="s">
        <v>158</v>
      </c>
      <c r="P251" s="32" t="s">
        <v>159</v>
      </c>
      <c r="Q251" s="8"/>
      <c r="R251" s="8"/>
      <c r="S251" s="8"/>
      <c r="T251" s="14"/>
      <c r="U251" s="14"/>
      <c r="V251" s="14"/>
      <c r="W251" s="14"/>
      <c r="X251" s="14"/>
      <c r="Y251" s="14"/>
      <c r="Z251" s="14"/>
      <c r="AA251" s="8"/>
      <c r="AB251" s="8"/>
      <c r="AC251" s="8"/>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c r="BC251" s="53"/>
      <c r="BD251" s="53"/>
      <c r="BE251" s="53"/>
      <c r="BF251" s="53"/>
      <c r="BG251" s="53"/>
      <c r="BH251" s="53"/>
      <c r="BI251" s="53"/>
    </row>
    <row r="252" spans="1:61" s="7" customFormat="1" ht="14.25">
      <c r="A252" s="8"/>
      <c r="B252" s="8"/>
      <c r="C252" s="46" t="s">
        <v>58</v>
      </c>
      <c r="D252" s="46" t="s">
        <v>115</v>
      </c>
      <c r="E252" s="30" t="s">
        <v>191</v>
      </c>
      <c r="F252" s="8"/>
      <c r="G252" s="30"/>
      <c r="H252" s="30"/>
      <c r="I252" s="30"/>
      <c r="J252" s="30"/>
      <c r="K252" s="30"/>
      <c r="L252" s="127">
        <v>1.0900000000000001</v>
      </c>
      <c r="M252" s="127">
        <v>1.01</v>
      </c>
      <c r="N252" s="127">
        <v>0.93</v>
      </c>
      <c r="O252" s="127">
        <v>0.85</v>
      </c>
      <c r="P252" s="127">
        <v>0.77</v>
      </c>
      <c r="Q252" s="8"/>
      <c r="R252" s="8"/>
      <c r="S252" s="8"/>
      <c r="T252" s="14"/>
      <c r="U252" s="14"/>
      <c r="V252" s="14"/>
      <c r="W252" s="14"/>
      <c r="X252" s="14"/>
      <c r="Y252" s="14"/>
      <c r="Z252" s="14"/>
      <c r="AA252" s="8"/>
      <c r="AB252" s="8"/>
      <c r="AC252" s="8"/>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c r="BC252" s="53"/>
      <c r="BD252" s="53"/>
      <c r="BE252" s="53"/>
      <c r="BF252" s="53"/>
      <c r="BG252" s="53"/>
      <c r="BH252" s="53"/>
      <c r="BI252" s="53"/>
    </row>
    <row r="253" spans="1:61" s="7" customFormat="1" ht="14.25">
      <c r="A253" s="8"/>
      <c r="B253" s="8"/>
      <c r="C253" s="46" t="s">
        <v>91</v>
      </c>
      <c r="D253" s="46" t="s">
        <v>115</v>
      </c>
      <c r="E253" s="30" t="s">
        <v>191</v>
      </c>
      <c r="F253" s="8"/>
      <c r="G253" s="30"/>
      <c r="H253" s="30"/>
      <c r="I253" s="30"/>
      <c r="J253" s="30"/>
      <c r="K253" s="30"/>
      <c r="L253" s="127">
        <v>2.2400000000000002</v>
      </c>
      <c r="M253" s="127">
        <v>2.0699999999999998</v>
      </c>
      <c r="N253" s="127">
        <v>1.91</v>
      </c>
      <c r="O253" s="127">
        <v>0.75</v>
      </c>
      <c r="P253" s="127">
        <v>1.58</v>
      </c>
      <c r="Q253" s="8"/>
      <c r="R253" s="8"/>
      <c r="S253" s="8"/>
      <c r="T253" s="14"/>
      <c r="U253" s="14"/>
      <c r="V253" s="14"/>
      <c r="W253" s="14"/>
      <c r="X253" s="14"/>
      <c r="Y253" s="14"/>
      <c r="Z253" s="14"/>
      <c r="AA253" s="8"/>
      <c r="AB253" s="8"/>
      <c r="AC253" s="8"/>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53"/>
    </row>
    <row r="254" spans="1:61" s="7" customFormat="1" ht="14.25">
      <c r="A254" s="8"/>
      <c r="B254" s="8"/>
      <c r="C254" s="46" t="s">
        <v>92</v>
      </c>
      <c r="D254" s="46" t="s">
        <v>115</v>
      </c>
      <c r="E254" s="30" t="s">
        <v>191</v>
      </c>
      <c r="F254" s="8"/>
      <c r="G254" s="30"/>
      <c r="H254" s="30"/>
      <c r="I254" s="30"/>
      <c r="J254" s="30"/>
      <c r="K254" s="30"/>
      <c r="L254" s="127">
        <v>2.1290227194322608</v>
      </c>
      <c r="M254" s="127">
        <v>1.801247904548271</v>
      </c>
      <c r="N254" s="127">
        <v>1.5253291246439293</v>
      </c>
      <c r="O254" s="127">
        <v>1.5280201293755844</v>
      </c>
      <c r="P254" s="127">
        <v>1.530713254431584</v>
      </c>
      <c r="Q254" s="8"/>
      <c r="R254" s="8"/>
      <c r="S254" s="8"/>
      <c r="T254" s="14"/>
      <c r="U254" s="14"/>
      <c r="V254" s="14"/>
      <c r="W254" s="14"/>
      <c r="X254" s="14"/>
      <c r="Y254" s="14"/>
      <c r="Z254" s="14"/>
      <c r="AA254" s="8"/>
      <c r="AB254" s="8"/>
      <c r="AC254" s="8"/>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row>
    <row r="255" spans="1:61" s="7" customFormat="1" ht="14.25">
      <c r="A255" s="8"/>
      <c r="B255" s="8"/>
      <c r="C255" s="46" t="s">
        <v>93</v>
      </c>
      <c r="D255" s="46" t="s">
        <v>115</v>
      </c>
      <c r="E255" s="30" t="s">
        <v>191</v>
      </c>
      <c r="F255" s="8"/>
      <c r="G255" s="30"/>
      <c r="H255" s="30"/>
      <c r="I255" s="30"/>
      <c r="J255" s="30"/>
      <c r="K255" s="30"/>
      <c r="L255" s="127">
        <v>1.26</v>
      </c>
      <c r="M255" s="127">
        <v>1.18</v>
      </c>
      <c r="N255" s="127">
        <v>1.1000000000000001</v>
      </c>
      <c r="O255" s="127">
        <v>1.03</v>
      </c>
      <c r="P255" s="127">
        <v>0.95</v>
      </c>
      <c r="Q255" s="8"/>
      <c r="R255" s="8"/>
      <c r="S255" s="8"/>
      <c r="T255" s="14"/>
      <c r="U255" s="14"/>
      <c r="V255" s="14"/>
      <c r="W255" s="14"/>
      <c r="X255" s="14"/>
      <c r="Y255" s="14"/>
      <c r="Z255" s="14"/>
      <c r="AA255" s="8"/>
      <c r="AB255" s="8"/>
      <c r="AC255" s="8"/>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c r="BC255" s="53"/>
      <c r="BD255" s="53"/>
      <c r="BE255" s="53"/>
      <c r="BF255" s="53"/>
      <c r="BG255" s="53"/>
      <c r="BH255" s="53"/>
      <c r="BI255" s="53"/>
    </row>
    <row r="256" spans="1:61" ht="14.25" customHeight="1">
      <c r="C256" s="46" t="s">
        <v>94</v>
      </c>
      <c r="D256" s="46" t="s">
        <v>115</v>
      </c>
      <c r="E256" s="30" t="s">
        <v>191</v>
      </c>
      <c r="G256" s="30"/>
      <c r="H256" s="30"/>
      <c r="I256" s="30"/>
      <c r="J256" s="30"/>
      <c r="K256" s="30"/>
      <c r="L256" s="127">
        <v>1.1654550096905205</v>
      </c>
      <c r="M256" s="127">
        <v>1.1418144090151074</v>
      </c>
      <c r="N256" s="127">
        <v>1.1205541140093775</v>
      </c>
      <c r="O256" s="127">
        <v>1.0996478927447431</v>
      </c>
      <c r="P256" s="127">
        <v>1.0905666216817502</v>
      </c>
    </row>
    <row r="257" spans="1:27" ht="14.25" customHeight="1">
      <c r="C257" s="46" t="s">
        <v>95</v>
      </c>
      <c r="D257" s="46" t="s">
        <v>115</v>
      </c>
      <c r="E257" s="30" t="s">
        <v>191</v>
      </c>
      <c r="G257" s="30"/>
      <c r="H257" s="30"/>
      <c r="I257" s="30"/>
      <c r="J257" s="30"/>
      <c r="K257" s="30"/>
      <c r="L257" s="127">
        <v>1.68</v>
      </c>
      <c r="M257" s="127">
        <v>1.59</v>
      </c>
      <c r="N257" s="127">
        <v>1.51</v>
      </c>
      <c r="O257" s="127">
        <v>1.42</v>
      </c>
      <c r="P257" s="127">
        <v>1.33</v>
      </c>
    </row>
    <row r="258" spans="1:27" ht="14.25" customHeight="1">
      <c r="C258" s="46" t="s">
        <v>96</v>
      </c>
      <c r="D258" s="46" t="s">
        <v>115</v>
      </c>
      <c r="E258" s="30" t="s">
        <v>191</v>
      </c>
      <c r="G258" s="30"/>
      <c r="H258" s="30"/>
      <c r="I258" s="30"/>
      <c r="J258" s="30"/>
      <c r="K258" s="30"/>
      <c r="L258" s="127">
        <v>1.0699999999999998</v>
      </c>
      <c r="M258" s="127">
        <v>0.97</v>
      </c>
      <c r="N258" s="127">
        <v>0.88</v>
      </c>
      <c r="O258" s="127">
        <v>0.77</v>
      </c>
      <c r="P258" s="127">
        <v>0.67</v>
      </c>
    </row>
    <row r="259" spans="1:27" ht="14.25" customHeight="1">
      <c r="C259" s="46" t="s">
        <v>97</v>
      </c>
      <c r="D259" s="46" t="s">
        <v>115</v>
      </c>
      <c r="E259" s="30" t="s">
        <v>191</v>
      </c>
      <c r="G259" s="30"/>
      <c r="H259" s="30"/>
      <c r="I259" s="30"/>
      <c r="J259" s="30"/>
      <c r="K259" s="30"/>
      <c r="L259" s="127">
        <v>0.6</v>
      </c>
      <c r="M259" s="127">
        <v>0.6</v>
      </c>
      <c r="N259" s="127">
        <v>0.6</v>
      </c>
      <c r="O259" s="127">
        <v>0.6</v>
      </c>
      <c r="P259" s="127">
        <v>0.6</v>
      </c>
    </row>
    <row r="260" spans="1:27" ht="14.25" customHeight="1">
      <c r="C260" s="46" t="s">
        <v>161</v>
      </c>
      <c r="D260" s="46" t="s">
        <v>115</v>
      </c>
      <c r="E260" s="30" t="s">
        <v>191</v>
      </c>
      <c r="G260" s="30"/>
      <c r="H260" s="30"/>
      <c r="I260" s="30"/>
      <c r="J260" s="30"/>
      <c r="K260" s="30"/>
      <c r="L260" s="127">
        <v>1.72</v>
      </c>
      <c r="M260" s="127">
        <v>1.6</v>
      </c>
      <c r="N260" s="127">
        <v>1.47</v>
      </c>
      <c r="O260" s="127">
        <v>1.35</v>
      </c>
      <c r="P260" s="127">
        <v>1.22</v>
      </c>
    </row>
    <row r="261" spans="1:27" ht="14.25" customHeight="1">
      <c r="C261" s="46" t="s">
        <v>99</v>
      </c>
      <c r="D261" s="46" t="s">
        <v>115</v>
      </c>
      <c r="E261" s="30" t="s">
        <v>191</v>
      </c>
      <c r="G261" s="30"/>
      <c r="H261" s="30"/>
      <c r="I261" s="30"/>
      <c r="J261" s="30"/>
      <c r="K261" s="30"/>
      <c r="L261" s="127">
        <v>1.31</v>
      </c>
      <c r="M261" s="127">
        <v>1.22</v>
      </c>
      <c r="N261" s="127">
        <v>1.1200000000000001</v>
      </c>
      <c r="O261" s="127">
        <v>1.03</v>
      </c>
      <c r="P261" s="127">
        <v>0.93</v>
      </c>
    </row>
    <row r="262" spans="1:27" ht="14.25" customHeight="1">
      <c r="C262" s="46" t="s">
        <v>100</v>
      </c>
      <c r="D262" s="46" t="s">
        <v>115</v>
      </c>
      <c r="E262" s="30" t="s">
        <v>191</v>
      </c>
      <c r="G262" s="30"/>
      <c r="H262" s="30"/>
      <c r="I262" s="30"/>
      <c r="J262" s="30"/>
      <c r="K262" s="30"/>
      <c r="L262" s="127">
        <v>1.1400000000000001</v>
      </c>
      <c r="M262" s="127">
        <v>1.06</v>
      </c>
      <c r="N262" s="127">
        <v>0.97</v>
      </c>
      <c r="O262" s="127">
        <v>0.89</v>
      </c>
      <c r="P262" s="127">
        <v>0.80999999999999994</v>
      </c>
    </row>
    <row r="263" spans="1:27" ht="14.25" customHeight="1">
      <c r="C263" s="46" t="s">
        <v>101</v>
      </c>
      <c r="D263" s="46" t="s">
        <v>115</v>
      </c>
      <c r="E263" s="30" t="s">
        <v>191</v>
      </c>
      <c r="G263" s="30"/>
      <c r="H263" s="30"/>
      <c r="I263" s="30"/>
      <c r="J263" s="30"/>
      <c r="K263" s="30"/>
      <c r="L263" s="127">
        <v>0.67</v>
      </c>
      <c r="M263" s="127">
        <v>0.67</v>
      </c>
      <c r="N263" s="127">
        <v>0.67</v>
      </c>
      <c r="O263" s="127">
        <v>0.67</v>
      </c>
      <c r="P263" s="127">
        <v>0.67</v>
      </c>
    </row>
    <row r="264" spans="1:27" ht="14.25" customHeight="1">
      <c r="C264" s="46" t="s">
        <v>102</v>
      </c>
      <c r="D264" s="46" t="s">
        <v>115</v>
      </c>
      <c r="E264" s="30" t="s">
        <v>191</v>
      </c>
      <c r="G264" s="30"/>
      <c r="H264" s="30"/>
      <c r="I264" s="30"/>
      <c r="J264" s="30"/>
      <c r="K264" s="30"/>
      <c r="L264" s="127">
        <v>1.23</v>
      </c>
      <c r="M264" s="127">
        <v>1.0899999999999999</v>
      </c>
      <c r="N264" s="127">
        <v>0.95</v>
      </c>
      <c r="O264" s="127">
        <v>0.81</v>
      </c>
      <c r="P264" s="127">
        <v>0.67999999999999994</v>
      </c>
    </row>
    <row r="265" spans="1:27" ht="14.25" customHeight="1">
      <c r="C265" s="46" t="s">
        <v>103</v>
      </c>
      <c r="D265" s="46" t="s">
        <v>115</v>
      </c>
      <c r="E265" s="30" t="s">
        <v>191</v>
      </c>
      <c r="G265" s="30"/>
      <c r="H265" s="30"/>
      <c r="I265" s="30"/>
      <c r="J265" s="30"/>
      <c r="K265" s="30"/>
      <c r="L265" s="127">
        <v>1.1399999999999999</v>
      </c>
      <c r="M265" s="127">
        <v>1.1100000000000001</v>
      </c>
      <c r="N265" s="127">
        <v>1.08</v>
      </c>
      <c r="O265" s="127">
        <v>0.95</v>
      </c>
      <c r="P265" s="127">
        <v>0.76</v>
      </c>
    </row>
    <row r="266" spans="1:27" ht="14.25" customHeight="1">
      <c r="C266" s="46" t="s">
        <v>104</v>
      </c>
      <c r="D266" s="46" t="s">
        <v>115</v>
      </c>
      <c r="E266" s="30" t="s">
        <v>191</v>
      </c>
      <c r="G266" s="30"/>
      <c r="H266" s="30"/>
      <c r="I266" s="30"/>
      <c r="J266" s="30"/>
      <c r="K266" s="30"/>
      <c r="L266" s="127">
        <v>0.44</v>
      </c>
      <c r="M266" s="127">
        <v>0.43</v>
      </c>
      <c r="N266" s="127">
        <v>0.43</v>
      </c>
      <c r="O266" s="127">
        <v>0.42</v>
      </c>
      <c r="P266" s="127">
        <v>0.41</v>
      </c>
    </row>
    <row r="267" spans="1:27" ht="14.25" customHeight="1">
      <c r="C267" s="46" t="s">
        <v>105</v>
      </c>
      <c r="D267" s="46" t="s">
        <v>115</v>
      </c>
      <c r="E267" s="30" t="s">
        <v>191</v>
      </c>
      <c r="G267" s="30"/>
      <c r="H267" s="30"/>
      <c r="I267" s="30"/>
      <c r="J267" s="30"/>
      <c r="K267" s="30"/>
      <c r="L267" s="127">
        <v>1.51</v>
      </c>
      <c r="M267" s="127">
        <v>1.4</v>
      </c>
      <c r="N267" s="127">
        <v>1.29</v>
      </c>
      <c r="O267" s="127">
        <v>1.18</v>
      </c>
      <c r="P267" s="127">
        <v>1.08</v>
      </c>
    </row>
    <row r="268" spans="1:27" ht="14.25" customHeight="1">
      <c r="C268" s="46" t="s">
        <v>106</v>
      </c>
      <c r="D268" s="46" t="s">
        <v>115</v>
      </c>
      <c r="E268" s="30" t="s">
        <v>191</v>
      </c>
      <c r="G268" s="30"/>
      <c r="H268" s="30"/>
      <c r="I268" s="30"/>
      <c r="J268" s="30"/>
      <c r="K268" s="30"/>
      <c r="L268" s="127">
        <v>0.51</v>
      </c>
      <c r="M268" s="127">
        <v>0.51</v>
      </c>
      <c r="N268" s="127">
        <v>0.5</v>
      </c>
      <c r="O268" s="127">
        <v>0.5</v>
      </c>
      <c r="P268" s="127">
        <v>0.5</v>
      </c>
    </row>
    <row r="269" spans="1:27" ht="14.25" customHeight="1">
      <c r="C269" s="46"/>
      <c r="D269" s="46"/>
      <c r="I269" s="104"/>
      <c r="J269" s="104"/>
      <c r="K269" s="104"/>
      <c r="L269" s="104"/>
      <c r="M269" s="104"/>
      <c r="N269" s="104"/>
      <c r="O269" s="104"/>
      <c r="P269" s="104"/>
    </row>
    <row r="270" spans="1:27" s="35" customFormat="1" ht="13.15">
      <c r="A270" s="35" t="s">
        <v>51</v>
      </c>
    </row>
    <row r="271" spans="1:27" ht="14.25" hidden="1" customHeight="1">
      <c r="C271" s="46" t="s">
        <v>192</v>
      </c>
      <c r="D271" s="46" t="s">
        <v>115</v>
      </c>
      <c r="R271" s="53"/>
      <c r="S271" s="53"/>
      <c r="T271" s="53"/>
      <c r="U271" s="53"/>
      <c r="V271" s="53"/>
      <c r="W271" s="53"/>
      <c r="X271" s="53"/>
      <c r="Y271" s="53"/>
      <c r="Z271" s="53"/>
      <c r="AA271" s="53"/>
    </row>
    <row r="272" spans="1:27" ht="14.25" hidden="1" customHeight="1">
      <c r="C272" s="46" t="s">
        <v>104</v>
      </c>
      <c r="D272" s="46" t="s">
        <v>115</v>
      </c>
    </row>
    <row r="273" spans="3:4" ht="14.25" hidden="1" customHeight="1">
      <c r="C273" s="46" t="s">
        <v>105</v>
      </c>
      <c r="D273" s="46" t="s">
        <v>115</v>
      </c>
    </row>
    <row r="274" spans="3:4" ht="14.25" hidden="1" customHeight="1">
      <c r="C274" s="46" t="s">
        <v>106</v>
      </c>
      <c r="D274" s="46" t="s">
        <v>115</v>
      </c>
    </row>
    <row r="275" spans="3:4" ht="14.25" hidden="1" customHeight="1"/>
    <row r="276" spans="3:4" ht="14.25" hidden="1" customHeight="1"/>
    <row r="277" spans="3:4" ht="14.25" hidden="1" customHeight="1"/>
    <row r="278" spans="3:4" ht="14.25" hidden="1" customHeight="1"/>
  </sheetData>
  <mergeCells count="10">
    <mergeCell ref="L7:P7"/>
    <mergeCell ref="T20:Y20"/>
    <mergeCell ref="R234:R235"/>
    <mergeCell ref="S234:S235"/>
    <mergeCell ref="T234:AA234"/>
    <mergeCell ref="T235:AA235"/>
    <mergeCell ref="R19:R20"/>
    <mergeCell ref="S19:S20"/>
    <mergeCell ref="T111:Z111"/>
    <mergeCell ref="T166:Z166"/>
  </mergeCells>
  <phoneticPr fontId="4" type="noConversion"/>
  <conditionalFormatting sqref="G8:G9">
    <cfRule type="cellIs" dxfId="1" priority="1" operator="equal">
      <formula>"Yes"</formula>
    </cfRule>
    <cfRule type="cellIs" dxfId="0" priority="2" operator="equal">
      <formula>"No"</formula>
    </cfRule>
  </conditionalFormatting>
  <pageMargins left="0.7" right="0.7" top="0.75" bottom="0.75" header="0.3" footer="0.3"/>
  <pageSetup paperSize="9" scale="27" fitToHeight="0" orientation="portrait" r:id="rId1"/>
  <headerFooter>
    <oddHeader>&amp;L&amp;F&amp;C&amp;A&amp;ROFFICIAL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D6F3-8E14-4D2E-A5B8-5AC3EA4D1746}">
  <sheetPr codeName="Sheet18">
    <tabColor rgb="FFFFDB8E"/>
    <pageSetUpPr fitToPage="1"/>
  </sheetPr>
  <dimension ref="A1:V5001"/>
  <sheetViews>
    <sheetView showGridLines="0" topLeftCell="D1" zoomScale="80" zoomScaleNormal="80" workbookViewId="0">
      <selection activeCell="O23" sqref="O23"/>
    </sheetView>
  </sheetViews>
  <sheetFormatPr defaultColWidth="0" defaultRowHeight="14.25" zeroHeight="1"/>
  <cols>
    <col min="1" max="1" width="10.625" style="8" customWidth="1"/>
    <col min="2" max="2" width="11.125" style="8" customWidth="1"/>
    <col min="3" max="3" width="14.625" style="8" bestFit="1" customWidth="1"/>
    <col min="4" max="4" width="29.25" style="8" bestFit="1" customWidth="1"/>
    <col min="5" max="6" width="64" style="8" bestFit="1" customWidth="1"/>
    <col min="7" max="7" width="6.75" style="8" bestFit="1" customWidth="1"/>
    <col min="8" max="8" width="11" style="8" bestFit="1" customWidth="1"/>
    <col min="9" max="13" width="10.125" style="8" bestFit="1" customWidth="1"/>
    <col min="14" max="14" width="11" style="8" bestFit="1" customWidth="1"/>
    <col min="15" max="18" width="10.125" style="8" bestFit="1" customWidth="1"/>
    <col min="19" max="19" width="10.125" style="8" customWidth="1"/>
    <col min="20" max="20" width="7.875" style="43" bestFit="1" customWidth="1"/>
    <col min="21" max="21" width="9" style="43" customWidth="1"/>
    <col min="22" max="22" width="9" style="8" customWidth="1"/>
    <col min="23" max="16384" width="9" style="8" hidden="1"/>
  </cols>
  <sheetData>
    <row r="1" spans="1:21" s="10" customFormat="1" ht="30.75">
      <c r="A1" s="41" t="e">
        <f ca="1" xml:space="preserve"> RIGHT(CELL("filename", A1), LEN(CELL("filename", A1)) - SEARCH("]", CELL("filename", A1)))</f>
        <v>#VALUE!</v>
      </c>
      <c r="C1" s="45"/>
      <c r="T1" s="11"/>
      <c r="U1" s="11"/>
    </row>
    <row r="2" spans="1:21" s="12" customFormat="1">
      <c r="T2" s="42"/>
      <c r="U2" s="42"/>
    </row>
    <row r="3" spans="1:21" s="29" customFormat="1" ht="13.15">
      <c r="A3" s="29" t="s">
        <v>258</v>
      </c>
    </row>
    <row r="4" spans="1:21">
      <c r="A4" s="13"/>
    </row>
    <row r="5" spans="1:21" ht="26.25">
      <c r="A5" s="57" t="s">
        <v>259</v>
      </c>
      <c r="B5" s="56" t="s">
        <v>147</v>
      </c>
      <c r="C5" s="56" t="s">
        <v>196</v>
      </c>
      <c r="D5" s="56" t="s">
        <v>260</v>
      </c>
      <c r="E5" s="56" t="s">
        <v>261</v>
      </c>
      <c r="F5" s="56" t="s">
        <v>195</v>
      </c>
      <c r="G5" s="56" t="s">
        <v>262</v>
      </c>
      <c r="H5" s="56" t="s">
        <v>212</v>
      </c>
      <c r="I5" s="56" t="s">
        <v>213</v>
      </c>
      <c r="J5" s="56" t="s">
        <v>214</v>
      </c>
      <c r="K5" s="56" t="s">
        <v>149</v>
      </c>
      <c r="L5" s="56" t="s">
        <v>150</v>
      </c>
      <c r="M5" s="56" t="s">
        <v>151</v>
      </c>
      <c r="N5" s="56" t="s">
        <v>152</v>
      </c>
      <c r="O5" s="56" t="s">
        <v>153</v>
      </c>
      <c r="P5" s="56" t="s">
        <v>154</v>
      </c>
      <c r="Q5" s="56" t="s">
        <v>155</v>
      </c>
      <c r="R5" s="56" t="s">
        <v>156</v>
      </c>
      <c r="S5" s="56" t="s">
        <v>157</v>
      </c>
      <c r="T5" s="56" t="s">
        <v>263</v>
      </c>
    </row>
    <row r="6" spans="1:21">
      <c r="A6" s="58" t="str">
        <f>IF(B6="UU","UUW",B6)</f>
        <v>ANH</v>
      </c>
      <c r="B6" s="46" t="s">
        <v>58</v>
      </c>
      <c r="C6" s="46" t="s">
        <v>264</v>
      </c>
      <c r="D6" s="47" t="s">
        <v>265</v>
      </c>
      <c r="E6" s="47" t="s">
        <v>266</v>
      </c>
      <c r="F6" s="47" t="s">
        <v>266</v>
      </c>
      <c r="G6" s="46">
        <v>0</v>
      </c>
      <c r="H6" s="59">
        <v>9</v>
      </c>
      <c r="I6" s="59">
        <v>3</v>
      </c>
      <c r="J6" s="59">
        <v>10</v>
      </c>
      <c r="K6" s="59">
        <v>9</v>
      </c>
      <c r="L6" s="59">
        <v>10</v>
      </c>
      <c r="M6" s="59">
        <v>11</v>
      </c>
      <c r="N6" s="59">
        <v>19</v>
      </c>
      <c r="O6" s="59">
        <v>10</v>
      </c>
      <c r="P6" s="59">
        <v>14</v>
      </c>
      <c r="Q6" s="59">
        <v>11</v>
      </c>
      <c r="R6" s="59">
        <v>14</v>
      </c>
      <c r="S6" s="64"/>
      <c r="T6" s="47"/>
    </row>
    <row r="7" spans="1:21">
      <c r="A7" s="58" t="str">
        <f t="shared" ref="A7:A70" si="0">IF(B7="UU","UUW",B7)</f>
        <v>WSH</v>
      </c>
      <c r="B7" s="46" t="s">
        <v>91</v>
      </c>
      <c r="C7" s="46" t="s">
        <v>264</v>
      </c>
      <c r="D7" s="47" t="s">
        <v>265</v>
      </c>
      <c r="E7" s="47" t="s">
        <v>266</v>
      </c>
      <c r="F7" s="47" t="s">
        <v>266</v>
      </c>
      <c r="G7" s="46">
        <v>0</v>
      </c>
      <c r="H7" s="59">
        <v>4</v>
      </c>
      <c r="I7" s="59">
        <v>7</v>
      </c>
      <c r="J7" s="59">
        <v>2</v>
      </c>
      <c r="K7" s="59">
        <v>5</v>
      </c>
      <c r="L7" s="59">
        <v>2</v>
      </c>
      <c r="M7" s="59">
        <v>3</v>
      </c>
      <c r="N7" s="59">
        <v>3</v>
      </c>
      <c r="O7" s="59">
        <v>5</v>
      </c>
      <c r="P7" s="59">
        <v>2</v>
      </c>
      <c r="Q7" s="59">
        <v>3</v>
      </c>
      <c r="R7" s="59">
        <v>3</v>
      </c>
      <c r="S7" s="65"/>
      <c r="T7" s="47"/>
    </row>
    <row r="8" spans="1:21">
      <c r="A8" s="58" t="str">
        <f t="shared" si="0"/>
        <v>HDD</v>
      </c>
      <c r="B8" s="46" t="s">
        <v>92</v>
      </c>
      <c r="C8" s="46" t="s">
        <v>264</v>
      </c>
      <c r="D8" s="47" t="s">
        <v>265</v>
      </c>
      <c r="E8" s="47" t="s">
        <v>266</v>
      </c>
      <c r="F8" s="47" t="s">
        <v>266</v>
      </c>
      <c r="G8" s="46">
        <v>0</v>
      </c>
      <c r="H8" s="59" t="s">
        <v>241</v>
      </c>
      <c r="I8" s="59" t="s">
        <v>241</v>
      </c>
      <c r="J8" s="59" t="s">
        <v>241</v>
      </c>
      <c r="K8" s="59">
        <v>0</v>
      </c>
      <c r="L8" s="59">
        <v>0</v>
      </c>
      <c r="M8" s="59">
        <v>0</v>
      </c>
      <c r="N8" s="59">
        <v>0</v>
      </c>
      <c r="O8" s="59">
        <v>0</v>
      </c>
      <c r="P8" s="59">
        <v>0</v>
      </c>
      <c r="Q8" s="59">
        <v>0</v>
      </c>
      <c r="R8" s="59">
        <v>0</v>
      </c>
      <c r="S8" s="65"/>
      <c r="T8" s="47"/>
    </row>
    <row r="9" spans="1:21">
      <c r="A9" s="58" t="str">
        <f t="shared" si="0"/>
        <v>NES</v>
      </c>
      <c r="B9" s="46" t="s">
        <v>93</v>
      </c>
      <c r="C9" s="46" t="s">
        <v>264</v>
      </c>
      <c r="D9" s="47" t="s">
        <v>265</v>
      </c>
      <c r="E9" s="47" t="s">
        <v>266</v>
      </c>
      <c r="F9" s="47" t="s">
        <v>266</v>
      </c>
      <c r="G9" s="46">
        <v>0</v>
      </c>
      <c r="H9" s="59">
        <v>11</v>
      </c>
      <c r="I9" s="59">
        <v>3</v>
      </c>
      <c r="J9" s="59">
        <v>5</v>
      </c>
      <c r="K9" s="59">
        <v>3</v>
      </c>
      <c r="L9" s="59">
        <v>5</v>
      </c>
      <c r="M9" s="59">
        <v>9</v>
      </c>
      <c r="N9" s="59">
        <v>4</v>
      </c>
      <c r="O9" s="59">
        <v>2</v>
      </c>
      <c r="P9" s="59">
        <v>3</v>
      </c>
      <c r="Q9" s="59">
        <v>4</v>
      </c>
      <c r="R9" s="59">
        <v>1</v>
      </c>
      <c r="S9" s="65"/>
      <c r="T9" s="47"/>
    </row>
    <row r="10" spans="1:21">
      <c r="A10" s="58" t="str">
        <f t="shared" si="0"/>
        <v>SVE</v>
      </c>
      <c r="B10" s="46" t="s">
        <v>94</v>
      </c>
      <c r="C10" s="46" t="s">
        <v>264</v>
      </c>
      <c r="D10" s="47" t="s">
        <v>265</v>
      </c>
      <c r="E10" s="47" t="s">
        <v>266</v>
      </c>
      <c r="F10" s="47" t="s">
        <v>266</v>
      </c>
      <c r="G10" s="46">
        <v>0</v>
      </c>
      <c r="H10" s="59">
        <v>15</v>
      </c>
      <c r="I10" s="59">
        <v>14</v>
      </c>
      <c r="J10" s="59">
        <v>8</v>
      </c>
      <c r="K10" s="59">
        <v>10</v>
      </c>
      <c r="L10" s="59">
        <v>2</v>
      </c>
      <c r="M10" s="59">
        <v>7</v>
      </c>
      <c r="N10" s="59">
        <v>2</v>
      </c>
      <c r="O10" s="59">
        <v>7</v>
      </c>
      <c r="P10" s="59">
        <v>4</v>
      </c>
      <c r="Q10" s="59">
        <v>2</v>
      </c>
      <c r="R10" s="59">
        <v>4</v>
      </c>
      <c r="S10" s="65"/>
      <c r="T10" s="47"/>
    </row>
    <row r="11" spans="1:21">
      <c r="A11" s="58" t="str">
        <f t="shared" si="0"/>
        <v>SWB</v>
      </c>
      <c r="B11" s="46" t="s">
        <v>95</v>
      </c>
      <c r="C11" s="46" t="s">
        <v>264</v>
      </c>
      <c r="D11" s="47" t="s">
        <v>265</v>
      </c>
      <c r="E11" s="47" t="s">
        <v>266</v>
      </c>
      <c r="F11" s="47" t="s">
        <v>266</v>
      </c>
      <c r="G11" s="46">
        <v>0</v>
      </c>
      <c r="H11" s="59">
        <v>17</v>
      </c>
      <c r="I11" s="59">
        <v>4</v>
      </c>
      <c r="J11" s="59">
        <v>10</v>
      </c>
      <c r="K11" s="59">
        <v>3</v>
      </c>
      <c r="L11" s="59">
        <v>7</v>
      </c>
      <c r="M11" s="59">
        <v>4</v>
      </c>
      <c r="N11" s="59">
        <v>3</v>
      </c>
      <c r="O11" s="59">
        <v>2</v>
      </c>
      <c r="P11" s="59">
        <v>1</v>
      </c>
      <c r="Q11" s="59">
        <v>3</v>
      </c>
      <c r="R11" s="59">
        <v>8</v>
      </c>
      <c r="S11" s="65"/>
      <c r="T11" s="47"/>
    </row>
    <row r="12" spans="1:21">
      <c r="A12" s="58" t="str">
        <f t="shared" si="0"/>
        <v>SRN</v>
      </c>
      <c r="B12" s="46" t="s">
        <v>96</v>
      </c>
      <c r="C12" s="46" t="s">
        <v>264</v>
      </c>
      <c r="D12" s="47" t="s">
        <v>265</v>
      </c>
      <c r="E12" s="47" t="s">
        <v>266</v>
      </c>
      <c r="F12" s="47" t="s">
        <v>266</v>
      </c>
      <c r="G12" s="46">
        <v>0</v>
      </c>
      <c r="H12" s="59">
        <v>21</v>
      </c>
      <c r="I12" s="59">
        <v>10</v>
      </c>
      <c r="J12" s="59">
        <v>9</v>
      </c>
      <c r="K12" s="59">
        <v>12</v>
      </c>
      <c r="L12" s="59">
        <v>7</v>
      </c>
      <c r="M12" s="59">
        <v>3</v>
      </c>
      <c r="N12" s="59">
        <v>4</v>
      </c>
      <c r="O12" s="59">
        <v>7</v>
      </c>
      <c r="P12" s="59">
        <v>7</v>
      </c>
      <c r="Q12" s="59">
        <v>4</v>
      </c>
      <c r="R12" s="59">
        <v>12</v>
      </c>
      <c r="S12" s="65"/>
      <c r="T12" s="47"/>
    </row>
    <row r="13" spans="1:21">
      <c r="A13" s="58" t="str">
        <f t="shared" si="0"/>
        <v>TMS</v>
      </c>
      <c r="B13" s="46" t="s">
        <v>97</v>
      </c>
      <c r="C13" s="46" t="s">
        <v>264</v>
      </c>
      <c r="D13" s="47" t="s">
        <v>265</v>
      </c>
      <c r="E13" s="47" t="s">
        <v>266</v>
      </c>
      <c r="F13" s="47" t="s">
        <v>266</v>
      </c>
      <c r="G13" s="46">
        <v>0</v>
      </c>
      <c r="H13" s="59">
        <v>21</v>
      </c>
      <c r="I13" s="59">
        <v>15</v>
      </c>
      <c r="J13" s="59">
        <v>22</v>
      </c>
      <c r="K13" s="59">
        <v>16</v>
      </c>
      <c r="L13" s="59">
        <v>12</v>
      </c>
      <c r="M13" s="59">
        <v>10</v>
      </c>
      <c r="N13" s="59">
        <v>10</v>
      </c>
      <c r="O13" s="59">
        <v>9</v>
      </c>
      <c r="P13" s="59">
        <v>15</v>
      </c>
      <c r="Q13" s="59">
        <v>13</v>
      </c>
      <c r="R13" s="59">
        <v>12</v>
      </c>
      <c r="S13" s="65"/>
      <c r="T13" s="47"/>
    </row>
    <row r="14" spans="1:21">
      <c r="A14" s="58" t="str">
        <f t="shared" si="0"/>
        <v>UUW</v>
      </c>
      <c r="B14" s="46" t="s">
        <v>267</v>
      </c>
      <c r="C14" s="46" t="s">
        <v>264</v>
      </c>
      <c r="D14" s="47" t="s">
        <v>265</v>
      </c>
      <c r="E14" s="47" t="s">
        <v>266</v>
      </c>
      <c r="F14" s="47" t="s">
        <v>266</v>
      </c>
      <c r="G14" s="46">
        <v>0</v>
      </c>
      <c r="H14" s="59">
        <v>4</v>
      </c>
      <c r="I14" s="59">
        <v>6</v>
      </c>
      <c r="J14" s="59">
        <v>7</v>
      </c>
      <c r="K14" s="59">
        <v>2</v>
      </c>
      <c r="L14" s="59">
        <v>6</v>
      </c>
      <c r="M14" s="59">
        <v>4</v>
      </c>
      <c r="N14" s="59">
        <v>2</v>
      </c>
      <c r="O14" s="59">
        <v>1</v>
      </c>
      <c r="P14" s="59">
        <v>0</v>
      </c>
      <c r="Q14" s="59">
        <v>0</v>
      </c>
      <c r="R14" s="59">
        <v>1</v>
      </c>
      <c r="S14" s="65"/>
      <c r="T14" s="47"/>
    </row>
    <row r="15" spans="1:21">
      <c r="A15" s="58" t="str">
        <f t="shared" si="0"/>
        <v>WSX</v>
      </c>
      <c r="B15" s="46" t="s">
        <v>99</v>
      </c>
      <c r="C15" s="46" t="s">
        <v>264</v>
      </c>
      <c r="D15" s="47" t="s">
        <v>265</v>
      </c>
      <c r="E15" s="47" t="s">
        <v>266</v>
      </c>
      <c r="F15" s="47" t="s">
        <v>266</v>
      </c>
      <c r="G15" s="46">
        <v>0</v>
      </c>
      <c r="H15" s="59">
        <v>2</v>
      </c>
      <c r="I15" s="59">
        <v>0</v>
      </c>
      <c r="J15" s="59">
        <v>6</v>
      </c>
      <c r="K15" s="59">
        <v>3</v>
      </c>
      <c r="L15" s="59">
        <v>3</v>
      </c>
      <c r="M15" s="59">
        <v>2</v>
      </c>
      <c r="N15" s="59">
        <v>3</v>
      </c>
      <c r="O15" s="59">
        <v>4</v>
      </c>
      <c r="P15" s="59">
        <v>1</v>
      </c>
      <c r="Q15" s="59">
        <v>4</v>
      </c>
      <c r="R15" s="59">
        <v>5</v>
      </c>
      <c r="S15" s="65"/>
      <c r="T15" s="47"/>
    </row>
    <row r="16" spans="1:21">
      <c r="A16" s="58" t="str">
        <f t="shared" si="0"/>
        <v>YKY</v>
      </c>
      <c r="B16" s="46" t="s">
        <v>100</v>
      </c>
      <c r="C16" s="46" t="s">
        <v>264</v>
      </c>
      <c r="D16" s="47" t="s">
        <v>265</v>
      </c>
      <c r="E16" s="47" t="s">
        <v>266</v>
      </c>
      <c r="F16" s="47" t="s">
        <v>266</v>
      </c>
      <c r="G16" s="46">
        <v>0</v>
      </c>
      <c r="H16" s="59">
        <v>15</v>
      </c>
      <c r="I16" s="59">
        <v>6</v>
      </c>
      <c r="J16" s="59">
        <v>11</v>
      </c>
      <c r="K16" s="59">
        <v>4</v>
      </c>
      <c r="L16" s="59">
        <v>7</v>
      </c>
      <c r="M16" s="59">
        <v>7</v>
      </c>
      <c r="N16" s="59">
        <v>6</v>
      </c>
      <c r="O16" s="59">
        <v>14</v>
      </c>
      <c r="P16" s="59">
        <v>7</v>
      </c>
      <c r="Q16" s="59">
        <v>3</v>
      </c>
      <c r="R16" s="59">
        <v>5</v>
      </c>
      <c r="S16" s="65"/>
      <c r="T16" s="47"/>
    </row>
    <row r="17" spans="1:20">
      <c r="A17" s="58" t="str">
        <f t="shared" si="0"/>
        <v>AFW</v>
      </c>
      <c r="B17" s="46" t="s">
        <v>101</v>
      </c>
      <c r="C17" s="46" t="s">
        <v>264</v>
      </c>
      <c r="D17" s="47" t="s">
        <v>265</v>
      </c>
      <c r="E17" s="47" t="s">
        <v>266</v>
      </c>
      <c r="F17" s="47" t="s">
        <v>266</v>
      </c>
      <c r="G17" s="46">
        <v>0</v>
      </c>
      <c r="H17" s="59">
        <v>0</v>
      </c>
      <c r="I17" s="59">
        <v>0</v>
      </c>
      <c r="J17" s="59">
        <v>0</v>
      </c>
      <c r="K17" s="59">
        <v>0</v>
      </c>
      <c r="L17" s="59">
        <v>2</v>
      </c>
      <c r="M17" s="59">
        <v>2</v>
      </c>
      <c r="N17" s="59">
        <v>0</v>
      </c>
      <c r="O17" s="59">
        <v>0</v>
      </c>
      <c r="P17" s="59">
        <v>0</v>
      </c>
      <c r="Q17" s="59">
        <v>0</v>
      </c>
      <c r="R17" s="59">
        <v>0</v>
      </c>
      <c r="S17" s="65"/>
      <c r="T17" s="47"/>
    </row>
    <row r="18" spans="1:20">
      <c r="A18" s="58" t="str">
        <f t="shared" si="0"/>
        <v>BRL</v>
      </c>
      <c r="B18" s="46" t="s">
        <v>102</v>
      </c>
      <c r="C18" s="46" t="s">
        <v>264</v>
      </c>
      <c r="D18" s="47" t="s">
        <v>265</v>
      </c>
      <c r="E18" s="47" t="s">
        <v>266</v>
      </c>
      <c r="F18" s="47" t="s">
        <v>266</v>
      </c>
      <c r="G18" s="46">
        <v>0</v>
      </c>
      <c r="H18" s="59">
        <v>0</v>
      </c>
      <c r="I18" s="59">
        <v>0</v>
      </c>
      <c r="J18" s="59">
        <v>0</v>
      </c>
      <c r="K18" s="59">
        <v>0</v>
      </c>
      <c r="L18" s="59">
        <v>0</v>
      </c>
      <c r="M18" s="59">
        <v>0</v>
      </c>
      <c r="N18" s="59">
        <v>0</v>
      </c>
      <c r="O18" s="59">
        <v>0</v>
      </c>
      <c r="P18" s="59">
        <v>0</v>
      </c>
      <c r="Q18" s="59">
        <v>0</v>
      </c>
      <c r="R18" s="59">
        <v>0</v>
      </c>
      <c r="S18" s="65"/>
      <c r="T18" s="47"/>
    </row>
    <row r="19" spans="1:20">
      <c r="A19" s="58" t="str">
        <f t="shared" si="0"/>
        <v>PRT</v>
      </c>
      <c r="B19" s="46" t="s">
        <v>104</v>
      </c>
      <c r="C19" s="46" t="s">
        <v>264</v>
      </c>
      <c r="D19" s="47" t="s">
        <v>265</v>
      </c>
      <c r="E19" s="47" t="s">
        <v>266</v>
      </c>
      <c r="F19" s="47" t="s">
        <v>266</v>
      </c>
      <c r="G19" s="46">
        <v>0</v>
      </c>
      <c r="H19" s="59">
        <v>0</v>
      </c>
      <c r="I19" s="59">
        <v>0</v>
      </c>
      <c r="J19" s="59">
        <v>0</v>
      </c>
      <c r="K19" s="59">
        <v>0</v>
      </c>
      <c r="L19" s="59">
        <v>0</v>
      </c>
      <c r="M19" s="59">
        <v>0</v>
      </c>
      <c r="N19" s="59">
        <v>1</v>
      </c>
      <c r="O19" s="59">
        <v>0</v>
      </c>
      <c r="P19" s="59">
        <v>0</v>
      </c>
      <c r="Q19" s="59">
        <v>0</v>
      </c>
      <c r="R19" s="59">
        <v>0</v>
      </c>
      <c r="S19" s="65"/>
      <c r="T19" s="47"/>
    </row>
    <row r="20" spans="1:20">
      <c r="A20" s="58" t="str">
        <f t="shared" si="0"/>
        <v>SEW</v>
      </c>
      <c r="B20" s="46" t="s">
        <v>105</v>
      </c>
      <c r="C20" s="46" t="s">
        <v>264</v>
      </c>
      <c r="D20" s="47" t="s">
        <v>265</v>
      </c>
      <c r="E20" s="47" t="s">
        <v>266</v>
      </c>
      <c r="F20" s="47" t="s">
        <v>266</v>
      </c>
      <c r="G20" s="46">
        <v>0</v>
      </c>
      <c r="H20" s="59">
        <v>1</v>
      </c>
      <c r="I20" s="59">
        <v>0</v>
      </c>
      <c r="J20" s="59">
        <v>0</v>
      </c>
      <c r="K20" s="59">
        <v>0</v>
      </c>
      <c r="L20" s="59">
        <v>0</v>
      </c>
      <c r="M20" s="59">
        <v>0</v>
      </c>
      <c r="N20" s="59">
        <v>1</v>
      </c>
      <c r="O20" s="59">
        <v>0</v>
      </c>
      <c r="P20" s="59">
        <v>3</v>
      </c>
      <c r="Q20" s="59">
        <v>0</v>
      </c>
      <c r="R20" s="59">
        <v>0</v>
      </c>
      <c r="S20" s="65"/>
      <c r="T20" s="47"/>
    </row>
    <row r="21" spans="1:20">
      <c r="A21" s="58" t="str">
        <f t="shared" si="0"/>
        <v>SSC</v>
      </c>
      <c r="B21" s="46" t="s">
        <v>103</v>
      </c>
      <c r="C21" s="46" t="s">
        <v>264</v>
      </c>
      <c r="D21" s="47" t="s">
        <v>265</v>
      </c>
      <c r="E21" s="47" t="s">
        <v>266</v>
      </c>
      <c r="F21" s="47" t="s">
        <v>266</v>
      </c>
      <c r="G21" s="46">
        <v>0</v>
      </c>
      <c r="H21" s="59">
        <v>0</v>
      </c>
      <c r="I21" s="59">
        <v>0</v>
      </c>
      <c r="J21" s="59">
        <v>0</v>
      </c>
      <c r="K21" s="59">
        <v>0</v>
      </c>
      <c r="L21" s="59">
        <v>0</v>
      </c>
      <c r="M21" s="59">
        <v>0</v>
      </c>
      <c r="N21" s="59">
        <v>0</v>
      </c>
      <c r="O21" s="59">
        <v>0</v>
      </c>
      <c r="P21" s="59">
        <v>0</v>
      </c>
      <c r="Q21" s="59">
        <v>0</v>
      </c>
      <c r="R21" s="59">
        <v>0</v>
      </c>
      <c r="S21" s="65"/>
      <c r="T21" s="47"/>
    </row>
    <row r="22" spans="1:20">
      <c r="A22" s="58" t="str">
        <f t="shared" si="0"/>
        <v>SES</v>
      </c>
      <c r="B22" s="46" t="s">
        <v>106</v>
      </c>
      <c r="C22" s="46" t="s">
        <v>264</v>
      </c>
      <c r="D22" s="47" t="s">
        <v>265</v>
      </c>
      <c r="E22" s="47" t="s">
        <v>266</v>
      </c>
      <c r="F22" s="47" t="s">
        <v>266</v>
      </c>
      <c r="G22" s="46">
        <v>0</v>
      </c>
      <c r="H22" s="59">
        <v>0</v>
      </c>
      <c r="I22" s="59">
        <v>0</v>
      </c>
      <c r="J22" s="59">
        <v>0</v>
      </c>
      <c r="K22" s="59">
        <v>0</v>
      </c>
      <c r="L22" s="59">
        <v>0</v>
      </c>
      <c r="M22" s="59">
        <v>0</v>
      </c>
      <c r="N22" s="59">
        <v>0</v>
      </c>
      <c r="O22" s="59">
        <v>0</v>
      </c>
      <c r="P22" s="59">
        <v>1</v>
      </c>
      <c r="Q22" s="59">
        <v>0</v>
      </c>
      <c r="R22" s="59">
        <v>0</v>
      </c>
      <c r="S22" s="65"/>
      <c r="T22" s="47"/>
    </row>
    <row r="23" spans="1:20">
      <c r="A23" s="58" t="str">
        <f t="shared" si="0"/>
        <v>ANH</v>
      </c>
      <c r="B23" s="46" t="s">
        <v>58</v>
      </c>
      <c r="C23" s="46" t="s">
        <v>200</v>
      </c>
      <c r="D23" s="46" t="s">
        <v>136</v>
      </c>
      <c r="E23" s="47" t="s">
        <v>268</v>
      </c>
      <c r="F23" s="47" t="s">
        <v>269</v>
      </c>
      <c r="G23" s="46">
        <v>2</v>
      </c>
      <c r="H23" s="60">
        <v>67.77</v>
      </c>
      <c r="I23" s="60">
        <v>58.74</v>
      </c>
      <c r="J23" s="60">
        <v>52.2</v>
      </c>
      <c r="K23" s="60">
        <v>52.07</v>
      </c>
      <c r="L23" s="60">
        <v>20.54</v>
      </c>
      <c r="M23" s="60">
        <v>29.57</v>
      </c>
      <c r="N23" s="60">
        <v>29.83</v>
      </c>
      <c r="O23" s="60">
        <v>24.99</v>
      </c>
      <c r="P23" s="60">
        <v>34.799999999999997</v>
      </c>
      <c r="Q23" s="60">
        <v>27.47</v>
      </c>
      <c r="R23" s="60">
        <v>33.75</v>
      </c>
      <c r="S23" s="69"/>
      <c r="T23" s="47"/>
    </row>
    <row r="24" spans="1:20">
      <c r="A24" s="58" t="str">
        <f t="shared" si="0"/>
        <v>WSH</v>
      </c>
      <c r="B24" s="46" t="s">
        <v>91</v>
      </c>
      <c r="C24" s="46" t="s">
        <v>200</v>
      </c>
      <c r="D24" s="46" t="s">
        <v>136</v>
      </c>
      <c r="E24" s="47" t="s">
        <v>268</v>
      </c>
      <c r="F24" s="47" t="s">
        <v>269</v>
      </c>
      <c r="G24" s="46">
        <v>2</v>
      </c>
      <c r="H24" s="60">
        <v>65.930000000000007</v>
      </c>
      <c r="I24" s="60">
        <v>57.93</v>
      </c>
      <c r="J24" s="60">
        <v>38.619999999999997</v>
      </c>
      <c r="K24" s="60">
        <v>32.83</v>
      </c>
      <c r="L24" s="60">
        <v>30.9</v>
      </c>
      <c r="M24" s="60">
        <v>29.52</v>
      </c>
      <c r="N24" s="60">
        <v>28.41</v>
      </c>
      <c r="O24" s="60">
        <v>28.14</v>
      </c>
      <c r="P24" s="60">
        <v>25.93</v>
      </c>
      <c r="Q24" s="60">
        <v>21.24</v>
      </c>
      <c r="R24" s="60">
        <v>22.9</v>
      </c>
      <c r="S24" s="69"/>
      <c r="T24" s="47"/>
    </row>
    <row r="25" spans="1:20">
      <c r="A25" s="58" t="str">
        <f t="shared" si="0"/>
        <v>HDD</v>
      </c>
      <c r="B25" s="46" t="s">
        <v>92</v>
      </c>
      <c r="C25" s="46" t="s">
        <v>200</v>
      </c>
      <c r="D25" s="46" t="s">
        <v>136</v>
      </c>
      <c r="E25" s="47" t="s">
        <v>268</v>
      </c>
      <c r="F25" s="47" t="s">
        <v>269</v>
      </c>
      <c r="G25" s="46">
        <v>2</v>
      </c>
      <c r="H25" s="60">
        <v>239.04</v>
      </c>
      <c r="I25" s="60">
        <v>59.76</v>
      </c>
      <c r="J25" s="60">
        <v>159.36000000000001</v>
      </c>
      <c r="K25" s="60">
        <v>318.73</v>
      </c>
      <c r="L25" s="60">
        <v>179.28</v>
      </c>
      <c r="M25" s="60">
        <v>159.36000000000001</v>
      </c>
      <c r="N25" s="60">
        <v>119.52</v>
      </c>
      <c r="O25" s="60">
        <v>79.680000000000007</v>
      </c>
      <c r="P25" s="60">
        <v>39.840000000000003</v>
      </c>
      <c r="Q25" s="60">
        <v>99.6</v>
      </c>
      <c r="R25" s="60">
        <v>39.840000000000003</v>
      </c>
      <c r="S25" s="69"/>
      <c r="T25" s="47"/>
    </row>
    <row r="26" spans="1:20">
      <c r="A26" s="58" t="str">
        <f t="shared" si="0"/>
        <v>NES</v>
      </c>
      <c r="B26" s="46" t="s">
        <v>93</v>
      </c>
      <c r="C26" s="46" t="s">
        <v>200</v>
      </c>
      <c r="D26" s="46" t="s">
        <v>136</v>
      </c>
      <c r="E26" s="47"/>
      <c r="F26" s="47" t="s">
        <v>269</v>
      </c>
      <c r="G26" s="46">
        <v>2</v>
      </c>
      <c r="H26" s="60">
        <v>31.31</v>
      </c>
      <c r="I26" s="60">
        <v>63.94</v>
      </c>
      <c r="J26" s="60">
        <v>42.3</v>
      </c>
      <c r="K26" s="60">
        <v>28.97</v>
      </c>
      <c r="L26" s="60">
        <v>51.95</v>
      </c>
      <c r="M26" s="60">
        <v>36.97</v>
      </c>
      <c r="N26" s="60">
        <v>16.649999999999999</v>
      </c>
      <c r="O26" s="60">
        <v>12.32</v>
      </c>
      <c r="P26" s="60">
        <v>15.32</v>
      </c>
      <c r="Q26" s="60">
        <v>14.32</v>
      </c>
      <c r="R26" s="60">
        <v>22.98</v>
      </c>
      <c r="S26" s="69"/>
      <c r="T26" s="47"/>
    </row>
    <row r="27" spans="1:20">
      <c r="A27" s="58" t="str">
        <f t="shared" si="0"/>
        <v>SVE</v>
      </c>
      <c r="B27" s="46" t="s">
        <v>94</v>
      </c>
      <c r="C27" s="46" t="s">
        <v>200</v>
      </c>
      <c r="D27" s="46" t="s">
        <v>136</v>
      </c>
      <c r="E27" s="47" t="s">
        <v>268</v>
      </c>
      <c r="F27" s="47" t="s">
        <v>269</v>
      </c>
      <c r="G27" s="46">
        <v>2</v>
      </c>
      <c r="H27" s="60">
        <v>47.05</v>
      </c>
      <c r="I27" s="60">
        <v>40.1</v>
      </c>
      <c r="J27" s="60">
        <v>47.79</v>
      </c>
      <c r="K27" s="60">
        <v>37.32</v>
      </c>
      <c r="L27" s="60">
        <v>27.8</v>
      </c>
      <c r="M27" s="60">
        <v>29.3</v>
      </c>
      <c r="N27" s="60">
        <v>29.94</v>
      </c>
      <c r="O27" s="60">
        <v>31.11</v>
      </c>
      <c r="P27" s="60">
        <v>26.52</v>
      </c>
      <c r="Q27" s="60">
        <v>20.32</v>
      </c>
      <c r="R27" s="60">
        <v>21.81</v>
      </c>
      <c r="S27" s="69"/>
      <c r="T27" s="47"/>
    </row>
    <row r="28" spans="1:20">
      <c r="A28" s="58" t="str">
        <f t="shared" si="0"/>
        <v>SWB</v>
      </c>
      <c r="B28" s="46" t="s">
        <v>95</v>
      </c>
      <c r="C28" s="46" t="s">
        <v>200</v>
      </c>
      <c r="D28" s="46" t="s">
        <v>136</v>
      </c>
      <c r="E28" s="47" t="s">
        <v>268</v>
      </c>
      <c r="F28" s="47" t="s">
        <v>269</v>
      </c>
      <c r="G28" s="46">
        <v>2</v>
      </c>
      <c r="H28" s="60">
        <v>84.29</v>
      </c>
      <c r="I28" s="60">
        <v>118.12</v>
      </c>
      <c r="J28" s="60">
        <v>141.06</v>
      </c>
      <c r="K28" s="60">
        <v>89.45</v>
      </c>
      <c r="L28" s="60">
        <v>90.6</v>
      </c>
      <c r="M28" s="60">
        <v>102.64</v>
      </c>
      <c r="N28" s="60">
        <v>96.9</v>
      </c>
      <c r="O28" s="60">
        <v>96.33</v>
      </c>
      <c r="P28" s="60">
        <v>103.21</v>
      </c>
      <c r="Q28" s="60">
        <v>129.01</v>
      </c>
      <c r="R28" s="60">
        <v>86.58</v>
      </c>
      <c r="S28" s="69"/>
      <c r="T28" s="47"/>
    </row>
    <row r="29" spans="1:20">
      <c r="A29" s="58" t="str">
        <f t="shared" si="0"/>
        <v>SRN</v>
      </c>
      <c r="B29" s="46" t="s">
        <v>96</v>
      </c>
      <c r="C29" s="46" t="s">
        <v>200</v>
      </c>
      <c r="D29" s="46" t="s">
        <v>136</v>
      </c>
      <c r="E29" s="47" t="s">
        <v>268</v>
      </c>
      <c r="F29" s="47" t="s">
        <v>269</v>
      </c>
      <c r="G29" s="46">
        <v>2</v>
      </c>
      <c r="H29" s="60">
        <v>120.57</v>
      </c>
      <c r="I29" s="60">
        <v>102.95</v>
      </c>
      <c r="J29" s="60">
        <v>80.55</v>
      </c>
      <c r="K29" s="60">
        <v>73.5</v>
      </c>
      <c r="L29" s="60">
        <v>41.03</v>
      </c>
      <c r="M29" s="60">
        <v>34.74</v>
      </c>
      <c r="N29" s="60">
        <v>30.96</v>
      </c>
      <c r="O29" s="60">
        <v>38.01</v>
      </c>
      <c r="P29" s="60">
        <v>108.23</v>
      </c>
      <c r="Q29" s="60">
        <v>101.19</v>
      </c>
      <c r="R29" s="60">
        <v>93.63</v>
      </c>
      <c r="S29" s="69"/>
      <c r="T29" s="47"/>
    </row>
    <row r="30" spans="1:20">
      <c r="A30" s="58" t="str">
        <f t="shared" si="0"/>
        <v>TMS</v>
      </c>
      <c r="B30" s="46" t="s">
        <v>97</v>
      </c>
      <c r="C30" s="46" t="s">
        <v>200</v>
      </c>
      <c r="D30" s="46" t="s">
        <v>136</v>
      </c>
      <c r="E30" s="47" t="s">
        <v>268</v>
      </c>
      <c r="F30" s="47" t="s">
        <v>269</v>
      </c>
      <c r="G30" s="46">
        <v>2</v>
      </c>
      <c r="H30" s="60">
        <v>23.77</v>
      </c>
      <c r="I30" s="60">
        <v>43.59</v>
      </c>
      <c r="J30" s="60">
        <v>56.34</v>
      </c>
      <c r="K30" s="60">
        <v>47.9</v>
      </c>
      <c r="L30" s="60">
        <v>24.32</v>
      </c>
      <c r="M30" s="60">
        <v>32.76</v>
      </c>
      <c r="N30" s="60">
        <v>27.8</v>
      </c>
      <c r="O30" s="60">
        <v>27.25</v>
      </c>
      <c r="P30" s="60">
        <v>29.82</v>
      </c>
      <c r="Q30" s="60">
        <v>26.79</v>
      </c>
      <c r="R30" s="60">
        <v>24.87</v>
      </c>
      <c r="S30" s="69"/>
      <c r="T30" s="47"/>
    </row>
    <row r="31" spans="1:20">
      <c r="A31" s="58" t="str">
        <f t="shared" si="0"/>
        <v>UUW</v>
      </c>
      <c r="B31" s="46" t="s">
        <v>267</v>
      </c>
      <c r="C31" s="46" t="s">
        <v>200</v>
      </c>
      <c r="D31" s="46" t="s">
        <v>136</v>
      </c>
      <c r="E31" s="47" t="s">
        <v>268</v>
      </c>
      <c r="F31" s="47" t="s">
        <v>269</v>
      </c>
      <c r="G31" s="46">
        <v>2</v>
      </c>
      <c r="H31" s="60">
        <v>41.76</v>
      </c>
      <c r="I31" s="60">
        <v>42.93</v>
      </c>
      <c r="J31" s="60">
        <v>27.28</v>
      </c>
      <c r="K31" s="60">
        <v>28.06</v>
      </c>
      <c r="L31" s="60">
        <v>23.27</v>
      </c>
      <c r="M31" s="60">
        <v>22.24</v>
      </c>
      <c r="N31" s="60">
        <v>22.11</v>
      </c>
      <c r="O31" s="60">
        <v>23.92</v>
      </c>
      <c r="P31" s="60">
        <v>26.77</v>
      </c>
      <c r="Q31" s="60">
        <v>18.489999999999998</v>
      </c>
      <c r="R31" s="60">
        <v>17.71</v>
      </c>
      <c r="S31" s="69"/>
      <c r="T31" s="47"/>
    </row>
    <row r="32" spans="1:20">
      <c r="A32" s="58" t="str">
        <f t="shared" si="0"/>
        <v>WSX</v>
      </c>
      <c r="B32" s="46" t="s">
        <v>99</v>
      </c>
      <c r="C32" s="46" t="s">
        <v>200</v>
      </c>
      <c r="D32" s="46" t="s">
        <v>136</v>
      </c>
      <c r="E32" s="47" t="s">
        <v>268</v>
      </c>
      <c r="F32" s="47" t="s">
        <v>269</v>
      </c>
      <c r="G32" s="46">
        <v>2</v>
      </c>
      <c r="H32" s="60">
        <v>16.600000000000001</v>
      </c>
      <c r="I32" s="60">
        <v>17.46</v>
      </c>
      <c r="J32" s="60">
        <v>23.75</v>
      </c>
      <c r="K32" s="60">
        <v>21.75</v>
      </c>
      <c r="L32" s="60">
        <v>23.75</v>
      </c>
      <c r="M32" s="60">
        <v>21.46</v>
      </c>
      <c r="N32" s="60">
        <v>22.89</v>
      </c>
      <c r="O32" s="60">
        <v>23.47</v>
      </c>
      <c r="P32" s="60">
        <v>21.75</v>
      </c>
      <c r="Q32" s="60">
        <v>24.9</v>
      </c>
      <c r="R32" s="60">
        <v>20.6</v>
      </c>
      <c r="S32" s="69"/>
      <c r="T32" s="47"/>
    </row>
    <row r="33" spans="1:20">
      <c r="A33" s="58" t="str">
        <f t="shared" si="0"/>
        <v>YKY</v>
      </c>
      <c r="B33" s="46" t="s">
        <v>100</v>
      </c>
      <c r="C33" s="46" t="s">
        <v>200</v>
      </c>
      <c r="D33" s="46" t="s">
        <v>136</v>
      </c>
      <c r="E33" s="47" t="s">
        <v>268</v>
      </c>
      <c r="F33" s="47" t="s">
        <v>269</v>
      </c>
      <c r="G33" s="46">
        <v>2</v>
      </c>
      <c r="H33" s="60">
        <v>55.3</v>
      </c>
      <c r="I33" s="60">
        <v>48.41</v>
      </c>
      <c r="J33" s="60">
        <v>45.73</v>
      </c>
      <c r="K33" s="60">
        <v>34.44</v>
      </c>
      <c r="L33" s="60">
        <v>41.9</v>
      </c>
      <c r="M33" s="60">
        <v>45.92</v>
      </c>
      <c r="N33" s="60">
        <v>43.05</v>
      </c>
      <c r="O33" s="60">
        <v>43.82</v>
      </c>
      <c r="P33" s="60">
        <v>34.630000000000003</v>
      </c>
      <c r="Q33" s="60">
        <v>23.92</v>
      </c>
      <c r="R33" s="60">
        <v>27.36</v>
      </c>
      <c r="S33" s="69"/>
      <c r="T33" s="47"/>
    </row>
    <row r="34" spans="1:20">
      <c r="A34" s="58" t="str">
        <f t="shared" si="0"/>
        <v>ANH</v>
      </c>
      <c r="B34" s="46" t="s">
        <v>58</v>
      </c>
      <c r="C34" s="46" t="s">
        <v>270</v>
      </c>
      <c r="D34" s="46" t="s">
        <v>136</v>
      </c>
      <c r="E34" s="47" t="s">
        <v>271</v>
      </c>
      <c r="F34" s="47" t="s">
        <v>271</v>
      </c>
      <c r="G34" s="46">
        <v>0</v>
      </c>
      <c r="H34" s="59">
        <v>518</v>
      </c>
      <c r="I34" s="59">
        <v>449</v>
      </c>
      <c r="J34" s="59">
        <v>399</v>
      </c>
      <c r="K34" s="59">
        <v>398</v>
      </c>
      <c r="L34" s="59">
        <v>157</v>
      </c>
      <c r="M34" s="59">
        <v>226</v>
      </c>
      <c r="N34" s="59">
        <v>228</v>
      </c>
      <c r="O34" s="59">
        <v>191</v>
      </c>
      <c r="P34" s="59">
        <v>266</v>
      </c>
      <c r="Q34" s="59">
        <v>210</v>
      </c>
      <c r="R34" s="59">
        <v>258</v>
      </c>
      <c r="S34" s="65"/>
      <c r="T34" s="47"/>
    </row>
    <row r="35" spans="1:20">
      <c r="A35" s="58" t="str">
        <f t="shared" si="0"/>
        <v>WSH</v>
      </c>
      <c r="B35" s="46" t="s">
        <v>91</v>
      </c>
      <c r="C35" s="46" t="s">
        <v>270</v>
      </c>
      <c r="D35" s="46" t="s">
        <v>136</v>
      </c>
      <c r="E35" s="47" t="s">
        <v>271</v>
      </c>
      <c r="F35" s="47" t="s">
        <v>271</v>
      </c>
      <c r="G35" s="46">
        <v>0</v>
      </c>
      <c r="H35" s="59">
        <v>239</v>
      </c>
      <c r="I35" s="59">
        <v>210</v>
      </c>
      <c r="J35" s="59">
        <v>140</v>
      </c>
      <c r="K35" s="59">
        <v>119</v>
      </c>
      <c r="L35" s="59">
        <v>112</v>
      </c>
      <c r="M35" s="59">
        <v>107</v>
      </c>
      <c r="N35" s="59">
        <v>103</v>
      </c>
      <c r="O35" s="59">
        <v>102</v>
      </c>
      <c r="P35" s="59">
        <v>94</v>
      </c>
      <c r="Q35" s="59">
        <v>77</v>
      </c>
      <c r="R35" s="59">
        <v>83</v>
      </c>
      <c r="S35" s="65"/>
      <c r="T35" s="47"/>
    </row>
    <row r="36" spans="1:20">
      <c r="A36" s="58" t="str">
        <f t="shared" si="0"/>
        <v>HDD</v>
      </c>
      <c r="B36" s="46" t="s">
        <v>92</v>
      </c>
      <c r="C36" s="46" t="s">
        <v>270</v>
      </c>
      <c r="D36" s="46" t="s">
        <v>136</v>
      </c>
      <c r="E36" s="47" t="s">
        <v>271</v>
      </c>
      <c r="F36" s="47" t="s">
        <v>271</v>
      </c>
      <c r="G36" s="46">
        <v>0</v>
      </c>
      <c r="H36" s="59">
        <v>12</v>
      </c>
      <c r="I36" s="59">
        <v>3</v>
      </c>
      <c r="J36" s="59">
        <v>8</v>
      </c>
      <c r="K36" s="59">
        <v>16</v>
      </c>
      <c r="L36" s="59">
        <v>9</v>
      </c>
      <c r="M36" s="59">
        <v>8</v>
      </c>
      <c r="N36" s="59">
        <v>6</v>
      </c>
      <c r="O36" s="59">
        <v>4</v>
      </c>
      <c r="P36" s="59">
        <v>2</v>
      </c>
      <c r="Q36" s="59">
        <v>5</v>
      </c>
      <c r="R36" s="59">
        <v>2</v>
      </c>
      <c r="S36" s="65"/>
      <c r="T36" s="47"/>
    </row>
    <row r="37" spans="1:20">
      <c r="A37" s="58" t="str">
        <f t="shared" si="0"/>
        <v>NES</v>
      </c>
      <c r="B37" s="46" t="s">
        <v>93</v>
      </c>
      <c r="C37" s="46" t="s">
        <v>270</v>
      </c>
      <c r="D37" s="46" t="s">
        <v>136</v>
      </c>
      <c r="E37" s="47" t="s">
        <v>271</v>
      </c>
      <c r="F37" s="47" t="s">
        <v>271</v>
      </c>
      <c r="G37" s="46">
        <v>0</v>
      </c>
      <c r="H37" s="59">
        <v>94</v>
      </c>
      <c r="I37" s="59">
        <v>192</v>
      </c>
      <c r="J37" s="59">
        <v>127</v>
      </c>
      <c r="K37" s="59">
        <v>87</v>
      </c>
      <c r="L37" s="59">
        <v>156</v>
      </c>
      <c r="M37" s="59">
        <v>111</v>
      </c>
      <c r="N37" s="59">
        <v>50</v>
      </c>
      <c r="O37" s="59">
        <v>37</v>
      </c>
      <c r="P37" s="59">
        <v>46</v>
      </c>
      <c r="Q37" s="59">
        <v>43</v>
      </c>
      <c r="R37" s="59">
        <v>69</v>
      </c>
      <c r="S37" s="65"/>
      <c r="T37" s="47"/>
    </row>
    <row r="38" spans="1:20">
      <c r="A38" s="58" t="str">
        <f t="shared" si="0"/>
        <v>SVE</v>
      </c>
      <c r="B38" s="46" t="s">
        <v>94</v>
      </c>
      <c r="C38" s="46" t="s">
        <v>270</v>
      </c>
      <c r="D38" s="46" t="s">
        <v>136</v>
      </c>
      <c r="E38" s="47" t="s">
        <v>271</v>
      </c>
      <c r="F38" s="47" t="s">
        <v>271</v>
      </c>
      <c r="G38" s="46">
        <v>0</v>
      </c>
      <c r="H38" s="59">
        <v>440</v>
      </c>
      <c r="I38" s="59">
        <v>375</v>
      </c>
      <c r="J38" s="59">
        <v>447</v>
      </c>
      <c r="K38" s="59">
        <v>349</v>
      </c>
      <c r="L38" s="59">
        <v>260</v>
      </c>
      <c r="M38" s="59">
        <v>274</v>
      </c>
      <c r="N38" s="59">
        <v>280</v>
      </c>
      <c r="O38" s="59">
        <v>291</v>
      </c>
      <c r="P38" s="59">
        <v>248</v>
      </c>
      <c r="Q38" s="59">
        <v>190</v>
      </c>
      <c r="R38" s="59">
        <v>204</v>
      </c>
      <c r="S38" s="65"/>
      <c r="T38" s="47"/>
    </row>
    <row r="39" spans="1:20">
      <c r="A39" s="58" t="str">
        <f t="shared" si="0"/>
        <v>SWB</v>
      </c>
      <c r="B39" s="46" t="s">
        <v>95</v>
      </c>
      <c r="C39" s="46" t="s">
        <v>270</v>
      </c>
      <c r="D39" s="46" t="s">
        <v>136</v>
      </c>
      <c r="E39" s="47" t="s">
        <v>271</v>
      </c>
      <c r="F39" s="47" t="s">
        <v>271</v>
      </c>
      <c r="G39" s="46">
        <v>0</v>
      </c>
      <c r="H39" s="59">
        <v>147</v>
      </c>
      <c r="I39" s="59">
        <v>206</v>
      </c>
      <c r="J39" s="59">
        <v>246</v>
      </c>
      <c r="K39" s="59">
        <v>156</v>
      </c>
      <c r="L39" s="59">
        <v>158</v>
      </c>
      <c r="M39" s="59">
        <v>179</v>
      </c>
      <c r="N39" s="59">
        <v>169</v>
      </c>
      <c r="O39" s="59">
        <v>168</v>
      </c>
      <c r="P39" s="59">
        <v>180</v>
      </c>
      <c r="Q39" s="59">
        <v>225</v>
      </c>
      <c r="R39" s="59">
        <v>151</v>
      </c>
      <c r="S39" s="65"/>
      <c r="T39" s="47"/>
    </row>
    <row r="40" spans="1:20">
      <c r="A40" s="58" t="str">
        <f t="shared" si="0"/>
        <v>SRN</v>
      </c>
      <c r="B40" s="46" t="s">
        <v>96</v>
      </c>
      <c r="C40" s="46" t="s">
        <v>270</v>
      </c>
      <c r="D40" s="46" t="s">
        <v>136</v>
      </c>
      <c r="E40" s="47" t="s">
        <v>271</v>
      </c>
      <c r="F40" s="47" t="s">
        <v>271</v>
      </c>
      <c r="G40" s="46">
        <v>0</v>
      </c>
      <c r="H40" s="59">
        <v>479</v>
      </c>
      <c r="I40" s="59">
        <v>409</v>
      </c>
      <c r="J40" s="59">
        <v>320</v>
      </c>
      <c r="K40" s="59">
        <v>292</v>
      </c>
      <c r="L40" s="59">
        <v>163</v>
      </c>
      <c r="M40" s="59">
        <v>138</v>
      </c>
      <c r="N40" s="59">
        <v>123</v>
      </c>
      <c r="O40" s="59">
        <v>151</v>
      </c>
      <c r="P40" s="59">
        <v>430</v>
      </c>
      <c r="Q40" s="59">
        <v>402</v>
      </c>
      <c r="R40" s="59">
        <v>372</v>
      </c>
      <c r="S40" s="65"/>
      <c r="T40" s="47"/>
    </row>
    <row r="41" spans="1:20">
      <c r="A41" s="58" t="str">
        <f t="shared" si="0"/>
        <v>TMS</v>
      </c>
      <c r="B41" s="46" t="s">
        <v>97</v>
      </c>
      <c r="C41" s="46" t="s">
        <v>270</v>
      </c>
      <c r="D41" s="46" t="s">
        <v>136</v>
      </c>
      <c r="E41" s="47" t="s">
        <v>271</v>
      </c>
      <c r="F41" s="47" t="s">
        <v>271</v>
      </c>
      <c r="G41" s="46">
        <v>0</v>
      </c>
      <c r="H41" s="59">
        <v>259</v>
      </c>
      <c r="I41" s="59">
        <v>475</v>
      </c>
      <c r="J41" s="59">
        <v>614</v>
      </c>
      <c r="K41" s="59">
        <v>522</v>
      </c>
      <c r="L41" s="59">
        <v>265</v>
      </c>
      <c r="M41" s="59">
        <v>357</v>
      </c>
      <c r="N41" s="59">
        <v>303</v>
      </c>
      <c r="O41" s="59">
        <v>297</v>
      </c>
      <c r="P41" s="59">
        <v>325</v>
      </c>
      <c r="Q41" s="59">
        <v>292</v>
      </c>
      <c r="R41" s="59">
        <v>271</v>
      </c>
      <c r="S41" s="65"/>
      <c r="T41" s="47"/>
    </row>
    <row r="42" spans="1:20">
      <c r="A42" s="58" t="str">
        <f t="shared" si="0"/>
        <v>UUW</v>
      </c>
      <c r="B42" s="46" t="s">
        <v>267</v>
      </c>
      <c r="C42" s="46" t="s">
        <v>270</v>
      </c>
      <c r="D42" s="46" t="s">
        <v>136</v>
      </c>
      <c r="E42" s="47" t="s">
        <v>271</v>
      </c>
      <c r="F42" s="47" t="s">
        <v>271</v>
      </c>
      <c r="G42" s="46">
        <v>0</v>
      </c>
      <c r="H42" s="59">
        <v>323</v>
      </c>
      <c r="I42" s="59">
        <v>332</v>
      </c>
      <c r="J42" s="59">
        <v>211</v>
      </c>
      <c r="K42" s="59">
        <v>217</v>
      </c>
      <c r="L42" s="59">
        <v>180</v>
      </c>
      <c r="M42" s="59">
        <v>172</v>
      </c>
      <c r="N42" s="59">
        <v>171</v>
      </c>
      <c r="O42" s="59">
        <v>185</v>
      </c>
      <c r="P42" s="59">
        <v>207</v>
      </c>
      <c r="Q42" s="59">
        <v>143</v>
      </c>
      <c r="R42" s="59">
        <v>137</v>
      </c>
      <c r="S42" s="65"/>
      <c r="T42" s="47"/>
    </row>
    <row r="43" spans="1:20">
      <c r="A43" s="58" t="str">
        <f t="shared" si="0"/>
        <v>WSX</v>
      </c>
      <c r="B43" s="46" t="s">
        <v>99</v>
      </c>
      <c r="C43" s="46" t="s">
        <v>270</v>
      </c>
      <c r="D43" s="46" t="s">
        <v>136</v>
      </c>
      <c r="E43" s="47" t="s">
        <v>271</v>
      </c>
      <c r="F43" s="47" t="s">
        <v>271</v>
      </c>
      <c r="G43" s="46">
        <v>0</v>
      </c>
      <c r="H43" s="59">
        <v>58</v>
      </c>
      <c r="I43" s="59">
        <v>61</v>
      </c>
      <c r="J43" s="59">
        <v>83</v>
      </c>
      <c r="K43" s="59">
        <v>76</v>
      </c>
      <c r="L43" s="59">
        <v>83</v>
      </c>
      <c r="M43" s="59">
        <v>75</v>
      </c>
      <c r="N43" s="59">
        <v>80</v>
      </c>
      <c r="O43" s="59">
        <v>82</v>
      </c>
      <c r="P43" s="59">
        <v>76</v>
      </c>
      <c r="Q43" s="59">
        <v>87</v>
      </c>
      <c r="R43" s="59">
        <v>72</v>
      </c>
      <c r="S43" s="65"/>
      <c r="T43" s="47"/>
    </row>
    <row r="44" spans="1:20">
      <c r="A44" s="58" t="str">
        <f t="shared" si="0"/>
        <v>YKY</v>
      </c>
      <c r="B44" s="46" t="s">
        <v>100</v>
      </c>
      <c r="C44" s="46" t="s">
        <v>270</v>
      </c>
      <c r="D44" s="46" t="s">
        <v>136</v>
      </c>
      <c r="E44" s="47" t="s">
        <v>271</v>
      </c>
      <c r="F44" s="47" t="s">
        <v>271</v>
      </c>
      <c r="G44" s="46">
        <v>0</v>
      </c>
      <c r="H44" s="59">
        <v>289</v>
      </c>
      <c r="I44" s="59">
        <v>253</v>
      </c>
      <c r="J44" s="59">
        <v>239</v>
      </c>
      <c r="K44" s="59">
        <v>180</v>
      </c>
      <c r="L44" s="59">
        <v>219</v>
      </c>
      <c r="M44" s="59">
        <v>240</v>
      </c>
      <c r="N44" s="59">
        <v>225</v>
      </c>
      <c r="O44" s="59">
        <v>229</v>
      </c>
      <c r="P44" s="59">
        <v>181</v>
      </c>
      <c r="Q44" s="59">
        <v>125</v>
      </c>
      <c r="R44" s="59">
        <v>143</v>
      </c>
      <c r="S44" s="65"/>
      <c r="T44" s="47"/>
    </row>
    <row r="45" spans="1:20">
      <c r="A45" s="58" t="str">
        <f t="shared" si="0"/>
        <v>ANH</v>
      </c>
      <c r="B45" s="46" t="s">
        <v>58</v>
      </c>
      <c r="C45" s="46" t="s">
        <v>272</v>
      </c>
      <c r="D45" s="46" t="s">
        <v>136</v>
      </c>
      <c r="E45" s="47" t="s">
        <v>273</v>
      </c>
      <c r="F45" s="47" t="s">
        <v>273</v>
      </c>
      <c r="G45" s="46">
        <v>0</v>
      </c>
      <c r="H45" s="65"/>
      <c r="I45" s="65"/>
      <c r="J45" s="65"/>
      <c r="K45" s="65"/>
      <c r="L45" s="65"/>
      <c r="M45" s="65"/>
      <c r="N45" s="59">
        <v>76437</v>
      </c>
      <c r="O45" s="65"/>
      <c r="P45" s="65"/>
      <c r="Q45" s="65"/>
      <c r="R45" s="65"/>
      <c r="S45" s="65"/>
      <c r="T45" s="47"/>
    </row>
    <row r="46" spans="1:20">
      <c r="A46" s="58" t="str">
        <f t="shared" si="0"/>
        <v>WSH</v>
      </c>
      <c r="B46" s="46" t="s">
        <v>91</v>
      </c>
      <c r="C46" s="46" t="s">
        <v>272</v>
      </c>
      <c r="D46" s="46" t="s">
        <v>136</v>
      </c>
      <c r="E46" s="47" t="s">
        <v>273</v>
      </c>
      <c r="F46" s="47" t="s">
        <v>273</v>
      </c>
      <c r="G46" s="46">
        <v>0</v>
      </c>
      <c r="H46" s="65"/>
      <c r="I46" s="65"/>
      <c r="J46" s="65"/>
      <c r="K46" s="65"/>
      <c r="L46" s="65"/>
      <c r="M46" s="65"/>
      <c r="N46" s="59">
        <v>36249</v>
      </c>
      <c r="O46" s="65"/>
      <c r="P46" s="65"/>
      <c r="Q46" s="65"/>
      <c r="R46" s="65"/>
      <c r="S46" s="65"/>
      <c r="T46" s="47"/>
    </row>
    <row r="47" spans="1:20">
      <c r="A47" s="58" t="str">
        <f t="shared" si="0"/>
        <v>HDD</v>
      </c>
      <c r="B47" s="46" t="s">
        <v>92</v>
      </c>
      <c r="C47" s="46" t="s">
        <v>272</v>
      </c>
      <c r="D47" s="46" t="s">
        <v>136</v>
      </c>
      <c r="E47" s="47" t="s">
        <v>273</v>
      </c>
      <c r="F47" s="47" t="s">
        <v>273</v>
      </c>
      <c r="G47" s="46">
        <v>0</v>
      </c>
      <c r="H47" s="65"/>
      <c r="I47" s="65"/>
      <c r="J47" s="65"/>
      <c r="K47" s="65"/>
      <c r="L47" s="65"/>
      <c r="M47" s="65"/>
      <c r="N47" s="59">
        <v>502</v>
      </c>
      <c r="O47" s="65"/>
      <c r="P47" s="65"/>
      <c r="Q47" s="65"/>
      <c r="R47" s="65"/>
      <c r="S47" s="65"/>
      <c r="T47" s="47"/>
    </row>
    <row r="48" spans="1:20">
      <c r="A48" s="58" t="str">
        <f t="shared" si="0"/>
        <v>NES</v>
      </c>
      <c r="B48" s="46" t="s">
        <v>93</v>
      </c>
      <c r="C48" s="46" t="s">
        <v>272</v>
      </c>
      <c r="D48" s="46" t="s">
        <v>136</v>
      </c>
      <c r="E48" s="47" t="s">
        <v>273</v>
      </c>
      <c r="F48" s="47" t="s">
        <v>273</v>
      </c>
      <c r="G48" s="46">
        <v>0</v>
      </c>
      <c r="H48" s="65"/>
      <c r="I48" s="65"/>
      <c r="J48" s="65"/>
      <c r="K48" s="65"/>
      <c r="L48" s="65"/>
      <c r="M48" s="65"/>
      <c r="N48" s="59">
        <v>30026</v>
      </c>
      <c r="O48" s="65"/>
      <c r="P48" s="65"/>
      <c r="Q48" s="65"/>
      <c r="R48" s="65"/>
      <c r="S48" s="65"/>
      <c r="T48" s="47"/>
    </row>
    <row r="49" spans="1:20">
      <c r="A49" s="58" t="str">
        <f t="shared" si="0"/>
        <v>SVE</v>
      </c>
      <c r="B49" s="46" t="s">
        <v>94</v>
      </c>
      <c r="C49" s="46" t="s">
        <v>272</v>
      </c>
      <c r="D49" s="46" t="s">
        <v>136</v>
      </c>
      <c r="E49" s="47" t="s">
        <v>273</v>
      </c>
      <c r="F49" s="47" t="s">
        <v>273</v>
      </c>
      <c r="G49" s="46">
        <v>0</v>
      </c>
      <c r="H49" s="65"/>
      <c r="I49" s="65"/>
      <c r="J49" s="65"/>
      <c r="K49" s="65"/>
      <c r="L49" s="65"/>
      <c r="M49" s="65"/>
      <c r="N49" s="59">
        <v>93525</v>
      </c>
      <c r="O49" s="65"/>
      <c r="P49" s="65"/>
      <c r="Q49" s="65"/>
      <c r="R49" s="65"/>
      <c r="S49" s="65"/>
      <c r="T49" s="47"/>
    </row>
    <row r="50" spans="1:20">
      <c r="A50" s="58" t="str">
        <f t="shared" si="0"/>
        <v>SWB</v>
      </c>
      <c r="B50" s="46" t="s">
        <v>95</v>
      </c>
      <c r="C50" s="46" t="s">
        <v>272</v>
      </c>
      <c r="D50" s="46" t="s">
        <v>136</v>
      </c>
      <c r="E50" s="47" t="s">
        <v>273</v>
      </c>
      <c r="F50" s="47" t="s">
        <v>273</v>
      </c>
      <c r="G50" s="46">
        <v>0</v>
      </c>
      <c r="H50" s="65"/>
      <c r="I50" s="65"/>
      <c r="J50" s="65"/>
      <c r="K50" s="65"/>
      <c r="L50" s="65"/>
      <c r="M50" s="65"/>
      <c r="N50" s="59">
        <v>17440</v>
      </c>
      <c r="O50" s="65"/>
      <c r="P50" s="65"/>
      <c r="Q50" s="65"/>
      <c r="R50" s="65"/>
      <c r="S50" s="65"/>
      <c r="T50" s="47"/>
    </row>
    <row r="51" spans="1:20">
      <c r="A51" s="58" t="str">
        <f t="shared" si="0"/>
        <v>SRN</v>
      </c>
      <c r="B51" s="46" t="s">
        <v>96</v>
      </c>
      <c r="C51" s="46" t="s">
        <v>272</v>
      </c>
      <c r="D51" s="46" t="s">
        <v>136</v>
      </c>
      <c r="E51" s="47" t="s">
        <v>273</v>
      </c>
      <c r="F51" s="47" t="s">
        <v>273</v>
      </c>
      <c r="G51" s="46">
        <v>0</v>
      </c>
      <c r="H51" s="65"/>
      <c r="I51" s="65"/>
      <c r="J51" s="65"/>
      <c r="K51" s="65"/>
      <c r="L51" s="65"/>
      <c r="M51" s="65"/>
      <c r="N51" s="59">
        <v>39729</v>
      </c>
      <c r="O51" s="65"/>
      <c r="P51" s="65"/>
      <c r="Q51" s="65"/>
      <c r="R51" s="65"/>
      <c r="S51" s="65"/>
      <c r="T51" s="47"/>
    </row>
    <row r="52" spans="1:20">
      <c r="A52" s="58" t="str">
        <f t="shared" si="0"/>
        <v>TMS</v>
      </c>
      <c r="B52" s="46" t="s">
        <v>97</v>
      </c>
      <c r="C52" s="46" t="s">
        <v>272</v>
      </c>
      <c r="D52" s="46" t="s">
        <v>136</v>
      </c>
      <c r="E52" s="47" t="s">
        <v>273</v>
      </c>
      <c r="F52" s="47" t="s">
        <v>273</v>
      </c>
      <c r="G52" s="46">
        <v>0</v>
      </c>
      <c r="H52" s="65"/>
      <c r="I52" s="65"/>
      <c r="J52" s="65"/>
      <c r="K52" s="65"/>
      <c r="L52" s="65"/>
      <c r="M52" s="65"/>
      <c r="N52" s="59">
        <v>108980</v>
      </c>
      <c r="O52" s="65"/>
      <c r="P52" s="65"/>
      <c r="Q52" s="65"/>
      <c r="R52" s="65"/>
      <c r="S52" s="65"/>
      <c r="T52" s="47"/>
    </row>
    <row r="53" spans="1:20">
      <c r="A53" s="58" t="str">
        <f t="shared" si="0"/>
        <v>UUW</v>
      </c>
      <c r="B53" s="46" t="s">
        <v>267</v>
      </c>
      <c r="C53" s="46" t="s">
        <v>272</v>
      </c>
      <c r="D53" s="46" t="s">
        <v>136</v>
      </c>
      <c r="E53" s="47" t="s">
        <v>273</v>
      </c>
      <c r="F53" s="47" t="s">
        <v>273</v>
      </c>
      <c r="G53" s="46">
        <v>0</v>
      </c>
      <c r="H53" s="65"/>
      <c r="I53" s="65"/>
      <c r="J53" s="65"/>
      <c r="K53" s="65"/>
      <c r="L53" s="65"/>
      <c r="M53" s="65"/>
      <c r="N53" s="59">
        <v>77339</v>
      </c>
      <c r="O53" s="65"/>
      <c r="P53" s="65"/>
      <c r="Q53" s="65"/>
      <c r="R53" s="65"/>
      <c r="S53" s="65"/>
      <c r="T53" s="47"/>
    </row>
    <row r="54" spans="1:20">
      <c r="A54" s="58" t="str">
        <f t="shared" si="0"/>
        <v>WSX</v>
      </c>
      <c r="B54" s="46" t="s">
        <v>99</v>
      </c>
      <c r="C54" s="46" t="s">
        <v>272</v>
      </c>
      <c r="D54" s="46" t="s">
        <v>136</v>
      </c>
      <c r="E54" s="47" t="s">
        <v>273</v>
      </c>
      <c r="F54" s="47" t="s">
        <v>273</v>
      </c>
      <c r="G54" s="46">
        <v>0</v>
      </c>
      <c r="H54" s="65"/>
      <c r="I54" s="65"/>
      <c r="J54" s="65"/>
      <c r="K54" s="65"/>
      <c r="L54" s="65"/>
      <c r="M54" s="65"/>
      <c r="N54" s="59">
        <v>34944</v>
      </c>
      <c r="O54" s="65"/>
      <c r="P54" s="65"/>
      <c r="Q54" s="65"/>
      <c r="R54" s="65"/>
      <c r="S54" s="65"/>
      <c r="T54" s="47"/>
    </row>
    <row r="55" spans="1:20">
      <c r="A55" s="58" t="str">
        <f t="shared" si="0"/>
        <v>YKY</v>
      </c>
      <c r="B55" s="46" t="s">
        <v>100</v>
      </c>
      <c r="C55" s="46" t="s">
        <v>272</v>
      </c>
      <c r="D55" s="46" t="s">
        <v>136</v>
      </c>
      <c r="E55" s="47" t="s">
        <v>273</v>
      </c>
      <c r="F55" s="47" t="s">
        <v>273</v>
      </c>
      <c r="G55" s="46">
        <v>0</v>
      </c>
      <c r="H55" s="65"/>
      <c r="I55" s="65"/>
      <c r="J55" s="65"/>
      <c r="K55" s="65"/>
      <c r="L55" s="65"/>
      <c r="M55" s="65"/>
      <c r="N55" s="59">
        <v>52263</v>
      </c>
      <c r="O55" s="65"/>
      <c r="P55" s="65"/>
      <c r="Q55" s="65"/>
      <c r="R55" s="65"/>
      <c r="S55" s="65"/>
      <c r="T55" s="47"/>
    </row>
    <row r="56" spans="1:20">
      <c r="A56" s="58" t="str">
        <f t="shared" si="0"/>
        <v>ANH</v>
      </c>
      <c r="B56" s="46" t="s">
        <v>58</v>
      </c>
      <c r="C56" s="46" t="s">
        <v>274</v>
      </c>
      <c r="D56" s="46" t="s">
        <v>275</v>
      </c>
      <c r="E56" s="46" t="s">
        <v>276</v>
      </c>
      <c r="F56" s="47" t="s">
        <v>277</v>
      </c>
      <c r="G56" s="46">
        <v>1</v>
      </c>
      <c r="H56" s="66"/>
      <c r="I56" s="66"/>
      <c r="J56" s="66"/>
      <c r="K56" s="66"/>
      <c r="L56" s="66"/>
      <c r="M56" s="66"/>
      <c r="N56" s="61">
        <v>284.2</v>
      </c>
      <c r="O56" s="61">
        <v>301</v>
      </c>
      <c r="P56" s="61">
        <v>295</v>
      </c>
      <c r="Q56" s="61">
        <v>275.7</v>
      </c>
      <c r="R56" s="61">
        <v>296.5</v>
      </c>
      <c r="S56" s="70"/>
      <c r="T56" s="47"/>
    </row>
    <row r="57" spans="1:20">
      <c r="A57" s="58" t="str">
        <f t="shared" si="0"/>
        <v>WSH</v>
      </c>
      <c r="B57" s="46" t="s">
        <v>91</v>
      </c>
      <c r="C57" s="46" t="s">
        <v>274</v>
      </c>
      <c r="D57" s="46" t="s">
        <v>275</v>
      </c>
      <c r="E57" s="46" t="s">
        <v>276</v>
      </c>
      <c r="F57" s="47" t="s">
        <v>277</v>
      </c>
      <c r="G57" s="46">
        <v>1</v>
      </c>
      <c r="H57" s="66"/>
      <c r="I57" s="66"/>
      <c r="J57" s="66"/>
      <c r="K57" s="66"/>
      <c r="L57" s="66"/>
      <c r="M57" s="66"/>
      <c r="N57" s="61">
        <v>172.3</v>
      </c>
      <c r="O57" s="61">
        <v>181.8</v>
      </c>
      <c r="P57" s="61">
        <v>179</v>
      </c>
      <c r="Q57" s="61">
        <v>152.69999999999999</v>
      </c>
      <c r="R57" s="61">
        <v>165.8</v>
      </c>
      <c r="S57" s="70"/>
      <c r="T57" s="47"/>
    </row>
    <row r="58" spans="1:20">
      <c r="A58" s="58" t="str">
        <f t="shared" si="0"/>
        <v>HDD</v>
      </c>
      <c r="B58" s="46" t="s">
        <v>92</v>
      </c>
      <c r="C58" s="46" t="s">
        <v>274</v>
      </c>
      <c r="D58" s="46" t="s">
        <v>275</v>
      </c>
      <c r="E58" s="46" t="s">
        <v>276</v>
      </c>
      <c r="F58" s="47" t="s">
        <v>277</v>
      </c>
      <c r="G58" s="46">
        <v>1</v>
      </c>
      <c r="H58" s="66"/>
      <c r="I58" s="66"/>
      <c r="J58" s="66"/>
      <c r="K58" s="66"/>
      <c r="L58" s="66"/>
      <c r="M58" s="66"/>
      <c r="N58" s="61">
        <v>16.899999999999999</v>
      </c>
      <c r="O58" s="61">
        <v>16.5</v>
      </c>
      <c r="P58" s="61">
        <v>16.100000000000001</v>
      </c>
      <c r="Q58" s="61">
        <v>13.7</v>
      </c>
      <c r="R58" s="61">
        <v>17.3</v>
      </c>
      <c r="S58" s="70"/>
      <c r="T58" s="47"/>
    </row>
    <row r="59" spans="1:20">
      <c r="A59" s="58" t="str">
        <f t="shared" si="0"/>
        <v>NES</v>
      </c>
      <c r="B59" s="46" t="s">
        <v>93</v>
      </c>
      <c r="C59" s="46" t="s">
        <v>274</v>
      </c>
      <c r="D59" s="46" t="s">
        <v>275</v>
      </c>
      <c r="E59" s="46" t="s">
        <v>276</v>
      </c>
      <c r="F59" s="47" t="s">
        <v>277</v>
      </c>
      <c r="G59" s="46">
        <v>1</v>
      </c>
      <c r="H59" s="66"/>
      <c r="I59" s="66"/>
      <c r="J59" s="66"/>
      <c r="K59" s="66"/>
      <c r="L59" s="66"/>
      <c r="M59" s="66"/>
      <c r="N59" s="61">
        <v>220</v>
      </c>
      <c r="O59" s="61">
        <v>217.4</v>
      </c>
      <c r="P59" s="61">
        <v>213.7</v>
      </c>
      <c r="Q59" s="61">
        <v>181.3</v>
      </c>
      <c r="R59" s="61">
        <v>199.6</v>
      </c>
      <c r="S59" s="70"/>
      <c r="T59" s="47"/>
    </row>
    <row r="60" spans="1:20">
      <c r="A60" s="58" t="str">
        <f t="shared" si="0"/>
        <v>SVE</v>
      </c>
      <c r="B60" s="46" t="s">
        <v>94</v>
      </c>
      <c r="C60" s="46" t="s">
        <v>274</v>
      </c>
      <c r="D60" s="46" t="s">
        <v>275</v>
      </c>
      <c r="E60" s="46" t="s">
        <v>276</v>
      </c>
      <c r="F60" s="47" t="s">
        <v>277</v>
      </c>
      <c r="G60" s="46">
        <v>1</v>
      </c>
      <c r="H60" s="66"/>
      <c r="I60" s="66"/>
      <c r="J60" s="66"/>
      <c r="K60" s="66"/>
      <c r="L60" s="66"/>
      <c r="M60" s="66"/>
      <c r="N60" s="61">
        <v>352.4</v>
      </c>
      <c r="O60" s="61">
        <v>362.4</v>
      </c>
      <c r="P60" s="61">
        <v>357.5</v>
      </c>
      <c r="Q60" s="61">
        <v>275.3</v>
      </c>
      <c r="R60" s="61">
        <v>323</v>
      </c>
      <c r="S60" s="70"/>
      <c r="T60" s="47"/>
    </row>
    <row r="61" spans="1:20">
      <c r="A61" s="58" t="str">
        <f t="shared" si="0"/>
        <v>SWB</v>
      </c>
      <c r="B61" s="46" t="s">
        <v>95</v>
      </c>
      <c r="C61" s="46" t="s">
        <v>274</v>
      </c>
      <c r="D61" s="46" t="s">
        <v>275</v>
      </c>
      <c r="E61" s="46" t="s">
        <v>276</v>
      </c>
      <c r="F61" s="47" t="s">
        <v>277</v>
      </c>
      <c r="G61" s="46">
        <v>1</v>
      </c>
      <c r="H61" s="66"/>
      <c r="I61" s="66"/>
      <c r="J61" s="66"/>
      <c r="K61" s="66"/>
      <c r="L61" s="66"/>
      <c r="M61" s="66"/>
      <c r="N61" s="61">
        <v>141.80000000000001</v>
      </c>
      <c r="O61" s="61">
        <v>150.30000000000001</v>
      </c>
      <c r="P61" s="61">
        <v>158.6</v>
      </c>
      <c r="Q61" s="61">
        <v>137.9</v>
      </c>
      <c r="R61" s="61">
        <v>148.9</v>
      </c>
      <c r="S61" s="70"/>
      <c r="T61" s="47"/>
    </row>
    <row r="62" spans="1:20">
      <c r="A62" s="58" t="str">
        <f t="shared" si="0"/>
        <v>SRN</v>
      </c>
      <c r="B62" s="46" t="s">
        <v>96</v>
      </c>
      <c r="C62" s="46" t="s">
        <v>274</v>
      </c>
      <c r="D62" s="46" t="s">
        <v>275</v>
      </c>
      <c r="E62" s="46" t="s">
        <v>276</v>
      </c>
      <c r="F62" s="47" t="s">
        <v>277</v>
      </c>
      <c r="G62" s="46">
        <v>1</v>
      </c>
      <c r="H62" s="66"/>
      <c r="I62" s="66"/>
      <c r="J62" s="66"/>
      <c r="K62" s="66"/>
      <c r="L62" s="66"/>
      <c r="M62" s="66"/>
      <c r="N62" s="61">
        <v>116.4</v>
      </c>
      <c r="O62" s="61">
        <v>120</v>
      </c>
      <c r="P62" s="61">
        <v>110.7</v>
      </c>
      <c r="Q62" s="61">
        <v>97.5</v>
      </c>
      <c r="R62" s="61">
        <v>98.6</v>
      </c>
      <c r="S62" s="70"/>
      <c r="T62" s="47"/>
    </row>
    <row r="63" spans="1:20">
      <c r="A63" s="58" t="str">
        <f t="shared" si="0"/>
        <v>TMS</v>
      </c>
      <c r="B63" s="46" t="s">
        <v>97</v>
      </c>
      <c r="C63" s="46" t="s">
        <v>274</v>
      </c>
      <c r="D63" s="46" t="s">
        <v>275</v>
      </c>
      <c r="E63" s="46" t="s">
        <v>276</v>
      </c>
      <c r="F63" s="47" t="s">
        <v>277</v>
      </c>
      <c r="G63" s="46">
        <v>1</v>
      </c>
      <c r="H63" s="66"/>
      <c r="I63" s="66"/>
      <c r="J63" s="66"/>
      <c r="K63" s="66"/>
      <c r="L63" s="66"/>
      <c r="M63" s="66"/>
      <c r="N63" s="61">
        <v>485.2</v>
      </c>
      <c r="O63" s="61">
        <v>472.2</v>
      </c>
      <c r="P63" s="61">
        <v>454.2</v>
      </c>
      <c r="Q63" s="61">
        <v>364.8</v>
      </c>
      <c r="R63" s="61">
        <v>388.5</v>
      </c>
      <c r="S63" s="70"/>
      <c r="T63" s="47"/>
    </row>
    <row r="64" spans="1:20">
      <c r="A64" s="58" t="str">
        <f t="shared" si="0"/>
        <v>UUW</v>
      </c>
      <c r="B64" s="46" t="s">
        <v>267</v>
      </c>
      <c r="C64" s="46" t="s">
        <v>274</v>
      </c>
      <c r="D64" s="46" t="s">
        <v>275</v>
      </c>
      <c r="E64" s="46" t="s">
        <v>276</v>
      </c>
      <c r="F64" s="47" t="s">
        <v>277</v>
      </c>
      <c r="G64" s="46">
        <v>1</v>
      </c>
      <c r="H64" s="66"/>
      <c r="I64" s="66"/>
      <c r="J64" s="66"/>
      <c r="K64" s="66"/>
      <c r="L64" s="66"/>
      <c r="M64" s="66"/>
      <c r="N64" s="61">
        <v>359.9</v>
      </c>
      <c r="O64" s="61">
        <v>371.8</v>
      </c>
      <c r="P64" s="61">
        <v>369.6</v>
      </c>
      <c r="Q64" s="61">
        <v>315.3</v>
      </c>
      <c r="R64" s="61">
        <v>350.6</v>
      </c>
      <c r="S64" s="70"/>
      <c r="T64" s="47"/>
    </row>
    <row r="65" spans="1:20">
      <c r="A65" s="58" t="str">
        <f t="shared" si="0"/>
        <v>WSX</v>
      </c>
      <c r="B65" s="46" t="s">
        <v>99</v>
      </c>
      <c r="C65" s="46" t="s">
        <v>274</v>
      </c>
      <c r="D65" s="46" t="s">
        <v>275</v>
      </c>
      <c r="E65" s="46" t="s">
        <v>276</v>
      </c>
      <c r="F65" s="47" t="s">
        <v>277</v>
      </c>
      <c r="G65" s="46">
        <v>1</v>
      </c>
      <c r="H65" s="66"/>
      <c r="I65" s="66"/>
      <c r="J65" s="66"/>
      <c r="K65" s="66"/>
      <c r="L65" s="66"/>
      <c r="M65" s="66"/>
      <c r="N65" s="61">
        <v>82</v>
      </c>
      <c r="O65" s="61">
        <v>83.8</v>
      </c>
      <c r="P65" s="61">
        <v>79.099999999999994</v>
      </c>
      <c r="Q65" s="61">
        <v>70.599999999999994</v>
      </c>
      <c r="R65" s="61">
        <v>74.599999999999994</v>
      </c>
      <c r="S65" s="70"/>
      <c r="T65" s="47"/>
    </row>
    <row r="66" spans="1:20">
      <c r="A66" s="58" t="str">
        <f t="shared" si="0"/>
        <v>YKY</v>
      </c>
      <c r="B66" s="46" t="s">
        <v>100</v>
      </c>
      <c r="C66" s="46" t="s">
        <v>274</v>
      </c>
      <c r="D66" s="46" t="s">
        <v>275</v>
      </c>
      <c r="E66" s="46" t="s">
        <v>276</v>
      </c>
      <c r="F66" s="47" t="s">
        <v>277</v>
      </c>
      <c r="G66" s="46">
        <v>1</v>
      </c>
      <c r="H66" s="66"/>
      <c r="I66" s="66"/>
      <c r="J66" s="66"/>
      <c r="K66" s="66"/>
      <c r="L66" s="66"/>
      <c r="M66" s="66"/>
      <c r="N66" s="61">
        <v>275.8</v>
      </c>
      <c r="O66" s="61">
        <v>284.10000000000002</v>
      </c>
      <c r="P66" s="61">
        <v>272.10000000000002</v>
      </c>
      <c r="Q66" s="61">
        <v>236.6</v>
      </c>
      <c r="R66" s="61">
        <v>251.2</v>
      </c>
      <c r="S66" s="70"/>
      <c r="T66" s="47"/>
    </row>
    <row r="67" spans="1:20">
      <c r="A67" s="58" t="str">
        <f t="shared" si="0"/>
        <v>AFW</v>
      </c>
      <c r="B67" s="46" t="s">
        <v>101</v>
      </c>
      <c r="C67" s="46" t="s">
        <v>274</v>
      </c>
      <c r="D67" s="46" t="s">
        <v>275</v>
      </c>
      <c r="E67" s="46" t="s">
        <v>276</v>
      </c>
      <c r="F67" s="47" t="s">
        <v>277</v>
      </c>
      <c r="G67" s="46">
        <v>1</v>
      </c>
      <c r="H67" s="66"/>
      <c r="I67" s="66"/>
      <c r="J67" s="66"/>
      <c r="K67" s="66"/>
      <c r="L67" s="66"/>
      <c r="M67" s="66"/>
      <c r="N67" s="61">
        <v>149.5</v>
      </c>
      <c r="O67" s="61">
        <v>164.3</v>
      </c>
      <c r="P67" s="61">
        <v>174.1</v>
      </c>
      <c r="Q67" s="61">
        <v>127.7</v>
      </c>
      <c r="R67" s="61">
        <v>147.30000000000001</v>
      </c>
      <c r="S67" s="70"/>
      <c r="T67" s="47"/>
    </row>
    <row r="68" spans="1:20">
      <c r="A68" s="58" t="str">
        <f t="shared" si="0"/>
        <v>BRL</v>
      </c>
      <c r="B68" s="46" t="s">
        <v>102</v>
      </c>
      <c r="C68" s="46" t="s">
        <v>274</v>
      </c>
      <c r="D68" s="46" t="s">
        <v>275</v>
      </c>
      <c r="E68" s="46" t="s">
        <v>276</v>
      </c>
      <c r="F68" s="47" t="s">
        <v>277</v>
      </c>
      <c r="G68" s="46">
        <v>1</v>
      </c>
      <c r="H68" s="66"/>
      <c r="I68" s="66"/>
      <c r="J68" s="66"/>
      <c r="K68" s="66"/>
      <c r="L68" s="66"/>
      <c r="M68" s="66"/>
      <c r="N68" s="61">
        <v>59.5</v>
      </c>
      <c r="O68" s="61">
        <v>60.4</v>
      </c>
      <c r="P68" s="61">
        <v>58.7</v>
      </c>
      <c r="Q68" s="61">
        <v>47.4</v>
      </c>
      <c r="R68" s="61">
        <v>52.7</v>
      </c>
      <c r="S68" s="70"/>
      <c r="T68" s="47"/>
    </row>
    <row r="69" spans="1:20">
      <c r="A69" s="58" t="str">
        <f t="shared" si="0"/>
        <v>PRT</v>
      </c>
      <c r="B69" s="46" t="s">
        <v>104</v>
      </c>
      <c r="C69" s="46" t="s">
        <v>274</v>
      </c>
      <c r="D69" s="46" t="s">
        <v>275</v>
      </c>
      <c r="E69" s="46" t="s">
        <v>276</v>
      </c>
      <c r="F69" s="47" t="s">
        <v>277</v>
      </c>
      <c r="G69" s="46">
        <v>1</v>
      </c>
      <c r="H69" s="66"/>
      <c r="I69" s="66"/>
      <c r="J69" s="66"/>
      <c r="K69" s="66"/>
      <c r="L69" s="66"/>
      <c r="M69" s="66"/>
      <c r="N69" s="61">
        <v>33.299999999999997</v>
      </c>
      <c r="O69" s="61">
        <v>34.4</v>
      </c>
      <c r="P69" s="61">
        <v>33.200000000000003</v>
      </c>
      <c r="Q69" s="61">
        <v>27.7</v>
      </c>
      <c r="R69" s="61">
        <v>29.7</v>
      </c>
      <c r="S69" s="70"/>
      <c r="T69" s="47"/>
    </row>
    <row r="70" spans="1:20">
      <c r="A70" s="58" t="str">
        <f t="shared" si="0"/>
        <v>SEW</v>
      </c>
      <c r="B70" s="46" t="s">
        <v>105</v>
      </c>
      <c r="C70" s="46" t="s">
        <v>274</v>
      </c>
      <c r="D70" s="46" t="s">
        <v>275</v>
      </c>
      <c r="E70" s="46" t="s">
        <v>276</v>
      </c>
      <c r="F70" s="47" t="s">
        <v>277</v>
      </c>
      <c r="G70" s="46">
        <v>1</v>
      </c>
      <c r="H70" s="66"/>
      <c r="I70" s="66"/>
      <c r="J70" s="66"/>
      <c r="K70" s="66"/>
      <c r="L70" s="66"/>
      <c r="M70" s="66"/>
      <c r="N70" s="61">
        <v>94.6</v>
      </c>
      <c r="O70" s="61">
        <v>98.5</v>
      </c>
      <c r="P70" s="61">
        <v>93.4</v>
      </c>
      <c r="Q70" s="61">
        <v>67.7</v>
      </c>
      <c r="R70" s="61">
        <v>79.900000000000006</v>
      </c>
      <c r="S70" s="70"/>
      <c r="T70" s="47"/>
    </row>
    <row r="71" spans="1:20">
      <c r="A71" s="58" t="str">
        <f t="shared" ref="A71:A134" si="1">IF(B71="UU","UUW",B71)</f>
        <v>SSC</v>
      </c>
      <c r="B71" s="46" t="s">
        <v>103</v>
      </c>
      <c r="C71" s="46" t="s">
        <v>274</v>
      </c>
      <c r="D71" s="46" t="s">
        <v>275</v>
      </c>
      <c r="E71" s="46" t="s">
        <v>276</v>
      </c>
      <c r="F71" s="47" t="s">
        <v>277</v>
      </c>
      <c r="G71" s="46">
        <v>1</v>
      </c>
      <c r="H71" s="66"/>
      <c r="I71" s="66"/>
      <c r="J71" s="66"/>
      <c r="K71" s="66"/>
      <c r="L71" s="66"/>
      <c r="M71" s="66"/>
      <c r="N71" s="61">
        <v>78.3</v>
      </c>
      <c r="O71" s="61">
        <v>80.8</v>
      </c>
      <c r="P71" s="61">
        <v>86.5</v>
      </c>
      <c r="Q71" s="61">
        <v>71.3</v>
      </c>
      <c r="R71" s="61">
        <v>75.400000000000006</v>
      </c>
      <c r="S71" s="70"/>
      <c r="T71" s="47"/>
    </row>
    <row r="72" spans="1:20">
      <c r="A72" s="58" t="str">
        <f t="shared" si="1"/>
        <v>SES</v>
      </c>
      <c r="B72" s="46" t="s">
        <v>106</v>
      </c>
      <c r="C72" s="46" t="s">
        <v>274</v>
      </c>
      <c r="D72" s="46" t="s">
        <v>275</v>
      </c>
      <c r="E72" s="46" t="s">
        <v>276</v>
      </c>
      <c r="F72" s="47" t="s">
        <v>277</v>
      </c>
      <c r="G72" s="46">
        <v>1</v>
      </c>
      <c r="H72" s="66"/>
      <c r="I72" s="66"/>
      <c r="J72" s="66"/>
      <c r="K72" s="66"/>
      <c r="L72" s="66"/>
      <c r="M72" s="66"/>
      <c r="N72" s="61">
        <v>27.5</v>
      </c>
      <c r="O72" s="61">
        <v>24.7</v>
      </c>
      <c r="P72" s="61">
        <v>24.4</v>
      </c>
      <c r="Q72" s="61">
        <v>20.6</v>
      </c>
      <c r="R72" s="61">
        <v>21.4</v>
      </c>
      <c r="S72" s="70"/>
      <c r="T72" s="47"/>
    </row>
    <row r="73" spans="1:20">
      <c r="A73" s="58" t="str">
        <f t="shared" si="1"/>
        <v>ANH</v>
      </c>
      <c r="B73" s="46" t="s">
        <v>58</v>
      </c>
      <c r="C73" s="46" t="s">
        <v>278</v>
      </c>
      <c r="D73" s="46" t="s">
        <v>275</v>
      </c>
      <c r="E73" s="46" t="s">
        <v>279</v>
      </c>
      <c r="F73" s="47" t="s">
        <v>277</v>
      </c>
      <c r="G73" s="46">
        <v>1</v>
      </c>
      <c r="H73" s="61">
        <v>258.2</v>
      </c>
      <c r="I73" s="61">
        <v>270.60000000000002</v>
      </c>
      <c r="J73" s="61">
        <v>273.39999999999998</v>
      </c>
      <c r="K73" s="61">
        <v>270.60000000000002</v>
      </c>
      <c r="L73" s="61">
        <v>267.7</v>
      </c>
      <c r="M73" s="61">
        <v>267.89999999999998</v>
      </c>
      <c r="N73" s="61">
        <v>274.7</v>
      </c>
      <c r="O73" s="61">
        <v>291.10000000000002</v>
      </c>
      <c r="P73" s="61">
        <v>284.7</v>
      </c>
      <c r="Q73" s="66"/>
      <c r="R73" s="66"/>
      <c r="S73" s="66"/>
      <c r="T73" s="47"/>
    </row>
    <row r="74" spans="1:20">
      <c r="A74" s="58" t="str">
        <f t="shared" si="1"/>
        <v>WSH</v>
      </c>
      <c r="B74" s="46" t="s">
        <v>91</v>
      </c>
      <c r="C74" s="46" t="s">
        <v>278</v>
      </c>
      <c r="D74" s="46" t="s">
        <v>275</v>
      </c>
      <c r="E74" s="46" t="s">
        <v>279</v>
      </c>
      <c r="F74" s="47" t="s">
        <v>277</v>
      </c>
      <c r="G74" s="46">
        <v>1</v>
      </c>
      <c r="H74" s="61">
        <v>185.7</v>
      </c>
      <c r="I74" s="61">
        <v>171.7</v>
      </c>
      <c r="J74" s="61">
        <v>174.9</v>
      </c>
      <c r="K74" s="61">
        <v>180</v>
      </c>
      <c r="L74" s="61">
        <v>173.4</v>
      </c>
      <c r="M74" s="61">
        <v>178.6</v>
      </c>
      <c r="N74" s="61">
        <v>174.2</v>
      </c>
      <c r="O74" s="61">
        <v>183.6</v>
      </c>
      <c r="P74" s="61">
        <v>178.2</v>
      </c>
      <c r="Q74" s="66"/>
      <c r="R74" s="66"/>
      <c r="S74" s="66"/>
      <c r="T74" s="47"/>
    </row>
    <row r="75" spans="1:20">
      <c r="A75" s="58" t="str">
        <f t="shared" si="1"/>
        <v>HDD</v>
      </c>
      <c r="B75" s="46" t="s">
        <v>92</v>
      </c>
      <c r="C75" s="46" t="s">
        <v>278</v>
      </c>
      <c r="D75" s="46" t="s">
        <v>275</v>
      </c>
      <c r="E75" s="46" t="s">
        <v>279</v>
      </c>
      <c r="F75" s="47" t="s">
        <v>277</v>
      </c>
      <c r="G75" s="46">
        <v>1</v>
      </c>
      <c r="H75" s="61">
        <v>19.100000000000001</v>
      </c>
      <c r="I75" s="61">
        <v>18</v>
      </c>
      <c r="J75" s="61">
        <v>17.8</v>
      </c>
      <c r="K75" s="61">
        <v>18.8</v>
      </c>
      <c r="L75" s="61">
        <v>17.399999999999999</v>
      </c>
      <c r="M75" s="61">
        <v>19.100000000000001</v>
      </c>
      <c r="N75" s="61">
        <v>19.399999999999999</v>
      </c>
      <c r="O75" s="61">
        <v>16</v>
      </c>
      <c r="P75" s="61">
        <v>15.7</v>
      </c>
      <c r="Q75" s="66"/>
      <c r="R75" s="66"/>
      <c r="S75" s="66"/>
      <c r="T75" s="47"/>
    </row>
    <row r="76" spans="1:20">
      <c r="A76" s="58" t="str">
        <f t="shared" si="1"/>
        <v>NES</v>
      </c>
      <c r="B76" s="46" t="s">
        <v>93</v>
      </c>
      <c r="C76" s="46" t="s">
        <v>278</v>
      </c>
      <c r="D76" s="46" t="s">
        <v>275</v>
      </c>
      <c r="E76" s="46" t="s">
        <v>279</v>
      </c>
      <c r="F76" s="47" t="s">
        <v>277</v>
      </c>
      <c r="G76" s="46">
        <v>1</v>
      </c>
      <c r="H76" s="61">
        <v>254.8</v>
      </c>
      <c r="I76" s="61">
        <v>238.7</v>
      </c>
      <c r="J76" s="61">
        <v>233.4</v>
      </c>
      <c r="K76" s="61">
        <v>230.9</v>
      </c>
      <c r="L76" s="61">
        <v>222.7</v>
      </c>
      <c r="M76" s="61">
        <v>233</v>
      </c>
      <c r="N76" s="61">
        <v>220.7</v>
      </c>
      <c r="O76" s="61">
        <v>218</v>
      </c>
      <c r="P76" s="61">
        <v>215.1</v>
      </c>
      <c r="Q76" s="66"/>
      <c r="R76" s="66"/>
      <c r="S76" s="66"/>
      <c r="T76" s="47"/>
    </row>
    <row r="77" spans="1:20">
      <c r="A77" s="58" t="str">
        <f t="shared" si="1"/>
        <v>SVE</v>
      </c>
      <c r="B77" s="46" t="s">
        <v>94</v>
      </c>
      <c r="C77" s="46" t="s">
        <v>278</v>
      </c>
      <c r="D77" s="46" t="s">
        <v>275</v>
      </c>
      <c r="E77" s="46" t="s">
        <v>279</v>
      </c>
      <c r="F77" s="47" t="s">
        <v>277</v>
      </c>
      <c r="G77" s="46">
        <v>1</v>
      </c>
      <c r="H77" s="61">
        <v>376.9</v>
      </c>
      <c r="I77" s="61">
        <v>356.8</v>
      </c>
      <c r="J77" s="61">
        <v>360.8</v>
      </c>
      <c r="K77" s="61">
        <v>367.7</v>
      </c>
      <c r="L77" s="61">
        <v>378.4</v>
      </c>
      <c r="M77" s="61">
        <v>363.6</v>
      </c>
      <c r="N77" s="61">
        <v>360.2</v>
      </c>
      <c r="O77" s="61">
        <v>374.2</v>
      </c>
      <c r="P77" s="61">
        <v>370.1</v>
      </c>
      <c r="Q77" s="66"/>
      <c r="R77" s="66"/>
      <c r="S77" s="66"/>
      <c r="T77" s="47"/>
    </row>
    <row r="78" spans="1:20">
      <c r="A78" s="58" t="str">
        <f t="shared" si="1"/>
        <v>SWB</v>
      </c>
      <c r="B78" s="46" t="s">
        <v>95</v>
      </c>
      <c r="C78" s="46" t="s">
        <v>278</v>
      </c>
      <c r="D78" s="46" t="s">
        <v>275</v>
      </c>
      <c r="E78" s="46" t="s">
        <v>279</v>
      </c>
      <c r="F78" s="47" t="s">
        <v>277</v>
      </c>
      <c r="G78" s="46">
        <v>1</v>
      </c>
      <c r="H78" s="61">
        <v>161</v>
      </c>
      <c r="I78" s="61">
        <v>155.69999999999999</v>
      </c>
      <c r="J78" s="61">
        <v>156.5</v>
      </c>
      <c r="K78" s="61">
        <v>157.69999999999999</v>
      </c>
      <c r="L78" s="61">
        <v>150.30000000000001</v>
      </c>
      <c r="M78" s="61">
        <v>146.4</v>
      </c>
      <c r="N78" s="61">
        <v>145.80000000000001</v>
      </c>
      <c r="O78" s="61">
        <v>152.30000000000001</v>
      </c>
      <c r="P78" s="61">
        <v>140.4</v>
      </c>
      <c r="Q78" s="66"/>
      <c r="R78" s="66"/>
      <c r="S78" s="66"/>
      <c r="T78" s="47"/>
    </row>
    <row r="79" spans="1:20">
      <c r="A79" s="58" t="str">
        <f t="shared" si="1"/>
        <v>SRN</v>
      </c>
      <c r="B79" s="46" t="s">
        <v>96</v>
      </c>
      <c r="C79" s="46" t="s">
        <v>278</v>
      </c>
      <c r="D79" s="46" t="s">
        <v>275</v>
      </c>
      <c r="E79" s="46" t="s">
        <v>279</v>
      </c>
      <c r="F79" s="47" t="s">
        <v>277</v>
      </c>
      <c r="G79" s="46">
        <v>1</v>
      </c>
      <c r="H79" s="61">
        <v>93.6</v>
      </c>
      <c r="I79" s="61">
        <v>103.6</v>
      </c>
      <c r="J79" s="61">
        <v>103.1</v>
      </c>
      <c r="K79" s="61">
        <v>106.2</v>
      </c>
      <c r="L79" s="61">
        <v>110.3</v>
      </c>
      <c r="M79" s="61">
        <v>109.2</v>
      </c>
      <c r="N79" s="61">
        <v>118.2</v>
      </c>
      <c r="O79" s="61">
        <v>120.2</v>
      </c>
      <c r="P79" s="61">
        <v>112.5</v>
      </c>
      <c r="Q79" s="66"/>
      <c r="R79" s="66"/>
      <c r="S79" s="66"/>
      <c r="T79" s="47"/>
    </row>
    <row r="80" spans="1:20">
      <c r="A80" s="58" t="str">
        <f t="shared" si="1"/>
        <v>TMS</v>
      </c>
      <c r="B80" s="46" t="s">
        <v>97</v>
      </c>
      <c r="C80" s="46" t="s">
        <v>278</v>
      </c>
      <c r="D80" s="46" t="s">
        <v>275</v>
      </c>
      <c r="E80" s="46" t="s">
        <v>279</v>
      </c>
      <c r="F80" s="47" t="s">
        <v>277</v>
      </c>
      <c r="G80" s="46">
        <v>1</v>
      </c>
      <c r="H80" s="61">
        <v>501.5</v>
      </c>
      <c r="I80" s="61">
        <v>490.2</v>
      </c>
      <c r="J80" s="61">
        <v>501.4</v>
      </c>
      <c r="K80" s="61">
        <v>508</v>
      </c>
      <c r="L80" s="61">
        <v>499.6</v>
      </c>
      <c r="M80" s="61">
        <v>478.8</v>
      </c>
      <c r="N80" s="61">
        <v>491.7</v>
      </c>
      <c r="O80" s="61">
        <v>478.9</v>
      </c>
      <c r="P80" s="61">
        <v>460.5</v>
      </c>
      <c r="Q80" s="66"/>
      <c r="R80" s="66"/>
      <c r="S80" s="66"/>
      <c r="T80" s="47"/>
    </row>
    <row r="81" spans="1:20">
      <c r="A81" s="58" t="str">
        <f t="shared" si="1"/>
        <v>UUW</v>
      </c>
      <c r="B81" s="46" t="s">
        <v>267</v>
      </c>
      <c r="C81" s="46" t="s">
        <v>278</v>
      </c>
      <c r="D81" s="46" t="s">
        <v>275</v>
      </c>
      <c r="E81" s="46" t="s">
        <v>279</v>
      </c>
      <c r="F81" s="47" t="s">
        <v>277</v>
      </c>
      <c r="G81" s="46">
        <v>1</v>
      </c>
      <c r="H81" s="61">
        <v>377.8</v>
      </c>
      <c r="I81" s="61">
        <v>372.8</v>
      </c>
      <c r="J81" s="61">
        <v>361.4</v>
      </c>
      <c r="K81" s="61">
        <v>362.5</v>
      </c>
      <c r="L81" s="61">
        <v>370.1</v>
      </c>
      <c r="M81" s="61">
        <v>368.6</v>
      </c>
      <c r="N81" s="61">
        <v>365.8</v>
      </c>
      <c r="O81" s="61">
        <v>376.8</v>
      </c>
      <c r="P81" s="61">
        <v>377.3</v>
      </c>
      <c r="Q81" s="66"/>
      <c r="R81" s="66"/>
      <c r="S81" s="66"/>
      <c r="T81" s="47"/>
    </row>
    <row r="82" spans="1:20">
      <c r="A82" s="58" t="str">
        <f t="shared" si="1"/>
        <v>WSX</v>
      </c>
      <c r="B82" s="46" t="s">
        <v>99</v>
      </c>
      <c r="C82" s="46" t="s">
        <v>278</v>
      </c>
      <c r="D82" s="46" t="s">
        <v>275</v>
      </c>
      <c r="E82" s="46" t="s">
        <v>279</v>
      </c>
      <c r="F82" s="47" t="s">
        <v>277</v>
      </c>
      <c r="G82" s="46">
        <v>1</v>
      </c>
      <c r="H82" s="61">
        <v>101.7</v>
      </c>
      <c r="I82" s="61">
        <v>96.7</v>
      </c>
      <c r="J82" s="61">
        <v>99.3</v>
      </c>
      <c r="K82" s="61">
        <v>99</v>
      </c>
      <c r="L82" s="61">
        <v>98.5</v>
      </c>
      <c r="M82" s="61">
        <v>97.6</v>
      </c>
      <c r="N82" s="61">
        <v>98.2</v>
      </c>
      <c r="O82" s="61">
        <v>100.4</v>
      </c>
      <c r="P82" s="61">
        <v>95.2</v>
      </c>
      <c r="Q82" s="66"/>
      <c r="R82" s="66"/>
      <c r="S82" s="66"/>
      <c r="T82" s="47"/>
    </row>
    <row r="83" spans="1:20">
      <c r="A83" s="58" t="str">
        <f t="shared" si="1"/>
        <v>YKY</v>
      </c>
      <c r="B83" s="46" t="s">
        <v>100</v>
      </c>
      <c r="C83" s="46" t="s">
        <v>278</v>
      </c>
      <c r="D83" s="46" t="s">
        <v>275</v>
      </c>
      <c r="E83" s="46" t="s">
        <v>279</v>
      </c>
      <c r="F83" s="47" t="s">
        <v>277</v>
      </c>
      <c r="G83" s="46">
        <v>1</v>
      </c>
      <c r="H83" s="61">
        <v>272.60000000000002</v>
      </c>
      <c r="I83" s="61">
        <v>259</v>
      </c>
      <c r="J83" s="61">
        <v>264.5</v>
      </c>
      <c r="K83" s="61">
        <v>266.8</v>
      </c>
      <c r="L83" s="61">
        <v>269.10000000000002</v>
      </c>
      <c r="M83" s="61">
        <v>267.7</v>
      </c>
      <c r="N83" s="61">
        <v>275.3</v>
      </c>
      <c r="O83" s="61">
        <v>291.3</v>
      </c>
      <c r="P83" s="61">
        <v>276.60000000000002</v>
      </c>
      <c r="Q83" s="66"/>
      <c r="R83" s="66"/>
      <c r="S83" s="66"/>
      <c r="T83" s="47"/>
    </row>
    <row r="84" spans="1:20">
      <c r="A84" s="58" t="str">
        <f t="shared" si="1"/>
        <v>AFW</v>
      </c>
      <c r="B84" s="46" t="s">
        <v>101</v>
      </c>
      <c r="C84" s="46" t="s">
        <v>278</v>
      </c>
      <c r="D84" s="46" t="s">
        <v>275</v>
      </c>
      <c r="E84" s="46" t="s">
        <v>279</v>
      </c>
      <c r="F84" s="47" t="s">
        <v>277</v>
      </c>
      <c r="G84" s="46">
        <v>1</v>
      </c>
      <c r="H84" s="61">
        <v>178.2</v>
      </c>
      <c r="I84" s="61">
        <v>169.5</v>
      </c>
      <c r="J84" s="61">
        <v>172.7</v>
      </c>
      <c r="K84" s="61">
        <v>171.9</v>
      </c>
      <c r="L84" s="61">
        <v>168.9</v>
      </c>
      <c r="M84" s="61">
        <v>172.4</v>
      </c>
      <c r="N84" s="61">
        <v>178.9</v>
      </c>
      <c r="O84" s="61">
        <v>182.5</v>
      </c>
      <c r="P84" s="61">
        <v>176.9</v>
      </c>
      <c r="Q84" s="66"/>
      <c r="R84" s="66"/>
      <c r="S84" s="66"/>
      <c r="T84" s="47"/>
    </row>
    <row r="85" spans="1:20">
      <c r="A85" s="58" t="str">
        <f t="shared" si="1"/>
        <v>BRL</v>
      </c>
      <c r="B85" s="46" t="s">
        <v>102</v>
      </c>
      <c r="C85" s="46" t="s">
        <v>278</v>
      </c>
      <c r="D85" s="46" t="s">
        <v>275</v>
      </c>
      <c r="E85" s="46" t="s">
        <v>279</v>
      </c>
      <c r="F85" s="47" t="s">
        <v>277</v>
      </c>
      <c r="G85" s="46">
        <v>1</v>
      </c>
      <c r="H85" s="61">
        <v>60.4</v>
      </c>
      <c r="I85" s="61">
        <v>57.9</v>
      </c>
      <c r="J85" s="61">
        <v>58.8</v>
      </c>
      <c r="K85" s="61">
        <v>59.4</v>
      </c>
      <c r="L85" s="61">
        <v>59.9</v>
      </c>
      <c r="M85" s="61">
        <v>59.8</v>
      </c>
      <c r="N85" s="61">
        <v>59.7</v>
      </c>
      <c r="O85" s="61">
        <v>60.5</v>
      </c>
      <c r="P85" s="61">
        <v>58.6</v>
      </c>
      <c r="Q85" s="66"/>
      <c r="R85" s="66"/>
      <c r="S85" s="66"/>
      <c r="T85" s="47"/>
    </row>
    <row r="86" spans="1:20">
      <c r="A86" s="58" t="str">
        <f t="shared" si="1"/>
        <v>PRT</v>
      </c>
      <c r="B86" s="46" t="s">
        <v>104</v>
      </c>
      <c r="C86" s="46" t="s">
        <v>278</v>
      </c>
      <c r="D86" s="46" t="s">
        <v>275</v>
      </c>
      <c r="E86" s="46" t="s">
        <v>279</v>
      </c>
      <c r="F86" s="47" t="s">
        <v>277</v>
      </c>
      <c r="G86" s="46">
        <v>1</v>
      </c>
      <c r="H86" s="61">
        <v>40.700000000000003</v>
      </c>
      <c r="I86" s="61">
        <v>35.700000000000003</v>
      </c>
      <c r="J86" s="61">
        <v>36.4</v>
      </c>
      <c r="K86" s="61">
        <v>35.9</v>
      </c>
      <c r="L86" s="61">
        <v>35.4</v>
      </c>
      <c r="M86" s="61">
        <v>34.4</v>
      </c>
      <c r="N86" s="61">
        <v>33.700000000000003</v>
      </c>
      <c r="O86" s="61">
        <v>34.6</v>
      </c>
      <c r="P86" s="61">
        <v>32.700000000000003</v>
      </c>
      <c r="Q86" s="66"/>
      <c r="R86" s="66"/>
      <c r="S86" s="66"/>
      <c r="T86" s="47"/>
    </row>
    <row r="87" spans="1:20">
      <c r="A87" s="58" t="str">
        <f t="shared" si="1"/>
        <v>SEW</v>
      </c>
      <c r="B87" s="46" t="s">
        <v>105</v>
      </c>
      <c r="C87" s="46" t="s">
        <v>278</v>
      </c>
      <c r="D87" s="46" t="s">
        <v>275</v>
      </c>
      <c r="E87" s="46" t="s">
        <v>279</v>
      </c>
      <c r="F87" s="47" t="s">
        <v>277</v>
      </c>
      <c r="G87" s="46">
        <v>1</v>
      </c>
      <c r="H87" s="61">
        <v>110</v>
      </c>
      <c r="I87" s="61">
        <v>100.4</v>
      </c>
      <c r="J87" s="61">
        <v>103.9</v>
      </c>
      <c r="K87" s="61">
        <v>103.6</v>
      </c>
      <c r="L87" s="61">
        <v>100.6</v>
      </c>
      <c r="M87" s="61">
        <v>97</v>
      </c>
      <c r="N87" s="61">
        <v>93.8</v>
      </c>
      <c r="O87" s="61">
        <v>97.5</v>
      </c>
      <c r="P87" s="61">
        <v>93.9</v>
      </c>
      <c r="Q87" s="66"/>
      <c r="R87" s="66"/>
      <c r="S87" s="66"/>
      <c r="T87" s="47"/>
    </row>
    <row r="88" spans="1:20">
      <c r="A88" s="58" t="str">
        <f t="shared" si="1"/>
        <v>SSC</v>
      </c>
      <c r="B88" s="46" t="s">
        <v>103</v>
      </c>
      <c r="C88" s="46" t="s">
        <v>278</v>
      </c>
      <c r="D88" s="46" t="s">
        <v>275</v>
      </c>
      <c r="E88" s="46" t="s">
        <v>279</v>
      </c>
      <c r="F88" s="47" t="s">
        <v>277</v>
      </c>
      <c r="G88" s="46">
        <v>1</v>
      </c>
      <c r="H88" s="61">
        <v>73.5</v>
      </c>
      <c r="I88" s="61">
        <v>73.8</v>
      </c>
      <c r="J88" s="61">
        <v>73.3</v>
      </c>
      <c r="K88" s="61">
        <v>72.7</v>
      </c>
      <c r="L88" s="61">
        <v>74.400000000000006</v>
      </c>
      <c r="M88" s="61">
        <v>76</v>
      </c>
      <c r="N88" s="61">
        <v>77.8</v>
      </c>
      <c r="O88" s="61">
        <v>80.400000000000006</v>
      </c>
      <c r="P88" s="61">
        <v>87.2</v>
      </c>
      <c r="Q88" s="66"/>
      <c r="R88" s="66"/>
      <c r="S88" s="66"/>
      <c r="T88" s="47"/>
    </row>
    <row r="89" spans="1:20">
      <c r="A89" s="58" t="str">
        <f t="shared" si="1"/>
        <v>SES</v>
      </c>
      <c r="B89" s="46" t="s">
        <v>106</v>
      </c>
      <c r="C89" s="46" t="s">
        <v>278</v>
      </c>
      <c r="D89" s="46" t="s">
        <v>275</v>
      </c>
      <c r="E89" s="46" t="s">
        <v>279</v>
      </c>
      <c r="F89" s="47" t="s">
        <v>277</v>
      </c>
      <c r="G89" s="46">
        <v>1</v>
      </c>
      <c r="H89" s="61">
        <v>25.1</v>
      </c>
      <c r="I89" s="61">
        <v>24.4</v>
      </c>
      <c r="J89" s="61">
        <v>24.5</v>
      </c>
      <c r="K89" s="61">
        <v>25.2</v>
      </c>
      <c r="L89" s="61">
        <v>26</v>
      </c>
      <c r="M89" s="61">
        <v>27.3</v>
      </c>
      <c r="N89" s="61">
        <v>24.7</v>
      </c>
      <c r="O89" s="61">
        <v>24.6</v>
      </c>
      <c r="P89" s="61">
        <v>24.9</v>
      </c>
      <c r="Q89" s="66"/>
      <c r="R89" s="66"/>
      <c r="S89" s="66"/>
      <c r="T89" s="47"/>
    </row>
    <row r="90" spans="1:20">
      <c r="A90" s="58" t="str">
        <f t="shared" si="1"/>
        <v>NES</v>
      </c>
      <c r="B90" s="46" t="s">
        <v>93</v>
      </c>
      <c r="C90" s="46" t="s">
        <v>280</v>
      </c>
      <c r="D90" s="46" t="s">
        <v>275</v>
      </c>
      <c r="E90" s="46" t="s">
        <v>281</v>
      </c>
      <c r="F90" s="47" t="s">
        <v>277</v>
      </c>
      <c r="G90" s="46">
        <v>1</v>
      </c>
      <c r="H90" s="66"/>
      <c r="I90" s="66"/>
      <c r="J90" s="66"/>
      <c r="K90" s="66"/>
      <c r="L90" s="66"/>
      <c r="M90" s="66"/>
      <c r="N90" s="61">
        <v>144.80000000000001</v>
      </c>
      <c r="O90" s="61">
        <v>143.19999999999999</v>
      </c>
      <c r="P90" s="61">
        <v>140.69999999999999</v>
      </c>
      <c r="Q90" s="61">
        <v>120.2</v>
      </c>
      <c r="R90" s="61">
        <v>130.6</v>
      </c>
      <c r="S90" s="70"/>
      <c r="T90" s="47"/>
    </row>
    <row r="91" spans="1:20">
      <c r="A91" s="58" t="str">
        <f t="shared" si="1"/>
        <v>NES</v>
      </c>
      <c r="B91" s="46" t="s">
        <v>93</v>
      </c>
      <c r="C91" s="46" t="s">
        <v>282</v>
      </c>
      <c r="D91" s="46" t="s">
        <v>275</v>
      </c>
      <c r="E91" s="46" t="s">
        <v>283</v>
      </c>
      <c r="F91" s="47" t="s">
        <v>277</v>
      </c>
      <c r="G91" s="46">
        <v>1</v>
      </c>
      <c r="H91" s="66"/>
      <c r="I91" s="66"/>
      <c r="J91" s="66"/>
      <c r="K91" s="66"/>
      <c r="L91" s="66"/>
      <c r="M91" s="66"/>
      <c r="N91" s="61">
        <v>75.2</v>
      </c>
      <c r="O91" s="61">
        <v>74.2</v>
      </c>
      <c r="P91" s="61">
        <v>73</v>
      </c>
      <c r="Q91" s="61">
        <v>61</v>
      </c>
      <c r="R91" s="61">
        <v>68.900000000000006</v>
      </c>
      <c r="S91" s="70"/>
      <c r="T91" s="47"/>
    </row>
    <row r="92" spans="1:20">
      <c r="A92" s="58" t="str">
        <f t="shared" si="1"/>
        <v>SSC</v>
      </c>
      <c r="B92" s="46" t="s">
        <v>103</v>
      </c>
      <c r="C92" s="46" t="s">
        <v>280</v>
      </c>
      <c r="D92" s="46" t="s">
        <v>275</v>
      </c>
      <c r="E92" s="46" t="s">
        <v>281</v>
      </c>
      <c r="F92" s="47" t="s">
        <v>277</v>
      </c>
      <c r="G92" s="46">
        <v>1</v>
      </c>
      <c r="H92" s="66"/>
      <c r="I92" s="66"/>
      <c r="J92" s="66"/>
      <c r="K92" s="66"/>
      <c r="L92" s="66"/>
      <c r="M92" s="66"/>
      <c r="N92" s="61">
        <v>21.3</v>
      </c>
      <c r="O92" s="61">
        <v>22.8</v>
      </c>
      <c r="P92" s="61">
        <v>26</v>
      </c>
      <c r="Q92" s="61">
        <v>20.6</v>
      </c>
      <c r="R92" s="61">
        <v>22.7</v>
      </c>
      <c r="S92" s="70"/>
      <c r="T92" s="47"/>
    </row>
    <row r="93" spans="1:20">
      <c r="A93" s="58" t="str">
        <f t="shared" si="1"/>
        <v>SSC</v>
      </c>
      <c r="B93" s="46" t="s">
        <v>103</v>
      </c>
      <c r="C93" s="46" t="s">
        <v>282</v>
      </c>
      <c r="D93" s="46" t="s">
        <v>275</v>
      </c>
      <c r="E93" s="46" t="s">
        <v>283</v>
      </c>
      <c r="F93" s="47" t="s">
        <v>277</v>
      </c>
      <c r="G93" s="46">
        <v>1</v>
      </c>
      <c r="H93" s="66"/>
      <c r="I93" s="66"/>
      <c r="J93" s="66"/>
      <c r="K93" s="66"/>
      <c r="L93" s="66"/>
      <c r="M93" s="66"/>
      <c r="N93" s="61">
        <v>57</v>
      </c>
      <c r="O93" s="61">
        <v>58.1</v>
      </c>
      <c r="P93" s="61">
        <v>60.6</v>
      </c>
      <c r="Q93" s="61">
        <v>50.7</v>
      </c>
      <c r="R93" s="61">
        <v>52.7</v>
      </c>
      <c r="S93" s="70"/>
      <c r="T93" s="47"/>
    </row>
    <row r="94" spans="1:20">
      <c r="A94" s="58" t="str">
        <f t="shared" si="1"/>
        <v>NES</v>
      </c>
      <c r="B94" s="46" t="s">
        <v>93</v>
      </c>
      <c r="C94" s="46" t="s">
        <v>284</v>
      </c>
      <c r="D94" s="46" t="s">
        <v>275</v>
      </c>
      <c r="E94" s="46" t="s">
        <v>285</v>
      </c>
      <c r="F94" s="47" t="s">
        <v>277</v>
      </c>
      <c r="G94" s="46">
        <v>1</v>
      </c>
      <c r="H94" s="61">
        <v>162.19999999999999</v>
      </c>
      <c r="I94" s="61">
        <v>157</v>
      </c>
      <c r="J94" s="61">
        <v>154.6</v>
      </c>
      <c r="K94" s="61">
        <v>153.4</v>
      </c>
      <c r="L94" s="61">
        <v>146.6</v>
      </c>
      <c r="M94" s="61">
        <v>151.4</v>
      </c>
      <c r="N94" s="61">
        <v>144.4</v>
      </c>
      <c r="O94" s="61">
        <v>143.80000000000001</v>
      </c>
      <c r="P94" s="61">
        <v>141.5</v>
      </c>
      <c r="Q94" s="66"/>
      <c r="R94" s="66"/>
      <c r="S94" s="66"/>
      <c r="T94" s="47"/>
    </row>
    <row r="95" spans="1:20">
      <c r="A95" s="58" t="str">
        <f t="shared" si="1"/>
        <v>NES</v>
      </c>
      <c r="B95" s="46" t="s">
        <v>93</v>
      </c>
      <c r="C95" s="46" t="s">
        <v>286</v>
      </c>
      <c r="D95" s="46" t="s">
        <v>275</v>
      </c>
      <c r="E95" s="46" t="s">
        <v>287</v>
      </c>
      <c r="F95" s="47" t="s">
        <v>277</v>
      </c>
      <c r="G95" s="46">
        <v>1</v>
      </c>
      <c r="H95" s="61">
        <v>92.5</v>
      </c>
      <c r="I95" s="61">
        <v>81.7</v>
      </c>
      <c r="J95" s="61">
        <v>78.8</v>
      </c>
      <c r="K95" s="61">
        <v>77.5</v>
      </c>
      <c r="L95" s="61">
        <v>76</v>
      </c>
      <c r="M95" s="61">
        <v>81.599999999999994</v>
      </c>
      <c r="N95" s="61">
        <v>76.3</v>
      </c>
      <c r="O95" s="61">
        <v>74.2</v>
      </c>
      <c r="P95" s="61">
        <v>73.599999999999994</v>
      </c>
      <c r="Q95" s="66"/>
      <c r="R95" s="66"/>
      <c r="S95" s="66"/>
      <c r="T95" s="47"/>
    </row>
    <row r="96" spans="1:20">
      <c r="A96" s="58" t="str">
        <f t="shared" si="1"/>
        <v>SSC</v>
      </c>
      <c r="B96" s="46" t="s">
        <v>103</v>
      </c>
      <c r="C96" s="46" t="s">
        <v>284</v>
      </c>
      <c r="D96" s="46" t="s">
        <v>275</v>
      </c>
      <c r="E96" s="46" t="s">
        <v>285</v>
      </c>
      <c r="F96" s="47" t="s">
        <v>277</v>
      </c>
      <c r="G96" s="46">
        <v>1</v>
      </c>
      <c r="H96" s="61">
        <v>52.7</v>
      </c>
      <c r="I96" s="61">
        <v>53</v>
      </c>
      <c r="J96" s="61">
        <v>52.8</v>
      </c>
      <c r="K96" s="61">
        <v>52.2</v>
      </c>
      <c r="L96" s="61">
        <v>53.3</v>
      </c>
      <c r="M96" s="61">
        <v>54.9</v>
      </c>
      <c r="N96" s="61">
        <v>56</v>
      </c>
      <c r="O96" s="61">
        <v>57.4</v>
      </c>
      <c r="P96" s="61">
        <v>61</v>
      </c>
      <c r="Q96" s="66"/>
      <c r="R96" s="66"/>
      <c r="S96" s="66"/>
      <c r="T96" s="47"/>
    </row>
    <row r="97" spans="1:20">
      <c r="A97" s="58" t="str">
        <f t="shared" si="1"/>
        <v>SSC</v>
      </c>
      <c r="B97" s="46" t="s">
        <v>103</v>
      </c>
      <c r="C97" s="46" t="s">
        <v>286</v>
      </c>
      <c r="D97" s="46" t="s">
        <v>275</v>
      </c>
      <c r="E97" s="46" t="s">
        <v>287</v>
      </c>
      <c r="F97" s="47" t="s">
        <v>277</v>
      </c>
      <c r="G97" s="46">
        <v>1</v>
      </c>
      <c r="H97" s="61">
        <v>20.9</v>
      </c>
      <c r="I97" s="61">
        <v>20.9</v>
      </c>
      <c r="J97" s="61">
        <v>20.5</v>
      </c>
      <c r="K97" s="61">
        <v>20.5</v>
      </c>
      <c r="L97" s="61">
        <v>21.1</v>
      </c>
      <c r="M97" s="61">
        <v>21.1</v>
      </c>
      <c r="N97" s="61">
        <v>21.8</v>
      </c>
      <c r="O97" s="61">
        <v>23</v>
      </c>
      <c r="P97" s="61">
        <v>26.2</v>
      </c>
      <c r="Q97" s="66"/>
      <c r="R97" s="66"/>
      <c r="S97" s="66"/>
      <c r="T97" s="47"/>
    </row>
    <row r="98" spans="1:20">
      <c r="A98" s="58" t="str">
        <f t="shared" si="1"/>
        <v>ANH</v>
      </c>
      <c r="B98" s="46" t="s">
        <v>58</v>
      </c>
      <c r="C98" s="46" t="s">
        <v>288</v>
      </c>
      <c r="D98" s="46" t="s">
        <v>289</v>
      </c>
      <c r="E98" s="46" t="s">
        <v>290</v>
      </c>
      <c r="F98" s="47" t="s">
        <v>277</v>
      </c>
      <c r="G98" s="46">
        <v>1</v>
      </c>
      <c r="H98" s="66"/>
      <c r="I98" s="66"/>
      <c r="J98" s="66"/>
      <c r="K98" s="66"/>
      <c r="L98" s="66"/>
      <c r="M98" s="66"/>
      <c r="N98" s="61">
        <v>191.3</v>
      </c>
      <c r="O98" s="61">
        <v>199.9</v>
      </c>
      <c r="P98" s="61">
        <v>191</v>
      </c>
      <c r="Q98" s="61">
        <v>182.4</v>
      </c>
      <c r="R98" s="61">
        <v>173.4</v>
      </c>
      <c r="S98" s="70"/>
      <c r="T98" s="47"/>
    </row>
    <row r="99" spans="1:20">
      <c r="A99" s="58" t="str">
        <f t="shared" si="1"/>
        <v>WSH</v>
      </c>
      <c r="B99" s="46" t="s">
        <v>91</v>
      </c>
      <c r="C99" s="46" t="s">
        <v>288</v>
      </c>
      <c r="D99" s="46" t="s">
        <v>289</v>
      </c>
      <c r="E99" s="46" t="s">
        <v>290</v>
      </c>
      <c r="F99" s="47" t="s">
        <v>277</v>
      </c>
      <c r="G99" s="46">
        <v>1</v>
      </c>
      <c r="H99" s="66"/>
      <c r="I99" s="66"/>
      <c r="J99" s="66"/>
      <c r="K99" s="66"/>
      <c r="L99" s="66"/>
      <c r="M99" s="66"/>
      <c r="N99" s="61">
        <v>175.4</v>
      </c>
      <c r="O99" s="61">
        <v>172.9</v>
      </c>
      <c r="P99" s="61">
        <v>173.1</v>
      </c>
      <c r="Q99" s="61">
        <v>163.6</v>
      </c>
      <c r="R99" s="61">
        <v>157.4</v>
      </c>
      <c r="S99" s="70"/>
      <c r="T99" s="47"/>
    </row>
    <row r="100" spans="1:20">
      <c r="A100" s="58" t="str">
        <f t="shared" si="1"/>
        <v>HDD</v>
      </c>
      <c r="B100" s="46" t="s">
        <v>92</v>
      </c>
      <c r="C100" s="46" t="s">
        <v>288</v>
      </c>
      <c r="D100" s="46" t="s">
        <v>289</v>
      </c>
      <c r="E100" s="46" t="s">
        <v>290</v>
      </c>
      <c r="F100" s="47" t="s">
        <v>277</v>
      </c>
      <c r="G100" s="46">
        <v>1</v>
      </c>
      <c r="H100" s="66"/>
      <c r="I100" s="66"/>
      <c r="J100" s="66"/>
      <c r="K100" s="66"/>
      <c r="L100" s="66"/>
      <c r="M100" s="66"/>
      <c r="N100" s="61">
        <v>17.8</v>
      </c>
      <c r="O100" s="61">
        <v>14.8</v>
      </c>
      <c r="P100" s="61">
        <v>13</v>
      </c>
      <c r="Q100" s="61">
        <v>14.7</v>
      </c>
      <c r="R100" s="61">
        <v>13.9</v>
      </c>
      <c r="S100" s="70"/>
      <c r="T100" s="47"/>
    </row>
    <row r="101" spans="1:20">
      <c r="A101" s="58" t="str">
        <f t="shared" si="1"/>
        <v>NES</v>
      </c>
      <c r="B101" s="46" t="s">
        <v>93</v>
      </c>
      <c r="C101" s="46" t="s">
        <v>288</v>
      </c>
      <c r="D101" s="46" t="s">
        <v>289</v>
      </c>
      <c r="E101" s="46" t="s">
        <v>290</v>
      </c>
      <c r="F101" s="47" t="s">
        <v>277</v>
      </c>
      <c r="G101" s="46">
        <v>1</v>
      </c>
      <c r="H101" s="66"/>
      <c r="I101" s="66"/>
      <c r="J101" s="66"/>
      <c r="K101" s="66"/>
      <c r="L101" s="66"/>
      <c r="M101" s="66"/>
      <c r="N101" s="61">
        <v>202.7</v>
      </c>
      <c r="O101" s="61">
        <v>199.9</v>
      </c>
      <c r="P101" s="61">
        <v>197.5</v>
      </c>
      <c r="Q101" s="61">
        <v>206</v>
      </c>
      <c r="R101" s="61">
        <v>189.8</v>
      </c>
      <c r="S101" s="70"/>
      <c r="T101" s="47"/>
    </row>
    <row r="102" spans="1:20">
      <c r="A102" s="58" t="str">
        <f t="shared" si="1"/>
        <v>SVE</v>
      </c>
      <c r="B102" s="46" t="s">
        <v>94</v>
      </c>
      <c r="C102" s="46" t="s">
        <v>288</v>
      </c>
      <c r="D102" s="46" t="s">
        <v>289</v>
      </c>
      <c r="E102" s="46" t="s">
        <v>290</v>
      </c>
      <c r="F102" s="47" t="s">
        <v>277</v>
      </c>
      <c r="G102" s="46">
        <v>1</v>
      </c>
      <c r="H102" s="66"/>
      <c r="I102" s="66"/>
      <c r="J102" s="66"/>
      <c r="K102" s="66"/>
      <c r="L102" s="66"/>
      <c r="M102" s="66"/>
      <c r="N102" s="61">
        <v>469</v>
      </c>
      <c r="O102" s="61">
        <v>468.3</v>
      </c>
      <c r="P102" s="61">
        <v>447.9</v>
      </c>
      <c r="Q102" s="61">
        <v>448.2</v>
      </c>
      <c r="R102" s="61">
        <v>441.4</v>
      </c>
      <c r="S102" s="70"/>
      <c r="T102" s="47"/>
    </row>
    <row r="103" spans="1:20">
      <c r="A103" s="58" t="str">
        <f t="shared" si="1"/>
        <v>SWB</v>
      </c>
      <c r="B103" s="46" t="s">
        <v>95</v>
      </c>
      <c r="C103" s="46" t="s">
        <v>288</v>
      </c>
      <c r="D103" s="46" t="s">
        <v>289</v>
      </c>
      <c r="E103" s="46" t="s">
        <v>290</v>
      </c>
      <c r="F103" s="47" t="s">
        <v>277</v>
      </c>
      <c r="G103" s="46">
        <v>1</v>
      </c>
      <c r="H103" s="66"/>
      <c r="I103" s="66"/>
      <c r="J103" s="66"/>
      <c r="K103" s="66"/>
      <c r="L103" s="66"/>
      <c r="M103" s="66"/>
      <c r="N103" s="61">
        <v>128.30000000000001</v>
      </c>
      <c r="O103" s="61">
        <v>120.8</v>
      </c>
      <c r="P103" s="61">
        <v>123.5</v>
      </c>
      <c r="Q103" s="61">
        <v>136</v>
      </c>
      <c r="R103" s="61">
        <v>90.6</v>
      </c>
      <c r="S103" s="70"/>
      <c r="T103" s="47"/>
    </row>
    <row r="104" spans="1:20">
      <c r="A104" s="58" t="str">
        <f t="shared" si="1"/>
        <v>SRN</v>
      </c>
      <c r="B104" s="46" t="s">
        <v>96</v>
      </c>
      <c r="C104" s="46" t="s">
        <v>288</v>
      </c>
      <c r="D104" s="46" t="s">
        <v>289</v>
      </c>
      <c r="E104" s="46" t="s">
        <v>290</v>
      </c>
      <c r="F104" s="47" t="s">
        <v>277</v>
      </c>
      <c r="G104" s="46">
        <v>1</v>
      </c>
      <c r="H104" s="66"/>
      <c r="I104" s="66"/>
      <c r="J104" s="66"/>
      <c r="K104" s="66"/>
      <c r="L104" s="66"/>
      <c r="M104" s="66"/>
      <c r="N104" s="61">
        <v>102.6</v>
      </c>
      <c r="O104" s="61">
        <v>102.9</v>
      </c>
      <c r="P104" s="61">
        <v>94.1</v>
      </c>
      <c r="Q104" s="61">
        <v>93.8</v>
      </c>
      <c r="R104" s="61">
        <v>96.8</v>
      </c>
      <c r="S104" s="70"/>
      <c r="T104" s="47"/>
    </row>
    <row r="105" spans="1:20">
      <c r="A105" s="58" t="str">
        <f t="shared" si="1"/>
        <v>TMS</v>
      </c>
      <c r="B105" s="46" t="s">
        <v>97</v>
      </c>
      <c r="C105" s="46" t="s">
        <v>288</v>
      </c>
      <c r="D105" s="46" t="s">
        <v>289</v>
      </c>
      <c r="E105" s="46" t="s">
        <v>290</v>
      </c>
      <c r="F105" s="47" t="s">
        <v>277</v>
      </c>
      <c r="G105" s="46">
        <v>1</v>
      </c>
      <c r="H105" s="66"/>
      <c r="I105" s="66"/>
      <c r="J105" s="66"/>
      <c r="K105" s="66"/>
      <c r="L105" s="66"/>
      <c r="M105" s="66"/>
      <c r="N105" s="61">
        <v>699.4</v>
      </c>
      <c r="O105" s="61">
        <v>694</v>
      </c>
      <c r="P105" s="61">
        <v>629.79999999999995</v>
      </c>
      <c r="Q105" s="61">
        <v>593.20000000000005</v>
      </c>
      <c r="R105" s="61">
        <v>593.79999999999995</v>
      </c>
      <c r="S105" s="70"/>
      <c r="T105" s="47"/>
    </row>
    <row r="106" spans="1:20">
      <c r="A106" s="58" t="str">
        <f t="shared" si="1"/>
        <v>UUW</v>
      </c>
      <c r="B106" s="46" t="s">
        <v>267</v>
      </c>
      <c r="C106" s="46" t="s">
        <v>288</v>
      </c>
      <c r="D106" s="46" t="s">
        <v>289</v>
      </c>
      <c r="E106" s="46" t="s">
        <v>290</v>
      </c>
      <c r="F106" s="47" t="s">
        <v>277</v>
      </c>
      <c r="G106" s="46">
        <v>1</v>
      </c>
      <c r="H106" s="66"/>
      <c r="I106" s="66"/>
      <c r="J106" s="66"/>
      <c r="K106" s="66"/>
      <c r="L106" s="66"/>
      <c r="M106" s="66"/>
      <c r="N106" s="61">
        <v>449.4</v>
      </c>
      <c r="O106" s="61">
        <v>452</v>
      </c>
      <c r="P106" s="61">
        <v>439.8</v>
      </c>
      <c r="Q106" s="61">
        <v>424.7</v>
      </c>
      <c r="R106" s="61">
        <v>413.9</v>
      </c>
      <c r="S106" s="70"/>
      <c r="T106" s="47"/>
    </row>
    <row r="107" spans="1:20">
      <c r="A107" s="58" t="str">
        <f t="shared" si="1"/>
        <v>WSX</v>
      </c>
      <c r="B107" s="46" t="s">
        <v>99</v>
      </c>
      <c r="C107" s="46" t="s">
        <v>288</v>
      </c>
      <c r="D107" s="46" t="s">
        <v>289</v>
      </c>
      <c r="E107" s="46" t="s">
        <v>290</v>
      </c>
      <c r="F107" s="47" t="s">
        <v>277</v>
      </c>
      <c r="G107" s="46">
        <v>1</v>
      </c>
      <c r="H107" s="66"/>
      <c r="I107" s="66"/>
      <c r="J107" s="66"/>
      <c r="K107" s="66"/>
      <c r="L107" s="66"/>
      <c r="M107" s="66"/>
      <c r="N107" s="61">
        <v>76.5</v>
      </c>
      <c r="O107" s="61">
        <v>75.599999999999994</v>
      </c>
      <c r="P107" s="61">
        <v>67.900000000000006</v>
      </c>
      <c r="Q107" s="61">
        <v>65.099999999999994</v>
      </c>
      <c r="R107" s="61">
        <v>63.3</v>
      </c>
      <c r="S107" s="70"/>
      <c r="T107" s="47"/>
    </row>
    <row r="108" spans="1:20">
      <c r="A108" s="58" t="str">
        <f t="shared" si="1"/>
        <v>YKY</v>
      </c>
      <c r="B108" s="46" t="s">
        <v>100</v>
      </c>
      <c r="C108" s="46" t="s">
        <v>288</v>
      </c>
      <c r="D108" s="46" t="s">
        <v>289</v>
      </c>
      <c r="E108" s="46" t="s">
        <v>290</v>
      </c>
      <c r="F108" s="47" t="s">
        <v>277</v>
      </c>
      <c r="G108" s="46">
        <v>1</v>
      </c>
      <c r="H108" s="66"/>
      <c r="I108" s="66"/>
      <c r="J108" s="66"/>
      <c r="K108" s="66"/>
      <c r="L108" s="66"/>
      <c r="M108" s="66"/>
      <c r="N108" s="61">
        <v>323</v>
      </c>
      <c r="O108" s="61">
        <v>324.10000000000002</v>
      </c>
      <c r="P108" s="61">
        <v>298.7</v>
      </c>
      <c r="Q108" s="61">
        <v>289.8</v>
      </c>
      <c r="R108" s="61">
        <v>283.10000000000002</v>
      </c>
      <c r="S108" s="70"/>
      <c r="T108" s="47"/>
    </row>
    <row r="109" spans="1:20">
      <c r="A109" s="58" t="str">
        <f t="shared" si="1"/>
        <v>AFW</v>
      </c>
      <c r="B109" s="46" t="s">
        <v>101</v>
      </c>
      <c r="C109" s="46" t="s">
        <v>288</v>
      </c>
      <c r="D109" s="46" t="s">
        <v>289</v>
      </c>
      <c r="E109" s="46" t="s">
        <v>290</v>
      </c>
      <c r="F109" s="47" t="s">
        <v>277</v>
      </c>
      <c r="G109" s="46">
        <v>1</v>
      </c>
      <c r="H109" s="66"/>
      <c r="I109" s="66"/>
      <c r="J109" s="66"/>
      <c r="K109" s="66"/>
      <c r="L109" s="66"/>
      <c r="M109" s="66"/>
      <c r="N109" s="61">
        <v>181.2</v>
      </c>
      <c r="O109" s="61">
        <v>204.1</v>
      </c>
      <c r="P109" s="61">
        <v>181.1</v>
      </c>
      <c r="Q109" s="61">
        <v>171.4</v>
      </c>
      <c r="R109" s="61">
        <v>154.30000000000001</v>
      </c>
      <c r="S109" s="70"/>
      <c r="T109" s="47"/>
    </row>
    <row r="110" spans="1:20">
      <c r="A110" s="58" t="str">
        <f t="shared" si="1"/>
        <v>BRL</v>
      </c>
      <c r="B110" s="46" t="s">
        <v>102</v>
      </c>
      <c r="C110" s="46" t="s">
        <v>288</v>
      </c>
      <c r="D110" s="46" t="s">
        <v>289</v>
      </c>
      <c r="E110" s="46" t="s">
        <v>290</v>
      </c>
      <c r="F110" s="47" t="s">
        <v>277</v>
      </c>
      <c r="G110" s="46">
        <v>1</v>
      </c>
      <c r="H110" s="66"/>
      <c r="I110" s="66"/>
      <c r="J110" s="66"/>
      <c r="K110" s="66"/>
      <c r="L110" s="66"/>
      <c r="M110" s="66"/>
      <c r="N110" s="61">
        <v>43.9</v>
      </c>
      <c r="O110" s="61">
        <v>41.1</v>
      </c>
      <c r="P110" s="61">
        <v>37</v>
      </c>
      <c r="Q110" s="61">
        <v>35.5</v>
      </c>
      <c r="R110" s="61">
        <v>35.6</v>
      </c>
      <c r="S110" s="70"/>
      <c r="T110" s="47"/>
    </row>
    <row r="111" spans="1:20">
      <c r="A111" s="58" t="str">
        <f t="shared" si="1"/>
        <v>PRT</v>
      </c>
      <c r="B111" s="46" t="s">
        <v>104</v>
      </c>
      <c r="C111" s="46" t="s">
        <v>288</v>
      </c>
      <c r="D111" s="46" t="s">
        <v>289</v>
      </c>
      <c r="E111" s="46" t="s">
        <v>290</v>
      </c>
      <c r="F111" s="47" t="s">
        <v>277</v>
      </c>
      <c r="G111" s="46">
        <v>1</v>
      </c>
      <c r="H111" s="66"/>
      <c r="I111" s="66"/>
      <c r="J111" s="66"/>
      <c r="K111" s="66"/>
      <c r="L111" s="66"/>
      <c r="M111" s="66"/>
      <c r="N111" s="61">
        <v>32.4</v>
      </c>
      <c r="O111" s="61">
        <v>28.3</v>
      </c>
      <c r="P111" s="61">
        <v>24.4</v>
      </c>
      <c r="Q111" s="61">
        <v>23.6</v>
      </c>
      <c r="R111" s="61">
        <v>26.9</v>
      </c>
      <c r="S111" s="70"/>
      <c r="T111" s="47"/>
    </row>
    <row r="112" spans="1:20">
      <c r="A112" s="58" t="str">
        <f t="shared" si="1"/>
        <v>SEW</v>
      </c>
      <c r="B112" s="46" t="s">
        <v>105</v>
      </c>
      <c r="C112" s="46" t="s">
        <v>288</v>
      </c>
      <c r="D112" s="46" t="s">
        <v>289</v>
      </c>
      <c r="E112" s="46" t="s">
        <v>290</v>
      </c>
      <c r="F112" s="47" t="s">
        <v>277</v>
      </c>
      <c r="G112" s="46">
        <v>1</v>
      </c>
      <c r="H112" s="66"/>
      <c r="I112" s="66"/>
      <c r="J112" s="66"/>
      <c r="K112" s="66"/>
      <c r="L112" s="66"/>
      <c r="M112" s="66"/>
      <c r="N112" s="61">
        <v>95.9</v>
      </c>
      <c r="O112" s="61">
        <v>95</v>
      </c>
      <c r="P112" s="61">
        <v>94.5</v>
      </c>
      <c r="Q112" s="61">
        <v>92.7</v>
      </c>
      <c r="R112" s="61">
        <v>88.7</v>
      </c>
      <c r="S112" s="70"/>
      <c r="T112" s="47"/>
    </row>
    <row r="113" spans="1:20">
      <c r="A113" s="58" t="str">
        <f t="shared" si="1"/>
        <v>SSC</v>
      </c>
      <c r="B113" s="46" t="s">
        <v>103</v>
      </c>
      <c r="C113" s="46" t="s">
        <v>288</v>
      </c>
      <c r="D113" s="46" t="s">
        <v>289</v>
      </c>
      <c r="E113" s="46" t="s">
        <v>290</v>
      </c>
      <c r="F113" s="47" t="s">
        <v>277</v>
      </c>
      <c r="G113" s="46">
        <v>1</v>
      </c>
      <c r="H113" s="66"/>
      <c r="I113" s="66"/>
      <c r="J113" s="66"/>
      <c r="K113" s="66"/>
      <c r="L113" s="66"/>
      <c r="M113" s="66"/>
      <c r="N113" s="61">
        <v>91.2</v>
      </c>
      <c r="O113" s="61">
        <v>89.6</v>
      </c>
      <c r="P113" s="61">
        <v>83.3</v>
      </c>
      <c r="Q113" s="61">
        <v>81.900000000000006</v>
      </c>
      <c r="R113" s="61">
        <v>79.900000000000006</v>
      </c>
      <c r="S113" s="70"/>
      <c r="T113" s="47"/>
    </row>
    <row r="114" spans="1:20">
      <c r="A114" s="58" t="str">
        <f t="shared" si="1"/>
        <v>SES</v>
      </c>
      <c r="B114" s="46" t="s">
        <v>106</v>
      </c>
      <c r="C114" s="46" t="s">
        <v>288</v>
      </c>
      <c r="D114" s="46" t="s">
        <v>289</v>
      </c>
      <c r="E114" s="46" t="s">
        <v>290</v>
      </c>
      <c r="F114" s="47" t="s">
        <v>277</v>
      </c>
      <c r="G114" s="46">
        <v>1</v>
      </c>
      <c r="H114" s="66"/>
      <c r="I114" s="66"/>
      <c r="J114" s="66"/>
      <c r="K114" s="66"/>
      <c r="L114" s="66"/>
      <c r="M114" s="66"/>
      <c r="N114" s="61">
        <v>25.8</v>
      </c>
      <c r="O114" s="61">
        <v>25</v>
      </c>
      <c r="P114" s="61">
        <v>24.8</v>
      </c>
      <c r="Q114" s="61">
        <v>25</v>
      </c>
      <c r="R114" s="61">
        <v>21.1</v>
      </c>
      <c r="S114" s="70"/>
      <c r="T114" s="47"/>
    </row>
    <row r="115" spans="1:20">
      <c r="A115" s="58" t="str">
        <f t="shared" si="1"/>
        <v>ANH</v>
      </c>
      <c r="B115" s="46" t="s">
        <v>58</v>
      </c>
      <c r="C115" s="46" t="s">
        <v>291</v>
      </c>
      <c r="D115" s="46" t="s">
        <v>289</v>
      </c>
      <c r="E115" s="46" t="s">
        <v>292</v>
      </c>
      <c r="F115" s="47" t="s">
        <v>277</v>
      </c>
      <c r="G115" s="46">
        <v>1</v>
      </c>
      <c r="H115" s="61">
        <v>199.4</v>
      </c>
      <c r="I115" s="61">
        <v>189.1</v>
      </c>
      <c r="J115" s="61">
        <v>192.7</v>
      </c>
      <c r="K115" s="61">
        <v>192</v>
      </c>
      <c r="L115" s="61">
        <v>182.7</v>
      </c>
      <c r="M115" s="61">
        <v>184.7</v>
      </c>
      <c r="N115" s="61">
        <v>182.7</v>
      </c>
      <c r="O115" s="61">
        <v>191.2</v>
      </c>
      <c r="P115" s="61">
        <v>182.4</v>
      </c>
      <c r="Q115" s="66"/>
      <c r="R115" s="66"/>
      <c r="S115" s="66"/>
      <c r="T115" s="47"/>
    </row>
    <row r="116" spans="1:20">
      <c r="A116" s="58" t="str">
        <f t="shared" si="1"/>
        <v>WSH</v>
      </c>
      <c r="B116" s="46" t="s">
        <v>91</v>
      </c>
      <c r="C116" s="46" t="s">
        <v>291</v>
      </c>
      <c r="D116" s="46" t="s">
        <v>289</v>
      </c>
      <c r="E116" s="46" t="s">
        <v>292</v>
      </c>
      <c r="F116" s="47" t="s">
        <v>277</v>
      </c>
      <c r="G116" s="46">
        <v>1</v>
      </c>
      <c r="H116" s="61">
        <v>185.2</v>
      </c>
      <c r="I116" s="61">
        <v>184.8</v>
      </c>
      <c r="J116" s="61">
        <v>183.8</v>
      </c>
      <c r="K116" s="61">
        <v>179.5</v>
      </c>
      <c r="L116" s="61">
        <v>179.9</v>
      </c>
      <c r="M116" s="61">
        <v>175.4</v>
      </c>
      <c r="N116" s="61">
        <v>172.9</v>
      </c>
      <c r="O116" s="61">
        <v>169.5</v>
      </c>
      <c r="P116" s="61">
        <v>167.9</v>
      </c>
      <c r="Q116" s="66"/>
      <c r="R116" s="66"/>
      <c r="S116" s="66"/>
      <c r="T116" s="47"/>
    </row>
    <row r="117" spans="1:20">
      <c r="A117" s="58" t="str">
        <f t="shared" si="1"/>
        <v>HDD</v>
      </c>
      <c r="B117" s="46" t="s">
        <v>92</v>
      </c>
      <c r="C117" s="46" t="s">
        <v>291</v>
      </c>
      <c r="D117" s="46" t="s">
        <v>289</v>
      </c>
      <c r="E117" s="46" t="s">
        <v>292</v>
      </c>
      <c r="F117" s="47" t="s">
        <v>277</v>
      </c>
      <c r="G117" s="46">
        <v>1</v>
      </c>
      <c r="H117" s="61">
        <v>8.5</v>
      </c>
      <c r="I117" s="61">
        <v>9.3000000000000007</v>
      </c>
      <c r="J117" s="61">
        <v>10.199999999999999</v>
      </c>
      <c r="K117" s="61">
        <v>9.8000000000000007</v>
      </c>
      <c r="L117" s="61">
        <v>9.9</v>
      </c>
      <c r="M117" s="61">
        <v>11.3</v>
      </c>
      <c r="N117" s="61">
        <v>11</v>
      </c>
      <c r="O117" s="61">
        <v>15.9</v>
      </c>
      <c r="P117" s="61">
        <v>13.3</v>
      </c>
      <c r="Q117" s="66"/>
      <c r="R117" s="66"/>
      <c r="S117" s="66"/>
      <c r="T117" s="47"/>
    </row>
    <row r="118" spans="1:20">
      <c r="A118" s="58" t="str">
        <f t="shared" si="1"/>
        <v>NES</v>
      </c>
      <c r="B118" s="46" t="s">
        <v>93</v>
      </c>
      <c r="C118" s="46" t="s">
        <v>291</v>
      </c>
      <c r="D118" s="46" t="s">
        <v>289</v>
      </c>
      <c r="E118" s="46" t="s">
        <v>292</v>
      </c>
      <c r="F118" s="47" t="s">
        <v>277</v>
      </c>
      <c r="G118" s="46">
        <v>1</v>
      </c>
      <c r="H118" s="61">
        <v>188.6</v>
      </c>
      <c r="I118" s="61">
        <v>189.9</v>
      </c>
      <c r="J118" s="61">
        <v>192.4</v>
      </c>
      <c r="K118" s="61">
        <v>197.6</v>
      </c>
      <c r="L118" s="61">
        <v>197.1</v>
      </c>
      <c r="M118" s="61">
        <v>201.9</v>
      </c>
      <c r="N118" s="61">
        <v>203.2</v>
      </c>
      <c r="O118" s="61">
        <v>200.4</v>
      </c>
      <c r="P118" s="61">
        <v>198.1</v>
      </c>
      <c r="Q118" s="66"/>
      <c r="R118" s="66"/>
      <c r="S118" s="66"/>
      <c r="T118" s="47"/>
    </row>
    <row r="119" spans="1:20">
      <c r="A119" s="58" t="str">
        <f t="shared" si="1"/>
        <v>SVE</v>
      </c>
      <c r="B119" s="46" t="s">
        <v>94</v>
      </c>
      <c r="C119" s="46" t="s">
        <v>291</v>
      </c>
      <c r="D119" s="46" t="s">
        <v>289</v>
      </c>
      <c r="E119" s="46" t="s">
        <v>292</v>
      </c>
      <c r="F119" s="47" t="s">
        <v>277</v>
      </c>
      <c r="G119" s="46">
        <v>1</v>
      </c>
      <c r="H119" s="61">
        <v>464.4</v>
      </c>
      <c r="I119" s="61">
        <v>441.1</v>
      </c>
      <c r="J119" s="61">
        <v>441.3</v>
      </c>
      <c r="K119" s="61">
        <v>443.6</v>
      </c>
      <c r="L119" s="61">
        <v>433.7</v>
      </c>
      <c r="M119" s="61">
        <v>431.6</v>
      </c>
      <c r="N119" s="61">
        <v>442.5</v>
      </c>
      <c r="O119" s="61">
        <v>423.7</v>
      </c>
      <c r="P119" s="61">
        <v>404</v>
      </c>
      <c r="Q119" s="66"/>
      <c r="R119" s="66"/>
      <c r="S119" s="66"/>
      <c r="T119" s="47"/>
    </row>
    <row r="120" spans="1:20">
      <c r="A120" s="58" t="str">
        <f t="shared" si="1"/>
        <v>SWB</v>
      </c>
      <c r="B120" s="46" t="s">
        <v>95</v>
      </c>
      <c r="C120" s="46" t="s">
        <v>291</v>
      </c>
      <c r="D120" s="46" t="s">
        <v>289</v>
      </c>
      <c r="E120" s="46" t="s">
        <v>292</v>
      </c>
      <c r="F120" s="47" t="s">
        <v>277</v>
      </c>
      <c r="G120" s="46">
        <v>1</v>
      </c>
      <c r="H120" s="61">
        <v>102.7</v>
      </c>
      <c r="I120" s="61">
        <v>105.1</v>
      </c>
      <c r="J120" s="61">
        <v>105</v>
      </c>
      <c r="K120" s="61">
        <v>105.2</v>
      </c>
      <c r="L120" s="61">
        <v>103.4</v>
      </c>
      <c r="M120" s="61">
        <v>103.5</v>
      </c>
      <c r="N120" s="61">
        <v>102.5</v>
      </c>
      <c r="O120" s="61">
        <v>103.6</v>
      </c>
      <c r="P120" s="61">
        <v>106.3</v>
      </c>
      <c r="Q120" s="66"/>
      <c r="R120" s="66"/>
      <c r="S120" s="66"/>
      <c r="T120" s="47"/>
    </row>
    <row r="121" spans="1:20">
      <c r="A121" s="58" t="str">
        <f t="shared" si="1"/>
        <v>SRN</v>
      </c>
      <c r="B121" s="46" t="s">
        <v>96</v>
      </c>
      <c r="C121" s="46" t="s">
        <v>291</v>
      </c>
      <c r="D121" s="46" t="s">
        <v>289</v>
      </c>
      <c r="E121" s="46" t="s">
        <v>292</v>
      </c>
      <c r="F121" s="47" t="s">
        <v>277</v>
      </c>
      <c r="G121" s="46">
        <v>1</v>
      </c>
      <c r="H121" s="61">
        <v>81.599999999999994</v>
      </c>
      <c r="I121" s="61">
        <v>81.3</v>
      </c>
      <c r="J121" s="61">
        <v>85.1</v>
      </c>
      <c r="K121" s="61">
        <v>81.7</v>
      </c>
      <c r="L121" s="61">
        <v>83.9</v>
      </c>
      <c r="M121" s="61">
        <v>88.1</v>
      </c>
      <c r="N121" s="61">
        <v>88.7</v>
      </c>
      <c r="O121" s="61">
        <v>101.8</v>
      </c>
      <c r="P121" s="61">
        <v>94</v>
      </c>
      <c r="Q121" s="66"/>
      <c r="R121" s="66"/>
      <c r="S121" s="66"/>
      <c r="T121" s="47"/>
    </row>
    <row r="122" spans="1:20">
      <c r="A122" s="58" t="str">
        <f t="shared" si="1"/>
        <v>TMS</v>
      </c>
      <c r="B122" s="46" t="s">
        <v>97</v>
      </c>
      <c r="C122" s="46" t="s">
        <v>291</v>
      </c>
      <c r="D122" s="46" t="s">
        <v>289</v>
      </c>
      <c r="E122" s="46" t="s">
        <v>292</v>
      </c>
      <c r="F122" s="47" t="s">
        <v>277</v>
      </c>
      <c r="G122" s="46">
        <v>1</v>
      </c>
      <c r="H122" s="61">
        <v>637.1</v>
      </c>
      <c r="I122" s="61">
        <v>645.5</v>
      </c>
      <c r="J122" s="61">
        <v>644.29999999999995</v>
      </c>
      <c r="K122" s="61">
        <v>654</v>
      </c>
      <c r="L122" s="61">
        <v>642.5</v>
      </c>
      <c r="M122" s="61">
        <v>677.2</v>
      </c>
      <c r="N122" s="61">
        <v>694.7</v>
      </c>
      <c r="O122" s="61">
        <v>690.4</v>
      </c>
      <c r="P122" s="61">
        <v>600.20000000000005</v>
      </c>
      <c r="Q122" s="66"/>
      <c r="R122" s="66"/>
      <c r="S122" s="66"/>
      <c r="T122" s="47"/>
    </row>
    <row r="123" spans="1:20">
      <c r="A123" s="58" t="str">
        <f t="shared" si="1"/>
        <v>UUW</v>
      </c>
      <c r="B123" s="46" t="s">
        <v>267</v>
      </c>
      <c r="C123" s="46" t="s">
        <v>291</v>
      </c>
      <c r="D123" s="46" t="s">
        <v>289</v>
      </c>
      <c r="E123" s="46" t="s">
        <v>292</v>
      </c>
      <c r="F123" s="47" t="s">
        <v>277</v>
      </c>
      <c r="G123" s="46">
        <v>1</v>
      </c>
      <c r="H123" s="61">
        <v>453</v>
      </c>
      <c r="I123" s="61">
        <v>457.4</v>
      </c>
      <c r="J123" s="61">
        <v>451.9</v>
      </c>
      <c r="K123" s="61">
        <v>453.6</v>
      </c>
      <c r="L123" s="61">
        <v>451.9</v>
      </c>
      <c r="M123" s="61">
        <v>439.2</v>
      </c>
      <c r="N123" s="61">
        <v>453.5</v>
      </c>
      <c r="O123" s="61">
        <v>456</v>
      </c>
      <c r="P123" s="61">
        <v>446.1</v>
      </c>
      <c r="Q123" s="66"/>
      <c r="R123" s="66"/>
      <c r="S123" s="66"/>
      <c r="T123" s="47"/>
    </row>
    <row r="124" spans="1:20">
      <c r="A124" s="58" t="str">
        <f t="shared" si="1"/>
        <v>WSX</v>
      </c>
      <c r="B124" s="46" t="s">
        <v>99</v>
      </c>
      <c r="C124" s="46" t="s">
        <v>291</v>
      </c>
      <c r="D124" s="46" t="s">
        <v>289</v>
      </c>
      <c r="E124" s="46" t="s">
        <v>292</v>
      </c>
      <c r="F124" s="47" t="s">
        <v>277</v>
      </c>
      <c r="G124" s="46">
        <v>1</v>
      </c>
      <c r="H124" s="61">
        <v>69</v>
      </c>
      <c r="I124" s="61">
        <v>68.5</v>
      </c>
      <c r="J124" s="61">
        <v>69.3</v>
      </c>
      <c r="K124" s="61">
        <v>68.599999999999994</v>
      </c>
      <c r="L124" s="61">
        <v>68.3</v>
      </c>
      <c r="M124" s="61">
        <v>68.400000000000006</v>
      </c>
      <c r="N124" s="61">
        <v>67.7</v>
      </c>
      <c r="O124" s="61">
        <v>66.400000000000006</v>
      </c>
      <c r="P124" s="61">
        <v>61.4</v>
      </c>
      <c r="Q124" s="66"/>
      <c r="R124" s="66"/>
      <c r="S124" s="66"/>
      <c r="T124" s="47"/>
    </row>
    <row r="125" spans="1:20">
      <c r="A125" s="58" t="str">
        <f t="shared" si="1"/>
        <v>YKY</v>
      </c>
      <c r="B125" s="46" t="s">
        <v>100</v>
      </c>
      <c r="C125" s="46" t="s">
        <v>291</v>
      </c>
      <c r="D125" s="46" t="s">
        <v>289</v>
      </c>
      <c r="E125" s="46" t="s">
        <v>292</v>
      </c>
      <c r="F125" s="47" t="s">
        <v>277</v>
      </c>
      <c r="G125" s="46">
        <v>1</v>
      </c>
      <c r="H125" s="61">
        <v>273.8</v>
      </c>
      <c r="I125" s="61">
        <v>264.60000000000002</v>
      </c>
      <c r="J125" s="61">
        <v>282.3</v>
      </c>
      <c r="K125" s="61">
        <v>288.39999999999998</v>
      </c>
      <c r="L125" s="61">
        <v>285.10000000000002</v>
      </c>
      <c r="M125" s="61">
        <v>295.2</v>
      </c>
      <c r="N125" s="61">
        <v>300.3</v>
      </c>
      <c r="O125" s="61">
        <v>289.8</v>
      </c>
      <c r="P125" s="61">
        <v>270.8</v>
      </c>
      <c r="Q125" s="66"/>
      <c r="R125" s="66"/>
      <c r="S125" s="66"/>
      <c r="T125" s="47"/>
    </row>
    <row r="126" spans="1:20">
      <c r="A126" s="58" t="str">
        <f t="shared" si="1"/>
        <v>AFW</v>
      </c>
      <c r="B126" s="46" t="s">
        <v>101</v>
      </c>
      <c r="C126" s="46" t="s">
        <v>291</v>
      </c>
      <c r="D126" s="46" t="s">
        <v>289</v>
      </c>
      <c r="E126" s="46" t="s">
        <v>292</v>
      </c>
      <c r="F126" s="47" t="s">
        <v>277</v>
      </c>
      <c r="G126" s="46">
        <v>1</v>
      </c>
      <c r="H126" s="61">
        <v>169.8</v>
      </c>
      <c r="I126" s="61">
        <v>189.5</v>
      </c>
      <c r="J126" s="61">
        <v>180.7</v>
      </c>
      <c r="K126" s="61">
        <v>183.5</v>
      </c>
      <c r="L126" s="61">
        <v>180.9</v>
      </c>
      <c r="M126" s="61">
        <v>173</v>
      </c>
      <c r="N126" s="61">
        <v>177.2</v>
      </c>
      <c r="O126" s="61">
        <v>196.1</v>
      </c>
      <c r="P126" s="61">
        <v>162.1</v>
      </c>
      <c r="Q126" s="66"/>
      <c r="R126" s="66"/>
      <c r="S126" s="66"/>
      <c r="T126" s="47"/>
    </row>
    <row r="127" spans="1:20">
      <c r="A127" s="58" t="str">
        <f t="shared" si="1"/>
        <v>BRL</v>
      </c>
      <c r="B127" s="46" t="s">
        <v>102</v>
      </c>
      <c r="C127" s="46" t="s">
        <v>291</v>
      </c>
      <c r="D127" s="46" t="s">
        <v>289</v>
      </c>
      <c r="E127" s="46" t="s">
        <v>292</v>
      </c>
      <c r="F127" s="47" t="s">
        <v>277</v>
      </c>
      <c r="G127" s="46">
        <v>1</v>
      </c>
      <c r="H127" s="61">
        <v>43.1</v>
      </c>
      <c r="I127" s="61">
        <v>42.1</v>
      </c>
      <c r="J127" s="61">
        <v>43.7</v>
      </c>
      <c r="K127" s="61">
        <v>45.1</v>
      </c>
      <c r="L127" s="61">
        <v>44.2</v>
      </c>
      <c r="M127" s="61">
        <v>46.4</v>
      </c>
      <c r="N127" s="61">
        <v>46.6</v>
      </c>
      <c r="O127" s="61">
        <v>41.7</v>
      </c>
      <c r="P127" s="61">
        <v>37.200000000000003</v>
      </c>
      <c r="Q127" s="66"/>
      <c r="R127" s="66"/>
      <c r="S127" s="66"/>
      <c r="T127" s="47"/>
    </row>
    <row r="128" spans="1:20">
      <c r="A128" s="58" t="str">
        <f t="shared" si="1"/>
        <v>PRT</v>
      </c>
      <c r="B128" s="46" t="s">
        <v>104</v>
      </c>
      <c r="C128" s="46" t="s">
        <v>291</v>
      </c>
      <c r="D128" s="46" t="s">
        <v>289</v>
      </c>
      <c r="E128" s="46" t="s">
        <v>292</v>
      </c>
      <c r="F128" s="47" t="s">
        <v>277</v>
      </c>
      <c r="G128" s="46">
        <v>1</v>
      </c>
      <c r="H128" s="61">
        <v>30</v>
      </c>
      <c r="I128" s="61">
        <v>34.1</v>
      </c>
      <c r="J128" s="61">
        <v>29.5</v>
      </c>
      <c r="K128" s="61">
        <v>28.9</v>
      </c>
      <c r="L128" s="61">
        <v>28.1</v>
      </c>
      <c r="M128" s="61">
        <v>30.4</v>
      </c>
      <c r="N128" s="61">
        <v>32.9</v>
      </c>
      <c r="O128" s="61">
        <v>28.1</v>
      </c>
      <c r="P128" s="61">
        <v>23.5</v>
      </c>
      <c r="Q128" s="66"/>
      <c r="R128" s="66"/>
      <c r="S128" s="66"/>
      <c r="T128" s="47"/>
    </row>
    <row r="129" spans="1:20">
      <c r="A129" s="58" t="str">
        <f t="shared" si="1"/>
        <v>SEW</v>
      </c>
      <c r="B129" s="46" t="s">
        <v>105</v>
      </c>
      <c r="C129" s="46" t="s">
        <v>291</v>
      </c>
      <c r="D129" s="46" t="s">
        <v>289</v>
      </c>
      <c r="E129" s="46" t="s">
        <v>292</v>
      </c>
      <c r="F129" s="47" t="s">
        <v>277</v>
      </c>
      <c r="G129" s="46">
        <v>1</v>
      </c>
      <c r="H129" s="61">
        <v>95.2</v>
      </c>
      <c r="I129" s="61">
        <v>93.2</v>
      </c>
      <c r="J129" s="61">
        <v>92.6</v>
      </c>
      <c r="K129" s="61">
        <v>92.5</v>
      </c>
      <c r="L129" s="61">
        <v>88.1</v>
      </c>
      <c r="M129" s="61">
        <v>88.6</v>
      </c>
      <c r="N129" s="61">
        <v>87.7</v>
      </c>
      <c r="O129" s="61">
        <v>86.9</v>
      </c>
      <c r="P129" s="61">
        <v>86.4</v>
      </c>
      <c r="Q129" s="66"/>
      <c r="R129" s="66"/>
      <c r="S129" s="66"/>
      <c r="T129" s="47"/>
    </row>
    <row r="130" spans="1:20">
      <c r="A130" s="58" t="str">
        <f t="shared" si="1"/>
        <v>SSC</v>
      </c>
      <c r="B130" s="46" t="s">
        <v>103</v>
      </c>
      <c r="C130" s="46" t="s">
        <v>291</v>
      </c>
      <c r="D130" s="46" t="s">
        <v>289</v>
      </c>
      <c r="E130" s="46" t="s">
        <v>292</v>
      </c>
      <c r="F130" s="47" t="s">
        <v>277</v>
      </c>
      <c r="G130" s="46">
        <v>1</v>
      </c>
      <c r="H130" s="61">
        <v>80.599999999999994</v>
      </c>
      <c r="I130" s="61">
        <v>77.599999999999994</v>
      </c>
      <c r="J130" s="61">
        <v>79.599999999999994</v>
      </c>
      <c r="K130" s="61">
        <v>82.8</v>
      </c>
      <c r="L130" s="61">
        <v>83.1</v>
      </c>
      <c r="M130" s="61">
        <v>84.1</v>
      </c>
      <c r="N130" s="61">
        <v>86.8</v>
      </c>
      <c r="O130" s="61">
        <v>83.7</v>
      </c>
      <c r="P130" s="61">
        <v>81.7</v>
      </c>
      <c r="Q130" s="66"/>
      <c r="R130" s="66"/>
      <c r="S130" s="66"/>
      <c r="T130" s="47"/>
    </row>
    <row r="131" spans="1:20">
      <c r="A131" s="58" t="str">
        <f t="shared" si="1"/>
        <v>SES</v>
      </c>
      <c r="B131" s="46" t="s">
        <v>106</v>
      </c>
      <c r="C131" s="46" t="s">
        <v>291</v>
      </c>
      <c r="D131" s="46" t="s">
        <v>289</v>
      </c>
      <c r="E131" s="46" t="s">
        <v>292</v>
      </c>
      <c r="F131" s="47" t="s">
        <v>277</v>
      </c>
      <c r="G131" s="46">
        <v>1</v>
      </c>
      <c r="H131" s="61">
        <v>23.6</v>
      </c>
      <c r="I131" s="61">
        <v>23.7</v>
      </c>
      <c r="J131" s="61">
        <v>23.9</v>
      </c>
      <c r="K131" s="61">
        <v>24.2</v>
      </c>
      <c r="L131" s="61">
        <v>24.2</v>
      </c>
      <c r="M131" s="61">
        <v>24.3</v>
      </c>
      <c r="N131" s="61">
        <v>24.2</v>
      </c>
      <c r="O131" s="61">
        <v>24.2</v>
      </c>
      <c r="P131" s="61">
        <v>24</v>
      </c>
      <c r="Q131" s="66"/>
      <c r="R131" s="66"/>
      <c r="S131" s="66"/>
      <c r="T131" s="47"/>
    </row>
    <row r="132" spans="1:20">
      <c r="A132" s="58" t="str">
        <f t="shared" si="1"/>
        <v>NES</v>
      </c>
      <c r="B132" s="46" t="s">
        <v>93</v>
      </c>
      <c r="C132" s="46" t="s">
        <v>293</v>
      </c>
      <c r="D132" s="46" t="s">
        <v>289</v>
      </c>
      <c r="E132" s="46" t="s">
        <v>294</v>
      </c>
      <c r="F132" s="47" t="s">
        <v>277</v>
      </c>
      <c r="G132" s="46">
        <v>1</v>
      </c>
      <c r="H132" s="66"/>
      <c r="I132" s="66"/>
      <c r="J132" s="66"/>
      <c r="K132" s="66"/>
      <c r="L132" s="66"/>
      <c r="M132" s="66"/>
      <c r="N132" s="61">
        <v>135.80000000000001</v>
      </c>
      <c r="O132" s="61">
        <v>135</v>
      </c>
      <c r="P132" s="61">
        <v>133.6</v>
      </c>
      <c r="Q132" s="61">
        <v>140</v>
      </c>
      <c r="R132" s="61">
        <v>130.5</v>
      </c>
      <c r="S132" s="70"/>
      <c r="T132" s="47"/>
    </row>
    <row r="133" spans="1:20">
      <c r="A133" s="58" t="str">
        <f t="shared" si="1"/>
        <v>NES</v>
      </c>
      <c r="B133" s="46" t="s">
        <v>93</v>
      </c>
      <c r="C133" s="46" t="s">
        <v>295</v>
      </c>
      <c r="D133" s="46" t="s">
        <v>289</v>
      </c>
      <c r="E133" s="46" t="s">
        <v>296</v>
      </c>
      <c r="F133" s="47" t="s">
        <v>277</v>
      </c>
      <c r="G133" s="46">
        <v>1</v>
      </c>
      <c r="H133" s="66"/>
      <c r="I133" s="66"/>
      <c r="J133" s="66"/>
      <c r="K133" s="66"/>
      <c r="L133" s="66"/>
      <c r="M133" s="66"/>
      <c r="N133" s="61">
        <v>66.900000000000006</v>
      </c>
      <c r="O133" s="61">
        <v>64.900000000000006</v>
      </c>
      <c r="P133" s="61">
        <v>63.9</v>
      </c>
      <c r="Q133" s="61">
        <v>66</v>
      </c>
      <c r="R133" s="61">
        <v>59.3</v>
      </c>
      <c r="S133" s="70"/>
      <c r="T133" s="47"/>
    </row>
    <row r="134" spans="1:20">
      <c r="A134" s="58" t="str">
        <f t="shared" si="1"/>
        <v>SSC</v>
      </c>
      <c r="B134" s="46" t="s">
        <v>103</v>
      </c>
      <c r="C134" s="46" t="s">
        <v>293</v>
      </c>
      <c r="D134" s="46" t="s">
        <v>289</v>
      </c>
      <c r="E134" s="46" t="s">
        <v>294</v>
      </c>
      <c r="F134" s="47" t="s">
        <v>277</v>
      </c>
      <c r="G134" s="46">
        <v>1</v>
      </c>
      <c r="H134" s="66"/>
      <c r="I134" s="66"/>
      <c r="J134" s="66"/>
      <c r="K134" s="66"/>
      <c r="L134" s="66"/>
      <c r="M134" s="66"/>
      <c r="N134" s="61">
        <v>75.599999999999994</v>
      </c>
      <c r="O134" s="61">
        <v>73.400000000000006</v>
      </c>
      <c r="P134" s="61">
        <v>68.3</v>
      </c>
      <c r="Q134" s="61">
        <v>68.8</v>
      </c>
      <c r="R134" s="61">
        <v>67.400000000000006</v>
      </c>
      <c r="S134" s="70"/>
      <c r="T134" s="47"/>
    </row>
    <row r="135" spans="1:20">
      <c r="A135" s="58" t="str">
        <f t="shared" ref="A135:A198" si="2">IF(B135="UU","UUW",B135)</f>
        <v>SSC</v>
      </c>
      <c r="B135" s="46" t="s">
        <v>103</v>
      </c>
      <c r="C135" s="46" t="s">
        <v>295</v>
      </c>
      <c r="D135" s="46" t="s">
        <v>289</v>
      </c>
      <c r="E135" s="46" t="s">
        <v>296</v>
      </c>
      <c r="F135" s="47" t="s">
        <v>277</v>
      </c>
      <c r="G135" s="46">
        <v>1</v>
      </c>
      <c r="H135" s="66"/>
      <c r="I135" s="66"/>
      <c r="J135" s="66"/>
      <c r="K135" s="66"/>
      <c r="L135" s="66"/>
      <c r="M135" s="66"/>
      <c r="N135" s="61">
        <v>15.6</v>
      </c>
      <c r="O135" s="61">
        <v>16.2</v>
      </c>
      <c r="P135" s="61">
        <v>15</v>
      </c>
      <c r="Q135" s="61">
        <v>13.1</v>
      </c>
      <c r="R135" s="61">
        <v>12.5</v>
      </c>
      <c r="S135" s="70"/>
      <c r="T135" s="47"/>
    </row>
    <row r="136" spans="1:20">
      <c r="A136" s="58" t="str">
        <f t="shared" si="2"/>
        <v>NES</v>
      </c>
      <c r="B136" s="46" t="s">
        <v>93</v>
      </c>
      <c r="C136" s="46" t="s">
        <v>297</v>
      </c>
      <c r="D136" s="46" t="s">
        <v>289</v>
      </c>
      <c r="E136" s="46" t="s">
        <v>298</v>
      </c>
      <c r="F136" s="47" t="s">
        <v>277</v>
      </c>
      <c r="G136" s="46">
        <v>1</v>
      </c>
      <c r="H136" s="61">
        <v>129.5</v>
      </c>
      <c r="I136" s="61">
        <v>136</v>
      </c>
      <c r="J136" s="61">
        <v>134.1</v>
      </c>
      <c r="K136" s="61">
        <v>136.80000000000001</v>
      </c>
      <c r="L136" s="61">
        <v>134.69999999999999</v>
      </c>
      <c r="M136" s="61">
        <v>133.80000000000001</v>
      </c>
      <c r="N136" s="61">
        <v>137.1</v>
      </c>
      <c r="O136" s="61">
        <v>136.30000000000001</v>
      </c>
      <c r="P136" s="61">
        <v>134.80000000000001</v>
      </c>
      <c r="Q136" s="66"/>
      <c r="R136" s="66"/>
      <c r="S136" s="66"/>
      <c r="T136" s="47"/>
    </row>
    <row r="137" spans="1:20">
      <c r="A137" s="58" t="str">
        <f t="shared" si="2"/>
        <v>NES</v>
      </c>
      <c r="B137" s="46" t="s">
        <v>93</v>
      </c>
      <c r="C137" s="46" t="s">
        <v>299</v>
      </c>
      <c r="D137" s="46" t="s">
        <v>289</v>
      </c>
      <c r="E137" s="46" t="s">
        <v>300</v>
      </c>
      <c r="F137" s="47" t="s">
        <v>277</v>
      </c>
      <c r="G137" s="46">
        <v>1</v>
      </c>
      <c r="H137" s="61">
        <v>59.1</v>
      </c>
      <c r="I137" s="61">
        <v>53.9</v>
      </c>
      <c r="J137" s="61">
        <v>58.4</v>
      </c>
      <c r="K137" s="61">
        <v>60.9</v>
      </c>
      <c r="L137" s="61">
        <v>62.4</v>
      </c>
      <c r="M137" s="61">
        <v>68.099999999999994</v>
      </c>
      <c r="N137" s="61">
        <v>66.2</v>
      </c>
      <c r="O137" s="61">
        <v>64.2</v>
      </c>
      <c r="P137" s="61">
        <v>63.2</v>
      </c>
      <c r="Q137" s="66"/>
      <c r="R137" s="66"/>
      <c r="S137" s="66"/>
      <c r="T137" s="47"/>
    </row>
    <row r="138" spans="1:20">
      <c r="A138" s="58" t="str">
        <f t="shared" si="2"/>
        <v>SSC</v>
      </c>
      <c r="B138" s="46" t="s">
        <v>103</v>
      </c>
      <c r="C138" s="46" t="s">
        <v>297</v>
      </c>
      <c r="D138" s="46" t="s">
        <v>289</v>
      </c>
      <c r="E138" s="46" t="s">
        <v>298</v>
      </c>
      <c r="F138" s="47" t="s">
        <v>277</v>
      </c>
      <c r="G138" s="46">
        <v>1</v>
      </c>
      <c r="H138" s="61">
        <v>68.2</v>
      </c>
      <c r="I138" s="61">
        <v>65.3</v>
      </c>
      <c r="J138" s="61">
        <v>66.900000000000006</v>
      </c>
      <c r="K138" s="61">
        <v>69.2</v>
      </c>
      <c r="L138" s="61">
        <v>69.900000000000006</v>
      </c>
      <c r="M138" s="61">
        <v>69.900000000000006</v>
      </c>
      <c r="N138" s="61">
        <v>72.400000000000006</v>
      </c>
      <c r="O138" s="61">
        <v>70.5</v>
      </c>
      <c r="P138" s="61">
        <v>68.900000000000006</v>
      </c>
      <c r="Q138" s="66"/>
      <c r="R138" s="66"/>
      <c r="S138" s="66"/>
      <c r="T138" s="47"/>
    </row>
    <row r="139" spans="1:20">
      <c r="A139" s="58" t="str">
        <f t="shared" si="2"/>
        <v>SSC</v>
      </c>
      <c r="B139" s="46" t="s">
        <v>103</v>
      </c>
      <c r="C139" s="46" t="s">
        <v>299</v>
      </c>
      <c r="D139" s="46" t="s">
        <v>289</v>
      </c>
      <c r="E139" s="46" t="s">
        <v>300</v>
      </c>
      <c r="F139" s="47" t="s">
        <v>277</v>
      </c>
      <c r="G139" s="46">
        <v>1</v>
      </c>
      <c r="H139" s="61">
        <v>12.4</v>
      </c>
      <c r="I139" s="61">
        <v>12.4</v>
      </c>
      <c r="J139" s="61">
        <v>12.7</v>
      </c>
      <c r="K139" s="61">
        <v>13.5</v>
      </c>
      <c r="L139" s="61">
        <v>13.2</v>
      </c>
      <c r="M139" s="61">
        <v>14.2</v>
      </c>
      <c r="N139" s="61">
        <v>14.4</v>
      </c>
      <c r="O139" s="61">
        <v>13.2</v>
      </c>
      <c r="P139" s="61">
        <v>12.8</v>
      </c>
      <c r="Q139" s="66"/>
      <c r="R139" s="66"/>
      <c r="S139" s="66"/>
      <c r="T139" s="47"/>
    </row>
    <row r="140" spans="1:20">
      <c r="A140" s="58" t="str">
        <f t="shared" si="2"/>
        <v>ANH</v>
      </c>
      <c r="B140" s="46" t="s">
        <v>58</v>
      </c>
      <c r="C140" s="46" t="s">
        <v>301</v>
      </c>
      <c r="D140" s="46" t="s">
        <v>302</v>
      </c>
      <c r="E140" s="46" t="s">
        <v>303</v>
      </c>
      <c r="F140" s="47" t="s">
        <v>304</v>
      </c>
      <c r="G140" s="46">
        <v>0</v>
      </c>
      <c r="H140" s="62">
        <v>1.6666666666666666E-2</v>
      </c>
      <c r="I140" s="62">
        <v>9.5833333333333343E-3</v>
      </c>
      <c r="J140" s="62">
        <v>1.375E-2</v>
      </c>
      <c r="K140" s="62">
        <v>1.3312500000000001E-2</v>
      </c>
      <c r="L140" s="62">
        <v>5.6944444444444438E-3</v>
      </c>
      <c r="M140" s="62">
        <v>8.1388888888888899E-3</v>
      </c>
      <c r="N140" s="62">
        <v>5.138888888888889E-3</v>
      </c>
      <c r="O140" s="62">
        <v>6.0625000000000002E-3</v>
      </c>
      <c r="P140" s="62">
        <v>1.2951388888888887E-2</v>
      </c>
      <c r="Q140" s="66"/>
      <c r="R140" s="66"/>
      <c r="S140" s="66"/>
      <c r="T140" s="47"/>
    </row>
    <row r="141" spans="1:20">
      <c r="A141" s="58" t="str">
        <f t="shared" si="2"/>
        <v>WSH</v>
      </c>
      <c r="B141" s="46" t="s">
        <v>91</v>
      </c>
      <c r="C141" s="46" t="s">
        <v>301</v>
      </c>
      <c r="D141" s="46" t="s">
        <v>302</v>
      </c>
      <c r="E141" s="46" t="s">
        <v>303</v>
      </c>
      <c r="F141" s="47" t="s">
        <v>304</v>
      </c>
      <c r="G141" s="46">
        <v>0</v>
      </c>
      <c r="H141" s="62">
        <v>1.6666666666666666E-2</v>
      </c>
      <c r="I141" s="62">
        <v>3.6805555555555557E-2</v>
      </c>
      <c r="J141" s="62">
        <v>3.5138888888888893E-2</v>
      </c>
      <c r="K141" s="62">
        <v>1.5972222222222224E-2</v>
      </c>
      <c r="L141" s="62">
        <v>1.5069444444444443E-2</v>
      </c>
      <c r="M141" s="62">
        <v>8.4375000000000006E-3</v>
      </c>
      <c r="N141" s="62">
        <v>3.006944444444444E-2</v>
      </c>
      <c r="O141" s="62">
        <v>1.1111111111111112E-2</v>
      </c>
      <c r="P141" s="62">
        <v>1.0208333333333333E-2</v>
      </c>
      <c r="Q141" s="66"/>
      <c r="R141" s="66"/>
      <c r="S141" s="66"/>
      <c r="T141" s="47"/>
    </row>
    <row r="142" spans="1:20">
      <c r="A142" s="58" t="str">
        <f t="shared" si="2"/>
        <v>HDD</v>
      </c>
      <c r="B142" s="46" t="s">
        <v>92</v>
      </c>
      <c r="C142" s="46" t="s">
        <v>301</v>
      </c>
      <c r="D142" s="46" t="s">
        <v>302</v>
      </c>
      <c r="E142" s="46" t="s">
        <v>303</v>
      </c>
      <c r="F142" s="47" t="s">
        <v>304</v>
      </c>
      <c r="G142" s="46">
        <v>0</v>
      </c>
      <c r="H142" s="62">
        <v>8.3333333333333332E-3</v>
      </c>
      <c r="I142" s="62">
        <v>1.0833333333333334E-2</v>
      </c>
      <c r="J142" s="62">
        <v>6.2500000000000003E-3</v>
      </c>
      <c r="K142" s="62">
        <v>7.0833333333333338E-3</v>
      </c>
      <c r="L142" s="62">
        <v>3.6249999999999998E-3</v>
      </c>
      <c r="M142" s="62">
        <v>1.4583333333333334E-2</v>
      </c>
      <c r="N142" s="62">
        <v>2.8935185416666671E-3</v>
      </c>
      <c r="O142" s="62">
        <v>2.0254629629629629E-2</v>
      </c>
      <c r="P142" s="62">
        <v>1.1729166666666667E-2</v>
      </c>
      <c r="Q142" s="66"/>
      <c r="R142" s="66"/>
      <c r="S142" s="66"/>
      <c r="T142" s="47"/>
    </row>
    <row r="143" spans="1:20">
      <c r="A143" s="58" t="str">
        <f t="shared" si="2"/>
        <v>NES</v>
      </c>
      <c r="B143" s="46" t="s">
        <v>93</v>
      </c>
      <c r="C143" s="46" t="s">
        <v>301</v>
      </c>
      <c r="D143" s="46" t="s">
        <v>302</v>
      </c>
      <c r="E143" s="46" t="s">
        <v>303</v>
      </c>
      <c r="F143" s="47" t="s">
        <v>304</v>
      </c>
      <c r="G143" s="46">
        <v>0</v>
      </c>
      <c r="H143" s="62">
        <v>6.782407407407408E-3</v>
      </c>
      <c r="I143" s="62">
        <v>4.8263888888888887E-3</v>
      </c>
      <c r="J143" s="62">
        <v>3.4236111111111108E-3</v>
      </c>
      <c r="K143" s="62">
        <v>2.7314814814814836E-3</v>
      </c>
      <c r="L143" s="62">
        <v>2.3148148148148151E-3</v>
      </c>
      <c r="M143" s="62">
        <v>1.689814814814815E-3</v>
      </c>
      <c r="N143" s="62">
        <v>3.7384259259259267E-3</v>
      </c>
      <c r="O143" s="62">
        <v>6.3888888888888884E-3</v>
      </c>
      <c r="P143" s="62">
        <v>4.2592592592592604E-3</v>
      </c>
      <c r="Q143" s="66"/>
      <c r="R143" s="66"/>
      <c r="S143" s="66"/>
      <c r="T143" s="47"/>
    </row>
    <row r="144" spans="1:20">
      <c r="A144" s="58" t="str">
        <f t="shared" si="2"/>
        <v>SVE</v>
      </c>
      <c r="B144" s="46" t="s">
        <v>94</v>
      </c>
      <c r="C144" s="46" t="s">
        <v>301</v>
      </c>
      <c r="D144" s="46" t="s">
        <v>302</v>
      </c>
      <c r="E144" s="46" t="s">
        <v>303</v>
      </c>
      <c r="F144" s="47" t="s">
        <v>304</v>
      </c>
      <c r="G144" s="46">
        <v>0</v>
      </c>
      <c r="H144" s="62">
        <v>2.5416666666666667E-2</v>
      </c>
      <c r="I144" s="62">
        <v>1.9999999999999997E-2</v>
      </c>
      <c r="J144" s="62">
        <v>1.0833333333333334E-2</v>
      </c>
      <c r="K144" s="62">
        <v>6.9444444444444579E-3</v>
      </c>
      <c r="L144" s="62">
        <v>7.7569444444444448E-3</v>
      </c>
      <c r="M144" s="62">
        <v>7.0347222222222226E-3</v>
      </c>
      <c r="N144" s="62">
        <v>2.3807870370370368E-2</v>
      </c>
      <c r="O144" s="62">
        <v>1.3113425925925926E-2</v>
      </c>
      <c r="P144" s="62">
        <v>5.0347222222222225E-3</v>
      </c>
      <c r="Q144" s="66"/>
      <c r="R144" s="66"/>
      <c r="S144" s="66"/>
      <c r="T144" s="47"/>
    </row>
    <row r="145" spans="1:20">
      <c r="A145" s="58" t="str">
        <f t="shared" si="2"/>
        <v>SWB</v>
      </c>
      <c r="B145" s="46" t="s">
        <v>95</v>
      </c>
      <c r="C145" s="46" t="s">
        <v>301</v>
      </c>
      <c r="D145" s="46" t="s">
        <v>302</v>
      </c>
      <c r="E145" s="46" t="s">
        <v>303</v>
      </c>
      <c r="F145" s="47" t="s">
        <v>304</v>
      </c>
      <c r="G145" s="46">
        <v>0</v>
      </c>
      <c r="H145" s="62">
        <v>2.0893719344343413E-2</v>
      </c>
      <c r="I145" s="62">
        <v>9.5666393191567514E-3</v>
      </c>
      <c r="J145" s="62">
        <v>8.553259551409358E-3</v>
      </c>
      <c r="K145" s="62">
        <v>1.2960530766456224E-2</v>
      </c>
      <c r="L145" s="62">
        <v>1.4291342897602312E-2</v>
      </c>
      <c r="M145" s="62">
        <v>7.6375575410760465E-3</v>
      </c>
      <c r="N145" s="62">
        <v>1.8244821655793449E-2</v>
      </c>
      <c r="O145" s="62">
        <v>5.4719275103755445E-3</v>
      </c>
      <c r="P145" s="62">
        <v>6.7935083168939965E-3</v>
      </c>
      <c r="Q145" s="66"/>
      <c r="R145" s="66"/>
      <c r="S145" s="66"/>
      <c r="T145" s="47"/>
    </row>
    <row r="146" spans="1:20">
      <c r="A146" s="58" t="str">
        <f t="shared" si="2"/>
        <v>SRN</v>
      </c>
      <c r="B146" s="46" t="s">
        <v>96</v>
      </c>
      <c r="C146" s="46" t="s">
        <v>301</v>
      </c>
      <c r="D146" s="46" t="s">
        <v>302</v>
      </c>
      <c r="E146" s="46" t="s">
        <v>303</v>
      </c>
      <c r="F146" s="47" t="s">
        <v>304</v>
      </c>
      <c r="G146" s="46">
        <v>0</v>
      </c>
      <c r="H146" s="62">
        <v>1.6666666666666666E-2</v>
      </c>
      <c r="I146" s="62">
        <v>1.2500000000000001E-2</v>
      </c>
      <c r="J146" s="62">
        <v>7.4999999999999989E-3</v>
      </c>
      <c r="K146" s="62">
        <v>4.1666666666666666E-3</v>
      </c>
      <c r="L146" s="62">
        <v>8.3333333333333332E-3</v>
      </c>
      <c r="M146" s="62">
        <v>4.8611111111111112E-3</v>
      </c>
      <c r="N146" s="62">
        <v>1.1645833333333333E-2</v>
      </c>
      <c r="O146" s="62">
        <v>5.1250000000000002E-3</v>
      </c>
      <c r="P146" s="62">
        <v>7.8263888888888879E-3</v>
      </c>
      <c r="Q146" s="66"/>
      <c r="R146" s="66"/>
      <c r="S146" s="66"/>
      <c r="T146" s="47"/>
    </row>
    <row r="147" spans="1:20">
      <c r="A147" s="58" t="str">
        <f t="shared" si="2"/>
        <v>TMS</v>
      </c>
      <c r="B147" s="46" t="s">
        <v>97</v>
      </c>
      <c r="C147" s="46" t="s">
        <v>301</v>
      </c>
      <c r="D147" s="46" t="s">
        <v>302</v>
      </c>
      <c r="E147" s="46" t="s">
        <v>303</v>
      </c>
      <c r="F147" s="47" t="s">
        <v>304</v>
      </c>
      <c r="G147" s="46">
        <v>0</v>
      </c>
      <c r="H147" s="62">
        <v>8.7499999999999991E-3</v>
      </c>
      <c r="I147" s="62">
        <v>9.3333333333333324E-3</v>
      </c>
      <c r="J147" s="62">
        <v>8.1666666666666658E-3</v>
      </c>
      <c r="K147" s="62">
        <v>7.7083333333333327E-3</v>
      </c>
      <c r="L147" s="62">
        <v>1.0791666666666666E-2</v>
      </c>
      <c r="M147" s="62">
        <v>7.4074074074074068E-3</v>
      </c>
      <c r="N147" s="62">
        <v>2.0069444444444442E-2</v>
      </c>
      <c r="O147" s="62">
        <v>1.5312499999999998E-2</v>
      </c>
      <c r="P147" s="62">
        <v>1.5312499999999998E-2</v>
      </c>
      <c r="Q147" s="66"/>
      <c r="R147" s="66"/>
      <c r="S147" s="66"/>
      <c r="T147" s="47"/>
    </row>
    <row r="148" spans="1:20">
      <c r="A148" s="58" t="str">
        <f t="shared" si="2"/>
        <v>UUW</v>
      </c>
      <c r="B148" s="46" t="s">
        <v>267</v>
      </c>
      <c r="C148" s="46" t="s">
        <v>301</v>
      </c>
      <c r="D148" s="46" t="s">
        <v>302</v>
      </c>
      <c r="E148" s="46" t="s">
        <v>303</v>
      </c>
      <c r="F148" s="47" t="s">
        <v>304</v>
      </c>
      <c r="G148" s="46">
        <v>0</v>
      </c>
      <c r="H148" s="62">
        <v>1.7499999999999998E-2</v>
      </c>
      <c r="I148" s="62">
        <v>1.2442129629629631E-2</v>
      </c>
      <c r="J148" s="62">
        <v>6.8402777777777776E-3</v>
      </c>
      <c r="K148" s="62">
        <v>9.3171296296296301E-3</v>
      </c>
      <c r="L148" s="62">
        <v>1.1597222222222222E-2</v>
      </c>
      <c r="M148" s="62">
        <v>9.4097222222222238E-3</v>
      </c>
      <c r="N148" s="62">
        <v>9.1319444444444443E-3</v>
      </c>
      <c r="O148" s="62">
        <v>6.3657407407407404E-3</v>
      </c>
      <c r="P148" s="62">
        <v>7.0717592592592594E-3</v>
      </c>
      <c r="Q148" s="66"/>
      <c r="R148" s="66"/>
      <c r="S148" s="66"/>
      <c r="T148" s="47"/>
    </row>
    <row r="149" spans="1:20">
      <c r="A149" s="58" t="str">
        <f t="shared" si="2"/>
        <v>WSX</v>
      </c>
      <c r="B149" s="46" t="s">
        <v>99</v>
      </c>
      <c r="C149" s="46" t="s">
        <v>301</v>
      </c>
      <c r="D149" s="46" t="s">
        <v>302</v>
      </c>
      <c r="E149" s="46" t="s">
        <v>303</v>
      </c>
      <c r="F149" s="47" t="s">
        <v>304</v>
      </c>
      <c r="G149" s="46">
        <v>0</v>
      </c>
      <c r="H149" s="62">
        <v>2.4999999999999998E-2</v>
      </c>
      <c r="I149" s="62">
        <v>1.6666666666666666E-2</v>
      </c>
      <c r="J149" s="62">
        <v>1.6666666666666666E-2</v>
      </c>
      <c r="K149" s="62">
        <v>1.3958333333333335E-2</v>
      </c>
      <c r="L149" s="62">
        <v>9.9305555555555553E-3</v>
      </c>
      <c r="M149" s="62">
        <v>8.8888888888888889E-3</v>
      </c>
      <c r="N149" s="62">
        <v>8.5416666666666679E-3</v>
      </c>
      <c r="O149" s="62">
        <v>4.0625000000000001E-3</v>
      </c>
      <c r="P149" s="62">
        <v>5.2777777777777779E-3</v>
      </c>
      <c r="Q149" s="66"/>
      <c r="R149" s="66"/>
      <c r="S149" s="66"/>
      <c r="T149" s="47"/>
    </row>
    <row r="150" spans="1:20">
      <c r="A150" s="58" t="str">
        <f t="shared" si="2"/>
        <v>YKY</v>
      </c>
      <c r="B150" s="46" t="s">
        <v>100</v>
      </c>
      <c r="C150" s="46" t="s">
        <v>301</v>
      </c>
      <c r="D150" s="46" t="s">
        <v>302</v>
      </c>
      <c r="E150" s="46" t="s">
        <v>303</v>
      </c>
      <c r="F150" s="47" t="s">
        <v>304</v>
      </c>
      <c r="G150" s="46">
        <v>0</v>
      </c>
      <c r="H150" s="62">
        <v>1.3333333333333334E-2</v>
      </c>
      <c r="I150" s="62">
        <v>7.0833333333333338E-3</v>
      </c>
      <c r="J150" s="62">
        <v>7.0833333333333338E-3</v>
      </c>
      <c r="K150" s="62">
        <v>6.5833333333333334E-3</v>
      </c>
      <c r="L150" s="62">
        <v>8.9513888888888889E-3</v>
      </c>
      <c r="M150" s="62">
        <v>6.7916666666666663E-3</v>
      </c>
      <c r="N150" s="62">
        <v>4.8333333333333336E-3</v>
      </c>
      <c r="O150" s="62">
        <v>7.2638888888888892E-3</v>
      </c>
      <c r="P150" s="62">
        <v>5.2499999999999995E-3</v>
      </c>
      <c r="Q150" s="66"/>
      <c r="R150" s="66"/>
      <c r="S150" s="66"/>
      <c r="T150" s="47"/>
    </row>
    <row r="151" spans="1:20">
      <c r="A151" s="58" t="str">
        <f t="shared" si="2"/>
        <v>AFW</v>
      </c>
      <c r="B151" s="46" t="s">
        <v>101</v>
      </c>
      <c r="C151" s="46" t="s">
        <v>301</v>
      </c>
      <c r="D151" s="46" t="s">
        <v>302</v>
      </c>
      <c r="E151" s="46" t="s">
        <v>303</v>
      </c>
      <c r="F151" s="47" t="s">
        <v>304</v>
      </c>
      <c r="G151" s="46">
        <v>0</v>
      </c>
      <c r="H151" s="62">
        <v>1.238425925925926E-2</v>
      </c>
      <c r="I151" s="62">
        <v>1.3514590121104137E-2</v>
      </c>
      <c r="J151" s="62">
        <v>1.5767476364866261E-2</v>
      </c>
      <c r="K151" s="62">
        <v>1.8784722222222223E-2</v>
      </c>
      <c r="L151" s="62">
        <v>1.2442129629629631E-2</v>
      </c>
      <c r="M151" s="62">
        <v>1.4659722222222222E-2</v>
      </c>
      <c r="N151" s="62">
        <v>2.284722222222222E-2</v>
      </c>
      <c r="O151" s="62">
        <v>8.8333333333333337E-3</v>
      </c>
      <c r="P151" s="62">
        <v>9.4444444444444445E-3</v>
      </c>
      <c r="Q151" s="66"/>
      <c r="R151" s="66"/>
      <c r="S151" s="66"/>
      <c r="T151" s="47"/>
    </row>
    <row r="152" spans="1:20">
      <c r="A152" s="58" t="str">
        <f t="shared" si="2"/>
        <v>BRL</v>
      </c>
      <c r="B152" s="46" t="s">
        <v>102</v>
      </c>
      <c r="C152" s="46" t="s">
        <v>301</v>
      </c>
      <c r="D152" s="46" t="s">
        <v>302</v>
      </c>
      <c r="E152" s="46" t="s">
        <v>303</v>
      </c>
      <c r="F152" s="47" t="s">
        <v>304</v>
      </c>
      <c r="G152" s="46">
        <v>0</v>
      </c>
      <c r="H152" s="62">
        <v>1.4583333333333332E-2</v>
      </c>
      <c r="I152" s="62">
        <v>1.6375000000000001E-2</v>
      </c>
      <c r="J152" s="62">
        <v>1.6291666666666666E-2</v>
      </c>
      <c r="K152" s="62">
        <v>0.10870833333333332</v>
      </c>
      <c r="L152" s="62">
        <v>1.101851851851852E-2</v>
      </c>
      <c r="M152" s="62">
        <v>8.726851851851852E-3</v>
      </c>
      <c r="N152" s="62">
        <v>5.2766203703703711E-2</v>
      </c>
      <c r="O152" s="62">
        <v>1.042824074074074E-2</v>
      </c>
      <c r="P152" s="62">
        <v>6.4467592592592588E-3</v>
      </c>
      <c r="Q152" s="66"/>
      <c r="R152" s="66"/>
      <c r="S152" s="66"/>
      <c r="T152" s="47"/>
    </row>
    <row r="153" spans="1:20">
      <c r="A153" s="58" t="str">
        <f t="shared" si="2"/>
        <v>PRT</v>
      </c>
      <c r="B153" s="46" t="s">
        <v>104</v>
      </c>
      <c r="C153" s="46" t="s">
        <v>301</v>
      </c>
      <c r="D153" s="46" t="s">
        <v>302</v>
      </c>
      <c r="E153" s="46" t="s">
        <v>303</v>
      </c>
      <c r="F153" s="47" t="s">
        <v>304</v>
      </c>
      <c r="G153" s="46">
        <v>0</v>
      </c>
      <c r="H153" s="62">
        <v>3.3333333333333331E-3</v>
      </c>
      <c r="I153" s="62">
        <v>2.7916666666666671E-3</v>
      </c>
      <c r="J153" s="62">
        <v>3.5833333333333329E-3</v>
      </c>
      <c r="K153" s="62">
        <v>6.0648148148148145E-3</v>
      </c>
      <c r="L153" s="62">
        <v>2.4305555555555556E-3</v>
      </c>
      <c r="M153" s="62">
        <v>2.8819444444444448E-3</v>
      </c>
      <c r="N153" s="62">
        <v>2.9745370370370368E-3</v>
      </c>
      <c r="O153" s="62">
        <v>2.7083333333333334E-3</v>
      </c>
      <c r="P153" s="62">
        <v>2.3379629629629631E-3</v>
      </c>
      <c r="Q153" s="66"/>
      <c r="R153" s="66"/>
      <c r="S153" s="66"/>
      <c r="T153" s="47"/>
    </row>
    <row r="154" spans="1:20">
      <c r="A154" s="58" t="str">
        <f t="shared" si="2"/>
        <v>SEW</v>
      </c>
      <c r="B154" s="46" t="s">
        <v>105</v>
      </c>
      <c r="C154" s="46" t="s">
        <v>301</v>
      </c>
      <c r="D154" s="46" t="s">
        <v>302</v>
      </c>
      <c r="E154" s="46" t="s">
        <v>303</v>
      </c>
      <c r="F154" s="47" t="s">
        <v>304</v>
      </c>
      <c r="G154" s="46">
        <v>0</v>
      </c>
      <c r="H154" s="62">
        <v>1.4999999999999998E-2</v>
      </c>
      <c r="I154" s="62">
        <v>9.1666666666666667E-3</v>
      </c>
      <c r="J154" s="62">
        <v>1.1250000000000001E-2</v>
      </c>
      <c r="K154" s="62">
        <v>5.5555555555555558E-3</v>
      </c>
      <c r="L154" s="62">
        <v>2.2256944444444444E-2</v>
      </c>
      <c r="M154" s="62">
        <v>8.9583333333333338E-3</v>
      </c>
      <c r="N154" s="62">
        <v>3.0972222222222224E-2</v>
      </c>
      <c r="O154" s="62">
        <v>9.8611111111111104E-3</v>
      </c>
      <c r="P154" s="62">
        <v>6.9444444444444441E-3</v>
      </c>
      <c r="Q154" s="66"/>
      <c r="R154" s="66"/>
      <c r="S154" s="66"/>
      <c r="T154" s="47"/>
    </row>
    <row r="155" spans="1:20">
      <c r="A155" s="58" t="str">
        <f t="shared" si="2"/>
        <v>SSC</v>
      </c>
      <c r="B155" s="46" t="s">
        <v>103</v>
      </c>
      <c r="C155" s="46" t="s">
        <v>301</v>
      </c>
      <c r="D155" s="46" t="s">
        <v>302</v>
      </c>
      <c r="E155" s="46" t="s">
        <v>303</v>
      </c>
      <c r="F155" s="47" t="s">
        <v>304</v>
      </c>
      <c r="G155" s="46">
        <v>0</v>
      </c>
      <c r="H155" s="62">
        <v>5.1301499203697714E-3</v>
      </c>
      <c r="I155" s="62">
        <v>6.8358545393072314E-3</v>
      </c>
      <c r="J155" s="62">
        <v>6.2500000000000003E-3</v>
      </c>
      <c r="K155" s="62">
        <v>5.726918176012394E-3</v>
      </c>
      <c r="L155" s="62">
        <v>2.9398148148148148E-3</v>
      </c>
      <c r="M155" s="62">
        <v>3.5973611111111111E-3</v>
      </c>
      <c r="N155" s="62">
        <v>5.9249305555555557E-3</v>
      </c>
      <c r="O155" s="62">
        <v>4.9652777777777777E-3</v>
      </c>
      <c r="P155" s="62">
        <v>2.3263888888888891E-3</v>
      </c>
      <c r="Q155" s="66"/>
      <c r="R155" s="66"/>
      <c r="S155" s="66"/>
      <c r="T155" s="47"/>
    </row>
    <row r="156" spans="1:20">
      <c r="A156" s="58" t="str">
        <f t="shared" si="2"/>
        <v>SES</v>
      </c>
      <c r="B156" s="46" t="s">
        <v>106</v>
      </c>
      <c r="C156" s="46" t="s">
        <v>301</v>
      </c>
      <c r="D156" s="46" t="s">
        <v>302</v>
      </c>
      <c r="E156" s="46" t="s">
        <v>303</v>
      </c>
      <c r="F156" s="47" t="s">
        <v>304</v>
      </c>
      <c r="G156" s="46">
        <v>0</v>
      </c>
      <c r="H156" s="62">
        <v>6.6666666666666662E-3</v>
      </c>
      <c r="I156" s="62">
        <v>1.0416666666666666E-2</v>
      </c>
      <c r="J156" s="62">
        <v>9.3333333333333324E-3</v>
      </c>
      <c r="K156" s="62">
        <v>1.9999999999999997E-2</v>
      </c>
      <c r="L156" s="62">
        <v>4.1666666666666666E-3</v>
      </c>
      <c r="M156" s="62">
        <v>3.0416666666666665E-3</v>
      </c>
      <c r="N156" s="62">
        <v>2.0833333333333333E-3</v>
      </c>
      <c r="O156" s="62">
        <v>1.1250000000000001E-2</v>
      </c>
      <c r="P156" s="62">
        <v>8.3333333333333328E-4</v>
      </c>
      <c r="Q156" s="66"/>
      <c r="R156" s="66"/>
      <c r="S156" s="66"/>
      <c r="T156" s="47"/>
    </row>
    <row r="157" spans="1:20">
      <c r="A157" s="58" t="str">
        <f t="shared" si="2"/>
        <v>ANH</v>
      </c>
      <c r="B157" s="46" t="s">
        <v>58</v>
      </c>
      <c r="C157" s="46" t="s">
        <v>305</v>
      </c>
      <c r="D157" s="46" t="s">
        <v>302</v>
      </c>
      <c r="E157" s="46" t="s">
        <v>306</v>
      </c>
      <c r="F157" s="47" t="s">
        <v>307</v>
      </c>
      <c r="G157" s="46">
        <v>2</v>
      </c>
      <c r="H157" s="60">
        <v>50151552</v>
      </c>
      <c r="I157" s="60">
        <v>29043783.600000001</v>
      </c>
      <c r="J157" s="60">
        <v>41980455</v>
      </c>
      <c r="K157" s="60">
        <v>40983868.890000001</v>
      </c>
      <c r="L157" s="60">
        <v>17667564.199999999</v>
      </c>
      <c r="M157" s="60">
        <v>25318446.440000001</v>
      </c>
      <c r="N157" s="60">
        <v>16248320.6</v>
      </c>
      <c r="O157" s="60">
        <v>19368945.449999999</v>
      </c>
      <c r="P157" s="60">
        <v>41858227.850000001</v>
      </c>
      <c r="Q157" s="66"/>
      <c r="R157" s="66"/>
      <c r="S157" s="66"/>
      <c r="T157" s="47"/>
    </row>
    <row r="158" spans="1:20">
      <c r="A158" s="58" t="str">
        <f t="shared" si="2"/>
        <v>WSH</v>
      </c>
      <c r="B158" s="46" t="s">
        <v>91</v>
      </c>
      <c r="C158" s="46" t="s">
        <v>305</v>
      </c>
      <c r="D158" s="46" t="s">
        <v>302</v>
      </c>
      <c r="E158" s="46" t="s">
        <v>306</v>
      </c>
      <c r="F158" s="47" t="s">
        <v>307</v>
      </c>
      <c r="G158" s="46">
        <v>2</v>
      </c>
      <c r="H158" s="60">
        <v>33455232</v>
      </c>
      <c r="I158" s="60">
        <v>74132366.400000006</v>
      </c>
      <c r="J158" s="60">
        <v>71032838.400000006</v>
      </c>
      <c r="K158" s="60">
        <v>32384246.399999999</v>
      </c>
      <c r="L158" s="60">
        <v>30748968</v>
      </c>
      <c r="M158" s="60">
        <v>17313292.800000001</v>
      </c>
      <c r="N158" s="60">
        <v>62070595.200000003</v>
      </c>
      <c r="O158" s="60">
        <v>23068288</v>
      </c>
      <c r="P158" s="60">
        <v>21334477.5</v>
      </c>
      <c r="Q158" s="66"/>
      <c r="R158" s="66"/>
      <c r="S158" s="66"/>
      <c r="T158" s="47"/>
    </row>
    <row r="159" spans="1:20">
      <c r="A159" s="58" t="str">
        <f t="shared" si="2"/>
        <v>HDD</v>
      </c>
      <c r="B159" s="46" t="s">
        <v>92</v>
      </c>
      <c r="C159" s="46" t="s">
        <v>305</v>
      </c>
      <c r="D159" s="46" t="s">
        <v>302</v>
      </c>
      <c r="E159" s="46" t="s">
        <v>306</v>
      </c>
      <c r="F159" s="47" t="s">
        <v>307</v>
      </c>
      <c r="G159" s="46">
        <v>2</v>
      </c>
      <c r="H159" s="60">
        <v>1487016</v>
      </c>
      <c r="I159" s="60">
        <v>1935726</v>
      </c>
      <c r="J159" s="60">
        <v>1122732</v>
      </c>
      <c r="K159" s="60">
        <v>1281507.6000000001</v>
      </c>
      <c r="L159" s="60">
        <v>661066.02</v>
      </c>
      <c r="M159" s="60">
        <v>2675883</v>
      </c>
      <c r="N159" s="60">
        <v>533041.67000000004</v>
      </c>
      <c r="O159" s="60">
        <v>3061741.67</v>
      </c>
      <c r="P159" s="60">
        <v>1779006.81</v>
      </c>
      <c r="Q159" s="66"/>
      <c r="R159" s="66"/>
      <c r="S159" s="66"/>
      <c r="T159" s="47"/>
    </row>
    <row r="160" spans="1:20">
      <c r="A160" s="58" t="str">
        <f t="shared" si="2"/>
        <v>NES</v>
      </c>
      <c r="B160" s="46" t="s">
        <v>93</v>
      </c>
      <c r="C160" s="46" t="s">
        <v>305</v>
      </c>
      <c r="D160" s="46" t="s">
        <v>302</v>
      </c>
      <c r="E160" s="46" t="s">
        <v>306</v>
      </c>
      <c r="F160" s="47" t="s">
        <v>307</v>
      </c>
      <c r="G160" s="46">
        <v>2</v>
      </c>
      <c r="H160" s="60">
        <v>18792652.800000001</v>
      </c>
      <c r="I160" s="60">
        <v>13658084.4</v>
      </c>
      <c r="J160" s="60">
        <v>9724804.6099999994</v>
      </c>
      <c r="K160" s="60">
        <v>7805896.6699999999</v>
      </c>
      <c r="L160" s="60">
        <v>6686570</v>
      </c>
      <c r="M160" s="60">
        <v>4918949.2699999996</v>
      </c>
      <c r="N160" s="60">
        <v>10867189.65</v>
      </c>
      <c r="O160" s="60">
        <v>18672246.399999999</v>
      </c>
      <c r="P160" s="60">
        <v>12559306.4</v>
      </c>
      <c r="Q160" s="66"/>
      <c r="R160" s="66"/>
      <c r="S160" s="66"/>
      <c r="T160" s="47"/>
    </row>
    <row r="161" spans="1:20">
      <c r="A161" s="58" t="str">
        <f t="shared" si="2"/>
        <v>SVE</v>
      </c>
      <c r="B161" s="46" t="s">
        <v>94</v>
      </c>
      <c r="C161" s="46" t="s">
        <v>305</v>
      </c>
      <c r="D161" s="46" t="s">
        <v>302</v>
      </c>
      <c r="E161" s="46" t="s">
        <v>306</v>
      </c>
      <c r="F161" s="47" t="s">
        <v>307</v>
      </c>
      <c r="G161" s="46">
        <v>2</v>
      </c>
      <c r="H161" s="60">
        <v>126509839.8</v>
      </c>
      <c r="I161" s="60">
        <v>99730512</v>
      </c>
      <c r="J161" s="60">
        <v>54325424.399999999</v>
      </c>
      <c r="K161" s="60">
        <v>35000930</v>
      </c>
      <c r="L161" s="60">
        <v>39419064.039999999</v>
      </c>
      <c r="M161" s="60">
        <v>35780446.509999998</v>
      </c>
      <c r="N161" s="60">
        <v>123033146.87</v>
      </c>
      <c r="O161" s="60">
        <v>68677928</v>
      </c>
      <c r="P161" s="60">
        <v>26607471</v>
      </c>
      <c r="Q161" s="66"/>
      <c r="R161" s="66"/>
      <c r="S161" s="66"/>
      <c r="T161" s="47"/>
    </row>
    <row r="162" spans="1:20">
      <c r="A162" s="58" t="str">
        <f t="shared" si="2"/>
        <v>SWB</v>
      </c>
      <c r="B162" s="46" t="s">
        <v>95</v>
      </c>
      <c r="C162" s="46" t="s">
        <v>305</v>
      </c>
      <c r="D162" s="46" t="s">
        <v>302</v>
      </c>
      <c r="E162" s="46" t="s">
        <v>306</v>
      </c>
      <c r="F162" s="47" t="s">
        <v>307</v>
      </c>
      <c r="G162" s="46">
        <v>2</v>
      </c>
      <c r="H162" s="60">
        <v>29815200</v>
      </c>
      <c r="I162" s="60">
        <v>13738035.4</v>
      </c>
      <c r="J162" s="60">
        <v>12360331.800000001</v>
      </c>
      <c r="K162" s="60">
        <v>18851643.600000001</v>
      </c>
      <c r="L162" s="60">
        <v>20975586.899999999</v>
      </c>
      <c r="M162" s="60">
        <v>11368784.24</v>
      </c>
      <c r="N162" s="60">
        <v>27437914.379999999</v>
      </c>
      <c r="O162" s="60">
        <v>8303181.5999999996</v>
      </c>
      <c r="P162" s="60">
        <v>10397716.65</v>
      </c>
      <c r="Q162" s="66"/>
      <c r="R162" s="66"/>
      <c r="S162" s="66"/>
      <c r="T162" s="47"/>
    </row>
    <row r="163" spans="1:20">
      <c r="A163" s="58" t="str">
        <f t="shared" si="2"/>
        <v>SRN</v>
      </c>
      <c r="B163" s="46" t="s">
        <v>96</v>
      </c>
      <c r="C163" s="46" t="s">
        <v>305</v>
      </c>
      <c r="D163" s="46" t="s">
        <v>302</v>
      </c>
      <c r="E163" s="46" t="s">
        <v>306</v>
      </c>
      <c r="F163" s="47" t="s">
        <v>307</v>
      </c>
      <c r="G163" s="46">
        <v>2</v>
      </c>
      <c r="H163" s="60">
        <v>25644312</v>
      </c>
      <c r="I163" s="60">
        <v>19322334</v>
      </c>
      <c r="J163" s="60">
        <v>11681917.199999999</v>
      </c>
      <c r="K163" s="60">
        <v>6523254</v>
      </c>
      <c r="L163" s="60">
        <v>13126848</v>
      </c>
      <c r="M163" s="60">
        <v>7728609</v>
      </c>
      <c r="N163" s="60">
        <v>18684463.199999999</v>
      </c>
      <c r="O163" s="60">
        <v>8290817.46</v>
      </c>
      <c r="P163" s="60">
        <v>12740735</v>
      </c>
      <c r="Q163" s="66"/>
      <c r="R163" s="66"/>
      <c r="S163" s="66"/>
      <c r="T163" s="47"/>
    </row>
    <row r="164" spans="1:20">
      <c r="A164" s="58" t="str">
        <f t="shared" si="2"/>
        <v>TMS</v>
      </c>
      <c r="B164" s="46" t="s">
        <v>97</v>
      </c>
      <c r="C164" s="46" t="s">
        <v>305</v>
      </c>
      <c r="D164" s="46" t="s">
        <v>302</v>
      </c>
      <c r="E164" s="46" t="s">
        <v>306</v>
      </c>
      <c r="F164" s="47" t="s">
        <v>307</v>
      </c>
      <c r="G164" s="46">
        <v>2</v>
      </c>
      <c r="H164" s="60">
        <v>46071068.399999999</v>
      </c>
      <c r="I164" s="60">
        <v>49428839.039999999</v>
      </c>
      <c r="J164" s="60">
        <v>43486410.240000002</v>
      </c>
      <c r="K164" s="60">
        <v>41341494.899999999</v>
      </c>
      <c r="L164" s="60">
        <v>58404914.399999999</v>
      </c>
      <c r="M164" s="60">
        <v>40422634.670000002</v>
      </c>
      <c r="N164" s="60">
        <v>110583595.8</v>
      </c>
      <c r="O164" s="60">
        <v>85553867.700000003</v>
      </c>
      <c r="P164" s="60">
        <v>86424644.25</v>
      </c>
      <c r="Q164" s="66"/>
      <c r="R164" s="66"/>
      <c r="S164" s="66"/>
      <c r="T164" s="47"/>
    </row>
    <row r="165" spans="1:20">
      <c r="A165" s="58" t="str">
        <f t="shared" si="2"/>
        <v>UUW</v>
      </c>
      <c r="B165" s="46" t="s">
        <v>267</v>
      </c>
      <c r="C165" s="46" t="s">
        <v>305</v>
      </c>
      <c r="D165" s="46" t="s">
        <v>302</v>
      </c>
      <c r="E165" s="46" t="s">
        <v>306</v>
      </c>
      <c r="F165" s="47" t="s">
        <v>307</v>
      </c>
      <c r="G165" s="46">
        <v>2</v>
      </c>
      <c r="H165" s="60">
        <v>81052045.200000003</v>
      </c>
      <c r="I165" s="60">
        <v>57780963.299999997</v>
      </c>
      <c r="J165" s="60">
        <v>31877101.899999999</v>
      </c>
      <c r="K165" s="60">
        <v>43610995.799999997</v>
      </c>
      <c r="L165" s="60">
        <v>54693802.600000001</v>
      </c>
      <c r="M165" s="60">
        <v>44621234</v>
      </c>
      <c r="N165" s="60">
        <v>43568409.100000001</v>
      </c>
      <c r="O165" s="60">
        <v>30655432.5</v>
      </c>
      <c r="P165" s="60">
        <v>34409493.5</v>
      </c>
      <c r="Q165" s="66"/>
      <c r="R165" s="66"/>
      <c r="S165" s="66"/>
      <c r="T165" s="47"/>
    </row>
    <row r="166" spans="1:20">
      <c r="A166" s="58" t="str">
        <f t="shared" si="2"/>
        <v>WSX</v>
      </c>
      <c r="B166" s="46" t="s">
        <v>99</v>
      </c>
      <c r="C166" s="46" t="s">
        <v>305</v>
      </c>
      <c r="D166" s="46" t="s">
        <v>302</v>
      </c>
      <c r="E166" s="46" t="s">
        <v>306</v>
      </c>
      <c r="F166" s="47" t="s">
        <v>307</v>
      </c>
      <c r="G166" s="46">
        <v>2</v>
      </c>
      <c r="H166" s="60">
        <v>21186972</v>
      </c>
      <c r="I166" s="60">
        <v>14235336</v>
      </c>
      <c r="J166" s="60">
        <v>14339808</v>
      </c>
      <c r="K166" s="60">
        <v>12105365.699999999</v>
      </c>
      <c r="L166" s="60">
        <v>8684475.8000000007</v>
      </c>
      <c r="M166" s="60">
        <v>7835174.4000000004</v>
      </c>
      <c r="N166" s="60">
        <v>7569518.4000000004</v>
      </c>
      <c r="O166" s="60">
        <v>3633470.1</v>
      </c>
      <c r="P166" s="60">
        <v>4753898.8</v>
      </c>
      <c r="Q166" s="66"/>
      <c r="R166" s="66"/>
      <c r="S166" s="66"/>
      <c r="T166" s="47"/>
    </row>
    <row r="167" spans="1:20">
      <c r="A167" s="58" t="str">
        <f t="shared" si="2"/>
        <v>YKY</v>
      </c>
      <c r="B167" s="46" t="s">
        <v>100</v>
      </c>
      <c r="C167" s="46" t="s">
        <v>305</v>
      </c>
      <c r="D167" s="46" t="s">
        <v>302</v>
      </c>
      <c r="E167" s="46" t="s">
        <v>306</v>
      </c>
      <c r="F167" s="47" t="s">
        <v>307</v>
      </c>
      <c r="G167" s="46">
        <v>2</v>
      </c>
      <c r="H167" s="60">
        <v>42973612.799999997</v>
      </c>
      <c r="I167" s="60">
        <v>22891594.800000001</v>
      </c>
      <c r="J167" s="60">
        <v>22976540.399999999</v>
      </c>
      <c r="K167" s="60">
        <v>21472105.199999999</v>
      </c>
      <c r="L167" s="60">
        <v>29349627.699999999</v>
      </c>
      <c r="M167" s="60">
        <v>22393784.34</v>
      </c>
      <c r="N167" s="60">
        <v>16045013.279999999</v>
      </c>
      <c r="O167" s="60">
        <v>24258465.899999999</v>
      </c>
      <c r="P167" s="60">
        <v>17670796.920000002</v>
      </c>
      <c r="Q167" s="66"/>
      <c r="R167" s="66"/>
      <c r="S167" s="66"/>
      <c r="T167" s="47"/>
    </row>
    <row r="168" spans="1:20">
      <c r="A168" s="58" t="str">
        <f t="shared" si="2"/>
        <v>AFW</v>
      </c>
      <c r="B168" s="46" t="s">
        <v>101</v>
      </c>
      <c r="C168" s="46" t="s">
        <v>305</v>
      </c>
      <c r="D168" s="46" t="s">
        <v>302</v>
      </c>
      <c r="E168" s="46" t="s">
        <v>306</v>
      </c>
      <c r="F168" s="47" t="s">
        <v>307</v>
      </c>
      <c r="G168" s="46">
        <v>2</v>
      </c>
      <c r="H168" s="60">
        <v>25713200.899999999</v>
      </c>
      <c r="I168" s="60">
        <v>28230302.449999999</v>
      </c>
      <c r="J168" s="60">
        <v>33112669.120000001</v>
      </c>
      <c r="K168" s="60">
        <v>39641000.280000001</v>
      </c>
      <c r="L168" s="60">
        <v>26430277.91</v>
      </c>
      <c r="M168" s="60">
        <v>31470472.620000001</v>
      </c>
      <c r="N168" s="60">
        <v>49360995.909999996</v>
      </c>
      <c r="O168" s="60">
        <v>19242224.579999998</v>
      </c>
      <c r="P168" s="60">
        <v>20737839.420000002</v>
      </c>
      <c r="Q168" s="66"/>
      <c r="R168" s="66"/>
      <c r="S168" s="66"/>
      <c r="T168" s="47"/>
    </row>
    <row r="169" spans="1:20">
      <c r="A169" s="58" t="str">
        <f t="shared" si="2"/>
        <v>BRL</v>
      </c>
      <c r="B169" s="46" t="s">
        <v>102</v>
      </c>
      <c r="C169" s="46" t="s">
        <v>305</v>
      </c>
      <c r="D169" s="46" t="s">
        <v>302</v>
      </c>
      <c r="E169" s="46" t="s">
        <v>306</v>
      </c>
      <c r="F169" s="47" t="s">
        <v>307</v>
      </c>
      <c r="G169" s="46">
        <v>2</v>
      </c>
      <c r="H169" s="60">
        <v>10776822</v>
      </c>
      <c r="I169" s="60">
        <v>12179282.220000001</v>
      </c>
      <c r="J169" s="60">
        <v>12200279.16</v>
      </c>
      <c r="K169" s="60">
        <v>81899066.819999993</v>
      </c>
      <c r="L169" s="60">
        <v>8369809.4699999997</v>
      </c>
      <c r="M169" s="60">
        <v>6669984.5300000003</v>
      </c>
      <c r="N169" s="60">
        <v>40737552.369999997</v>
      </c>
      <c r="O169" s="60">
        <v>8122980.5199999996</v>
      </c>
      <c r="P169" s="60">
        <v>5068291.53</v>
      </c>
      <c r="Q169" s="66"/>
      <c r="R169" s="66"/>
      <c r="S169" s="66"/>
      <c r="T169" s="47"/>
    </row>
    <row r="170" spans="1:20">
      <c r="A170" s="58" t="str">
        <f t="shared" si="2"/>
        <v>PRT</v>
      </c>
      <c r="B170" s="46" t="s">
        <v>104</v>
      </c>
      <c r="C170" s="46" t="s">
        <v>305</v>
      </c>
      <c r="D170" s="46" t="s">
        <v>302</v>
      </c>
      <c r="E170" s="46" t="s">
        <v>306</v>
      </c>
      <c r="F170" s="47" t="s">
        <v>307</v>
      </c>
      <c r="G170" s="46">
        <v>2</v>
      </c>
      <c r="H170" s="60">
        <v>1467076.8</v>
      </c>
      <c r="I170" s="60">
        <v>1241339.82</v>
      </c>
      <c r="J170" s="60">
        <v>1601560.8</v>
      </c>
      <c r="K170" s="60">
        <v>2732118.53</v>
      </c>
      <c r="L170" s="60">
        <v>1103620</v>
      </c>
      <c r="M170" s="60">
        <v>1318766.25</v>
      </c>
      <c r="N170" s="60">
        <v>1369835.7</v>
      </c>
      <c r="O170" s="60">
        <v>1254208.8</v>
      </c>
      <c r="P170" s="60">
        <v>1082969.1299999999</v>
      </c>
      <c r="Q170" s="66"/>
      <c r="R170" s="66"/>
      <c r="S170" s="66"/>
      <c r="T170" s="47"/>
    </row>
    <row r="171" spans="1:20">
      <c r="A171" s="58" t="str">
        <f t="shared" si="2"/>
        <v>SEW</v>
      </c>
      <c r="B171" s="46" t="s">
        <v>105</v>
      </c>
      <c r="C171" s="46" t="s">
        <v>305</v>
      </c>
      <c r="D171" s="46" t="s">
        <v>302</v>
      </c>
      <c r="E171" s="46" t="s">
        <v>306</v>
      </c>
      <c r="F171" s="47" t="s">
        <v>307</v>
      </c>
      <c r="G171" s="46">
        <v>2</v>
      </c>
      <c r="H171" s="60">
        <v>19233396</v>
      </c>
      <c r="I171" s="60">
        <v>11841416.4</v>
      </c>
      <c r="J171" s="60">
        <v>14614797.6</v>
      </c>
      <c r="K171" s="60">
        <v>7896456</v>
      </c>
      <c r="L171" s="60">
        <v>31807157.149999999</v>
      </c>
      <c r="M171" s="60">
        <v>12959623.800000001</v>
      </c>
      <c r="N171" s="60">
        <v>45187738.799999997</v>
      </c>
      <c r="O171" s="60">
        <v>14497987</v>
      </c>
      <c r="P171" s="60">
        <v>10304390</v>
      </c>
      <c r="Q171" s="66"/>
      <c r="R171" s="66"/>
      <c r="S171" s="66"/>
      <c r="T171" s="47"/>
    </row>
    <row r="172" spans="1:20">
      <c r="A172" s="58" t="str">
        <f t="shared" si="2"/>
        <v>SSC</v>
      </c>
      <c r="B172" s="46" t="s">
        <v>103</v>
      </c>
      <c r="C172" s="46" t="s">
        <v>305</v>
      </c>
      <c r="D172" s="46" t="s">
        <v>302</v>
      </c>
      <c r="E172" s="46" t="s">
        <v>306</v>
      </c>
      <c r="F172" s="47" t="s">
        <v>307</v>
      </c>
      <c r="G172" s="46">
        <v>2</v>
      </c>
      <c r="H172" s="60">
        <v>5180676.5599999996</v>
      </c>
      <c r="I172" s="60">
        <v>6918221.6600000001</v>
      </c>
      <c r="J172" s="60">
        <v>6429177</v>
      </c>
      <c r="K172" s="60">
        <v>5952867.5499999998</v>
      </c>
      <c r="L172" s="60">
        <v>3068861.87</v>
      </c>
      <c r="M172" s="60">
        <v>3775578.41</v>
      </c>
      <c r="N172" s="60">
        <v>6278266.8700000001</v>
      </c>
      <c r="O172" s="60">
        <v>5270365.0999999996</v>
      </c>
      <c r="P172" s="60">
        <v>2487844</v>
      </c>
      <c r="Q172" s="66"/>
      <c r="R172" s="66"/>
      <c r="S172" s="66"/>
      <c r="T172" s="47"/>
    </row>
    <row r="173" spans="1:20">
      <c r="A173" s="58" t="str">
        <f t="shared" si="2"/>
        <v>SES</v>
      </c>
      <c r="B173" s="46" t="s">
        <v>106</v>
      </c>
      <c r="C173" s="46" t="s">
        <v>305</v>
      </c>
      <c r="D173" s="46" t="s">
        <v>302</v>
      </c>
      <c r="E173" s="46" t="s">
        <v>306</v>
      </c>
      <c r="F173" s="47" t="s">
        <v>307</v>
      </c>
      <c r="G173" s="46">
        <v>2</v>
      </c>
      <c r="H173" s="60">
        <v>2692204.8</v>
      </c>
      <c r="I173" s="60">
        <v>4230240</v>
      </c>
      <c r="J173" s="60">
        <v>3813895.68</v>
      </c>
      <c r="K173" s="60">
        <v>8225654.4000000004</v>
      </c>
      <c r="L173" s="60">
        <v>1722540</v>
      </c>
      <c r="M173" s="60">
        <v>1264365.8400000001</v>
      </c>
      <c r="N173" s="60">
        <v>874056</v>
      </c>
      <c r="O173" s="60">
        <v>4736021.4000000004</v>
      </c>
      <c r="P173" s="60">
        <v>354217.2</v>
      </c>
      <c r="Q173" s="66"/>
      <c r="R173" s="66"/>
      <c r="S173" s="66"/>
      <c r="T173" s="47"/>
    </row>
    <row r="174" spans="1:20">
      <c r="A174" s="58" t="str">
        <f t="shared" si="2"/>
        <v>ANH</v>
      </c>
      <c r="B174" s="46" t="s">
        <v>58</v>
      </c>
      <c r="C174" s="46" t="s">
        <v>308</v>
      </c>
      <c r="D174" s="46" t="s">
        <v>302</v>
      </c>
      <c r="E174" s="46" t="s">
        <v>309</v>
      </c>
      <c r="F174" s="47" t="s">
        <v>310</v>
      </c>
      <c r="G174" s="46">
        <v>3</v>
      </c>
      <c r="H174" s="63">
        <v>2089.6480000000001</v>
      </c>
      <c r="I174" s="63">
        <v>2104.6219999999998</v>
      </c>
      <c r="J174" s="63">
        <v>2120.2249999999999</v>
      </c>
      <c r="K174" s="63">
        <v>2137.9169999999999</v>
      </c>
      <c r="L174" s="63">
        <v>2154.5810000000001</v>
      </c>
      <c r="M174" s="63">
        <v>2160.277</v>
      </c>
      <c r="N174" s="63">
        <v>2195.7190000000001</v>
      </c>
      <c r="O174" s="63">
        <v>2218.665</v>
      </c>
      <c r="P174" s="63">
        <v>2244.4090000000001</v>
      </c>
      <c r="Q174" s="63">
        <v>2235.0059999999999</v>
      </c>
      <c r="R174" s="63">
        <v>2273.6410000000001</v>
      </c>
      <c r="S174" s="71"/>
      <c r="T174" s="47"/>
    </row>
    <row r="175" spans="1:20">
      <c r="A175" s="58" t="str">
        <f t="shared" si="2"/>
        <v>WSH</v>
      </c>
      <c r="B175" s="46" t="s">
        <v>91</v>
      </c>
      <c r="C175" s="46" t="s">
        <v>308</v>
      </c>
      <c r="D175" s="46" t="s">
        <v>302</v>
      </c>
      <c r="E175" s="46" t="s">
        <v>309</v>
      </c>
      <c r="F175" s="47" t="s">
        <v>310</v>
      </c>
      <c r="G175" s="46">
        <v>3</v>
      </c>
      <c r="H175" s="63">
        <v>1393.9680000000001</v>
      </c>
      <c r="I175" s="63">
        <v>1398.7239999999999</v>
      </c>
      <c r="J175" s="63">
        <v>1403.8109999999999</v>
      </c>
      <c r="K175" s="63">
        <v>1408.011</v>
      </c>
      <c r="L175" s="63">
        <v>1417.0029999999999</v>
      </c>
      <c r="M175" s="63">
        <v>1424.962</v>
      </c>
      <c r="N175" s="63">
        <v>1433.501</v>
      </c>
      <c r="O175" s="63">
        <v>1441.768</v>
      </c>
      <c r="P175" s="63">
        <v>1451.325</v>
      </c>
      <c r="Q175" s="63">
        <v>1459.674</v>
      </c>
      <c r="R175" s="63">
        <v>1466.63</v>
      </c>
      <c r="S175" s="71"/>
      <c r="T175" s="47"/>
    </row>
    <row r="176" spans="1:20">
      <c r="A176" s="58" t="str">
        <f t="shared" si="2"/>
        <v>HDD</v>
      </c>
      <c r="B176" s="46" t="s">
        <v>92</v>
      </c>
      <c r="C176" s="46" t="s">
        <v>308</v>
      </c>
      <c r="D176" s="46" t="s">
        <v>302</v>
      </c>
      <c r="E176" s="46" t="s">
        <v>309</v>
      </c>
      <c r="F176" s="47" t="s">
        <v>310</v>
      </c>
      <c r="G176" s="46">
        <v>3</v>
      </c>
      <c r="H176" s="63">
        <v>123.91800000000001</v>
      </c>
      <c r="I176" s="63">
        <v>124.08499999999999</v>
      </c>
      <c r="J176" s="63">
        <v>124.748</v>
      </c>
      <c r="K176" s="63">
        <v>125.63800000000001</v>
      </c>
      <c r="L176" s="63">
        <v>126.64100000000001</v>
      </c>
      <c r="M176" s="63">
        <v>127.423</v>
      </c>
      <c r="N176" s="63">
        <v>127.93</v>
      </c>
      <c r="O176" s="63">
        <v>104.974</v>
      </c>
      <c r="P176" s="63">
        <v>105.32899999999999</v>
      </c>
      <c r="Q176" s="63">
        <v>105.794</v>
      </c>
      <c r="R176" s="63">
        <v>106.096</v>
      </c>
      <c r="S176" s="71"/>
      <c r="T176" s="47"/>
    </row>
    <row r="177" spans="1:20">
      <c r="A177" s="58" t="str">
        <f t="shared" si="2"/>
        <v>NES</v>
      </c>
      <c r="B177" s="46" t="s">
        <v>93</v>
      </c>
      <c r="C177" s="46" t="s">
        <v>308</v>
      </c>
      <c r="D177" s="46" t="s">
        <v>302</v>
      </c>
      <c r="E177" s="46" t="s">
        <v>309</v>
      </c>
      <c r="F177" s="47" t="s">
        <v>310</v>
      </c>
      <c r="G177" s="46">
        <v>3</v>
      </c>
      <c r="H177" s="63">
        <v>1957.568</v>
      </c>
      <c r="I177" s="63">
        <v>1965.192</v>
      </c>
      <c r="J177" s="63">
        <v>1972.577</v>
      </c>
      <c r="K177" s="63">
        <v>1984.55</v>
      </c>
      <c r="L177" s="63">
        <v>2005.971</v>
      </c>
      <c r="M177" s="63">
        <v>2021.4860000000001</v>
      </c>
      <c r="N177" s="63">
        <v>2018.673</v>
      </c>
      <c r="O177" s="63">
        <v>2029.5920000000001</v>
      </c>
      <c r="P177" s="63">
        <v>2047.713</v>
      </c>
      <c r="Q177" s="63">
        <v>2058.0749999999998</v>
      </c>
      <c r="R177" s="63">
        <v>2069.9699999999998</v>
      </c>
      <c r="S177" s="71"/>
      <c r="T177" s="47"/>
    </row>
    <row r="178" spans="1:20">
      <c r="A178" s="58" t="str">
        <f t="shared" si="2"/>
        <v>SVE</v>
      </c>
      <c r="B178" s="46" t="s">
        <v>94</v>
      </c>
      <c r="C178" s="46" t="s">
        <v>308</v>
      </c>
      <c r="D178" s="46" t="s">
        <v>302</v>
      </c>
      <c r="E178" s="46" t="s">
        <v>309</v>
      </c>
      <c r="F178" s="47" t="s">
        <v>310</v>
      </c>
      <c r="G178" s="46">
        <v>3</v>
      </c>
      <c r="H178" s="63">
        <v>3456.5529999999999</v>
      </c>
      <c r="I178" s="63">
        <v>3462.8649999999998</v>
      </c>
      <c r="J178" s="63">
        <v>3482.3989999999999</v>
      </c>
      <c r="K178" s="63">
        <v>3500.0929999999998</v>
      </c>
      <c r="L178" s="63">
        <v>3529.0120000000002</v>
      </c>
      <c r="M178" s="63">
        <v>3532.127</v>
      </c>
      <c r="N178" s="63">
        <v>3588.7159999999999</v>
      </c>
      <c r="O178" s="63">
        <v>3636.96</v>
      </c>
      <c r="P178" s="63">
        <v>3669.9960000000001</v>
      </c>
      <c r="Q178" s="63">
        <v>3698.91</v>
      </c>
      <c r="R178" s="63">
        <v>3725.4180000000001</v>
      </c>
      <c r="S178" s="71"/>
      <c r="T178" s="47"/>
    </row>
    <row r="179" spans="1:20">
      <c r="A179" s="58" t="str">
        <f t="shared" si="2"/>
        <v>SWB</v>
      </c>
      <c r="B179" s="46" t="s">
        <v>95</v>
      </c>
      <c r="C179" s="46" t="s">
        <v>308</v>
      </c>
      <c r="D179" s="46" t="s">
        <v>302</v>
      </c>
      <c r="E179" s="46" t="s">
        <v>309</v>
      </c>
      <c r="F179" s="47" t="s">
        <v>310</v>
      </c>
      <c r="G179" s="46">
        <v>3</v>
      </c>
      <c r="H179" s="63">
        <v>991.346</v>
      </c>
      <c r="I179" s="63">
        <v>997.24699999999996</v>
      </c>
      <c r="J179" s="63">
        <v>1003.543</v>
      </c>
      <c r="K179" s="63">
        <v>1010.099</v>
      </c>
      <c r="L179" s="63">
        <v>1019.245</v>
      </c>
      <c r="M179" s="63">
        <v>1033.7059999999999</v>
      </c>
      <c r="N179" s="63">
        <v>1044.357</v>
      </c>
      <c r="O179" s="63">
        <v>1053.76</v>
      </c>
      <c r="P179" s="63">
        <v>1062.873</v>
      </c>
      <c r="Q179" s="63">
        <v>1074.366</v>
      </c>
      <c r="R179" s="63">
        <v>1083.421</v>
      </c>
      <c r="S179" s="71"/>
      <c r="T179" s="47"/>
    </row>
    <row r="180" spans="1:20">
      <c r="A180" s="58" t="str">
        <f t="shared" si="2"/>
        <v>SRN</v>
      </c>
      <c r="B180" s="46" t="s">
        <v>96</v>
      </c>
      <c r="C180" s="46" t="s">
        <v>308</v>
      </c>
      <c r="D180" s="46" t="s">
        <v>302</v>
      </c>
      <c r="E180" s="46" t="s">
        <v>309</v>
      </c>
      <c r="F180" s="47" t="s">
        <v>310</v>
      </c>
      <c r="G180" s="46">
        <v>3</v>
      </c>
      <c r="H180" s="63">
        <v>1068.5129999999999</v>
      </c>
      <c r="I180" s="63">
        <v>1073.463</v>
      </c>
      <c r="J180" s="63">
        <v>1081.6590000000001</v>
      </c>
      <c r="K180" s="63">
        <v>1087.2090000000001</v>
      </c>
      <c r="L180" s="63">
        <v>1093.904</v>
      </c>
      <c r="M180" s="63">
        <v>1104.087</v>
      </c>
      <c r="N180" s="63">
        <v>1114.1600000000001</v>
      </c>
      <c r="O180" s="63">
        <v>1123.4169999999999</v>
      </c>
      <c r="P180" s="63">
        <v>1130.5</v>
      </c>
      <c r="Q180" s="63">
        <v>1134.8209999999999</v>
      </c>
      <c r="R180" s="63">
        <v>1137.9100000000001</v>
      </c>
      <c r="S180" s="71"/>
      <c r="T180" s="47"/>
    </row>
    <row r="181" spans="1:20">
      <c r="A181" s="58" t="str">
        <f t="shared" si="2"/>
        <v>TMS</v>
      </c>
      <c r="B181" s="46" t="s">
        <v>97</v>
      </c>
      <c r="C181" s="46" t="s">
        <v>308</v>
      </c>
      <c r="D181" s="46" t="s">
        <v>302</v>
      </c>
      <c r="E181" s="46" t="s">
        <v>309</v>
      </c>
      <c r="F181" s="47" t="s">
        <v>310</v>
      </c>
      <c r="G181" s="46">
        <v>3</v>
      </c>
      <c r="H181" s="63">
        <v>3656.4340000000002</v>
      </c>
      <c r="I181" s="63">
        <v>3677.741</v>
      </c>
      <c r="J181" s="63">
        <v>3697.8240000000001</v>
      </c>
      <c r="K181" s="63">
        <v>3724.4589999999998</v>
      </c>
      <c r="L181" s="63">
        <v>3758.36</v>
      </c>
      <c r="M181" s="63">
        <v>3789.6219999999998</v>
      </c>
      <c r="N181" s="63">
        <v>3826.422</v>
      </c>
      <c r="O181" s="63">
        <v>3879.9940000000001</v>
      </c>
      <c r="P181" s="63">
        <v>3919.4850000000001</v>
      </c>
      <c r="Q181" s="63">
        <v>3955.7919999999999</v>
      </c>
      <c r="R181" s="63">
        <v>3997.01</v>
      </c>
      <c r="S181" s="71"/>
      <c r="T181" s="47"/>
    </row>
    <row r="182" spans="1:20">
      <c r="A182" s="58" t="str">
        <f t="shared" si="2"/>
        <v>UUW</v>
      </c>
      <c r="B182" s="46" t="s">
        <v>267</v>
      </c>
      <c r="C182" s="46" t="s">
        <v>308</v>
      </c>
      <c r="D182" s="46" t="s">
        <v>302</v>
      </c>
      <c r="E182" s="46" t="s">
        <v>309</v>
      </c>
      <c r="F182" s="47" t="s">
        <v>310</v>
      </c>
      <c r="G182" s="46">
        <v>3</v>
      </c>
      <c r="H182" s="63">
        <v>3216.3510000000001</v>
      </c>
      <c r="I182" s="63">
        <v>3224.9839999999999</v>
      </c>
      <c r="J182" s="63">
        <v>3236.2539999999999</v>
      </c>
      <c r="K182" s="63">
        <v>3250.509</v>
      </c>
      <c r="L182" s="63">
        <v>3275.078</v>
      </c>
      <c r="M182" s="63">
        <v>3293.08</v>
      </c>
      <c r="N182" s="63">
        <v>3313.1869999999999</v>
      </c>
      <c r="O182" s="63">
        <v>3344.2289999999998</v>
      </c>
      <c r="P182" s="63">
        <v>3379.0010000000002</v>
      </c>
      <c r="Q182" s="63">
        <v>3405.5920000000001</v>
      </c>
      <c r="R182" s="63">
        <v>3430.3429999999998</v>
      </c>
      <c r="S182" s="71"/>
      <c r="T182" s="47"/>
    </row>
    <row r="183" spans="1:20">
      <c r="A183" s="58" t="str">
        <f t="shared" si="2"/>
        <v>WSX</v>
      </c>
      <c r="B183" s="46" t="s">
        <v>99</v>
      </c>
      <c r="C183" s="46" t="s">
        <v>308</v>
      </c>
      <c r="D183" s="46" t="s">
        <v>302</v>
      </c>
      <c r="E183" s="46" t="s">
        <v>309</v>
      </c>
      <c r="F183" s="47" t="s">
        <v>310</v>
      </c>
      <c r="G183" s="46">
        <v>3</v>
      </c>
      <c r="H183" s="63">
        <v>588.52700000000004</v>
      </c>
      <c r="I183" s="63">
        <v>593.13900000000001</v>
      </c>
      <c r="J183" s="63">
        <v>597.49199999999996</v>
      </c>
      <c r="K183" s="63">
        <v>602.25699999999995</v>
      </c>
      <c r="L183" s="63">
        <v>607.30600000000004</v>
      </c>
      <c r="M183" s="63">
        <v>612.12300000000005</v>
      </c>
      <c r="N183" s="63">
        <v>615.40800000000002</v>
      </c>
      <c r="O183" s="63">
        <v>621.10599999999999</v>
      </c>
      <c r="P183" s="63">
        <v>625.51300000000003</v>
      </c>
      <c r="Q183" s="63">
        <v>627.70100000000002</v>
      </c>
      <c r="R183" s="63">
        <v>633.16700000000003</v>
      </c>
      <c r="S183" s="71"/>
      <c r="T183" s="47"/>
    </row>
    <row r="184" spans="1:20">
      <c r="A184" s="58" t="str">
        <f t="shared" si="2"/>
        <v>YKY</v>
      </c>
      <c r="B184" s="46" t="s">
        <v>100</v>
      </c>
      <c r="C184" s="46" t="s">
        <v>308</v>
      </c>
      <c r="D184" s="46" t="s">
        <v>302</v>
      </c>
      <c r="E184" s="46" t="s">
        <v>309</v>
      </c>
      <c r="F184" s="47" t="s">
        <v>310</v>
      </c>
      <c r="G184" s="46">
        <v>3</v>
      </c>
      <c r="H184" s="63">
        <v>2238.2089999999998</v>
      </c>
      <c r="I184" s="63">
        <v>2244.2739999999999</v>
      </c>
      <c r="J184" s="63">
        <v>2252.6019999999999</v>
      </c>
      <c r="K184" s="63">
        <v>2264.9899999999998</v>
      </c>
      <c r="L184" s="63">
        <v>2276.9299999999998</v>
      </c>
      <c r="M184" s="63">
        <v>2289.7530000000002</v>
      </c>
      <c r="N184" s="63">
        <v>2305.3180000000002</v>
      </c>
      <c r="O184" s="63">
        <v>2319.165</v>
      </c>
      <c r="P184" s="63">
        <v>2337.4070000000002</v>
      </c>
      <c r="Q184" s="63">
        <v>2347.5720000000001</v>
      </c>
      <c r="R184" s="63">
        <v>2355.64</v>
      </c>
      <c r="S184" s="71"/>
      <c r="T184" s="47"/>
    </row>
    <row r="185" spans="1:20">
      <c r="A185" s="58" t="str">
        <f t="shared" si="2"/>
        <v>AFW</v>
      </c>
      <c r="B185" s="46" t="s">
        <v>101</v>
      </c>
      <c r="C185" s="46" t="s">
        <v>308</v>
      </c>
      <c r="D185" s="46" t="s">
        <v>302</v>
      </c>
      <c r="E185" s="46" t="s">
        <v>309</v>
      </c>
      <c r="F185" s="47" t="s">
        <v>310</v>
      </c>
      <c r="G185" s="46">
        <v>3</v>
      </c>
      <c r="H185" s="63">
        <v>1441.5530000000001</v>
      </c>
      <c r="I185" s="63">
        <v>1450.423</v>
      </c>
      <c r="J185" s="63">
        <v>1458.376</v>
      </c>
      <c r="K185" s="63">
        <v>1465.366</v>
      </c>
      <c r="L185" s="63">
        <v>1474.943</v>
      </c>
      <c r="M185" s="63">
        <v>1490.86</v>
      </c>
      <c r="N185" s="63">
        <v>1500.1959999999999</v>
      </c>
      <c r="O185" s="63">
        <v>1513.2750000000001</v>
      </c>
      <c r="P185" s="63">
        <v>1525.345</v>
      </c>
      <c r="Q185" s="63">
        <v>1539.8030000000001</v>
      </c>
      <c r="R185" s="63">
        <v>1554.489</v>
      </c>
      <c r="S185" s="71"/>
      <c r="T185" s="47"/>
    </row>
    <row r="186" spans="1:20">
      <c r="A186" s="58" t="str">
        <f t="shared" si="2"/>
        <v>BRL</v>
      </c>
      <c r="B186" s="46" t="s">
        <v>102</v>
      </c>
      <c r="C186" s="46" t="s">
        <v>308</v>
      </c>
      <c r="D186" s="46" t="s">
        <v>302</v>
      </c>
      <c r="E186" s="46" t="s">
        <v>309</v>
      </c>
      <c r="F186" s="47" t="s">
        <v>310</v>
      </c>
      <c r="G186" s="46">
        <v>3</v>
      </c>
      <c r="H186" s="63">
        <v>513.18200000000002</v>
      </c>
      <c r="I186" s="63">
        <v>516.50900000000001</v>
      </c>
      <c r="J186" s="63">
        <v>520.04600000000005</v>
      </c>
      <c r="K186" s="63">
        <v>523.18299999999999</v>
      </c>
      <c r="L186" s="63">
        <v>527.50900000000001</v>
      </c>
      <c r="M186" s="63">
        <v>530.76800000000003</v>
      </c>
      <c r="N186" s="63">
        <v>536.13800000000003</v>
      </c>
      <c r="O186" s="63">
        <v>540.93100000000004</v>
      </c>
      <c r="P186" s="63">
        <v>545.95600000000002</v>
      </c>
      <c r="Q186" s="63">
        <v>548.12900000000002</v>
      </c>
      <c r="R186" s="63">
        <v>553.47400000000005</v>
      </c>
      <c r="S186" s="71"/>
      <c r="T186" s="47"/>
    </row>
    <row r="187" spans="1:20">
      <c r="A187" s="58" t="str">
        <f t="shared" si="2"/>
        <v>PRT</v>
      </c>
      <c r="B187" s="46" t="s">
        <v>104</v>
      </c>
      <c r="C187" s="46" t="s">
        <v>308</v>
      </c>
      <c r="D187" s="46" t="s">
        <v>302</v>
      </c>
      <c r="E187" s="46" t="s">
        <v>309</v>
      </c>
      <c r="F187" s="47" t="s">
        <v>310</v>
      </c>
      <c r="G187" s="46">
        <v>3</v>
      </c>
      <c r="H187" s="63">
        <v>305.64100000000002</v>
      </c>
      <c r="I187" s="63">
        <v>308.791</v>
      </c>
      <c r="J187" s="63">
        <v>310.38</v>
      </c>
      <c r="K187" s="63">
        <v>312.83800000000002</v>
      </c>
      <c r="L187" s="63">
        <v>315.32</v>
      </c>
      <c r="M187" s="63">
        <v>317.77499999999998</v>
      </c>
      <c r="N187" s="63">
        <v>319.80599999999998</v>
      </c>
      <c r="O187" s="63">
        <v>321.59199999999998</v>
      </c>
      <c r="P187" s="63">
        <v>321.67399999999998</v>
      </c>
      <c r="Q187" s="63">
        <v>322.88499999999999</v>
      </c>
      <c r="R187" s="63">
        <v>324.60899999999998</v>
      </c>
      <c r="S187" s="71"/>
      <c r="T187" s="47"/>
    </row>
    <row r="188" spans="1:20">
      <c r="A188" s="58" t="str">
        <f t="shared" si="2"/>
        <v>SEW</v>
      </c>
      <c r="B188" s="46" t="s">
        <v>105</v>
      </c>
      <c r="C188" s="46" t="s">
        <v>308</v>
      </c>
      <c r="D188" s="46" t="s">
        <v>302</v>
      </c>
      <c r="E188" s="46" t="s">
        <v>309</v>
      </c>
      <c r="F188" s="47" t="s">
        <v>310</v>
      </c>
      <c r="G188" s="46">
        <v>3</v>
      </c>
      <c r="H188" s="63">
        <v>890.43499999999995</v>
      </c>
      <c r="I188" s="63">
        <v>897.077</v>
      </c>
      <c r="J188" s="63">
        <v>902.14800000000002</v>
      </c>
      <c r="K188" s="63">
        <v>987.05700000000002</v>
      </c>
      <c r="L188" s="63">
        <v>992.423</v>
      </c>
      <c r="M188" s="63">
        <v>1004.622</v>
      </c>
      <c r="N188" s="63">
        <v>1013.178</v>
      </c>
      <c r="O188" s="63">
        <v>1020.985</v>
      </c>
      <c r="P188" s="63">
        <v>1030.4390000000001</v>
      </c>
      <c r="Q188" s="63">
        <v>955.09</v>
      </c>
      <c r="R188" s="63">
        <v>959.35</v>
      </c>
      <c r="S188" s="71"/>
      <c r="T188" s="47"/>
    </row>
    <row r="189" spans="1:20">
      <c r="A189" s="58" t="str">
        <f t="shared" si="2"/>
        <v>SSC</v>
      </c>
      <c r="B189" s="46" t="s">
        <v>103</v>
      </c>
      <c r="C189" s="46" t="s">
        <v>308</v>
      </c>
      <c r="D189" s="46" t="s">
        <v>302</v>
      </c>
      <c r="E189" s="46" t="s">
        <v>309</v>
      </c>
      <c r="F189" s="47" t="s">
        <v>310</v>
      </c>
      <c r="G189" s="46">
        <v>3</v>
      </c>
      <c r="H189" s="63">
        <v>701.28399999999999</v>
      </c>
      <c r="I189" s="63">
        <v>702.81200000000001</v>
      </c>
      <c r="J189" s="63">
        <v>714.35299999999995</v>
      </c>
      <c r="K189" s="63">
        <v>721.84299999999996</v>
      </c>
      <c r="L189" s="63">
        <v>724.928</v>
      </c>
      <c r="M189" s="63">
        <v>728.84799999999996</v>
      </c>
      <c r="N189" s="63">
        <v>735.85799999999995</v>
      </c>
      <c r="O189" s="63">
        <v>737.11400000000003</v>
      </c>
      <c r="P189" s="63">
        <v>742.64</v>
      </c>
      <c r="Q189" s="63">
        <v>746.68299999999999</v>
      </c>
      <c r="R189" s="63">
        <v>750.04100000000005</v>
      </c>
      <c r="S189" s="71"/>
      <c r="T189" s="47"/>
    </row>
    <row r="190" spans="1:20">
      <c r="A190" s="58" t="str">
        <f t="shared" si="2"/>
        <v>SES</v>
      </c>
      <c r="B190" s="46" t="s">
        <v>106</v>
      </c>
      <c r="C190" s="46" t="s">
        <v>308</v>
      </c>
      <c r="D190" s="46" t="s">
        <v>302</v>
      </c>
      <c r="E190" s="46" t="s">
        <v>309</v>
      </c>
      <c r="F190" s="47" t="s">
        <v>310</v>
      </c>
      <c r="G190" s="46">
        <v>3</v>
      </c>
      <c r="H190" s="63">
        <v>280.43799999999999</v>
      </c>
      <c r="I190" s="63">
        <v>282.01600000000002</v>
      </c>
      <c r="J190" s="63">
        <v>283.77199999999999</v>
      </c>
      <c r="K190" s="63">
        <v>285.613</v>
      </c>
      <c r="L190" s="63">
        <v>287.08999999999997</v>
      </c>
      <c r="M190" s="63">
        <v>288.66800000000001</v>
      </c>
      <c r="N190" s="63">
        <v>291.35199999999998</v>
      </c>
      <c r="O190" s="63">
        <v>292.34699999999998</v>
      </c>
      <c r="P190" s="63">
        <v>295.18099999999998</v>
      </c>
      <c r="Q190" s="63">
        <v>285.48200000000003</v>
      </c>
      <c r="R190" s="63">
        <v>299.94400000000002</v>
      </c>
      <c r="S190" s="71"/>
      <c r="T190" s="47"/>
    </row>
    <row r="191" spans="1:20">
      <c r="A191" s="58" t="str">
        <f t="shared" si="2"/>
        <v>ANH</v>
      </c>
      <c r="B191" s="46" t="s">
        <v>58</v>
      </c>
      <c r="C191" s="48" t="s">
        <v>199</v>
      </c>
      <c r="D191" s="49" t="s">
        <v>302</v>
      </c>
      <c r="E191" s="49" t="s">
        <v>311</v>
      </c>
      <c r="F191" s="50" t="s">
        <v>304</v>
      </c>
      <c r="G191" s="49">
        <v>0</v>
      </c>
      <c r="H191" s="67"/>
      <c r="I191" s="68"/>
      <c r="J191" s="68"/>
      <c r="K191" s="68"/>
      <c r="L191" s="68"/>
      <c r="M191" s="62">
        <v>8.1365740740740738E-3</v>
      </c>
      <c r="N191" s="62">
        <v>5.138888888888889E-3</v>
      </c>
      <c r="O191" s="62">
        <v>6.0648148148148145E-3</v>
      </c>
      <c r="P191" s="62">
        <v>1.2951388888888887E-2</v>
      </c>
      <c r="Q191" s="62">
        <v>3.4951248453024301E-3</v>
      </c>
      <c r="R191" s="62">
        <v>6.8001610632461287E-3</v>
      </c>
      <c r="S191" s="72"/>
      <c r="T191" s="47"/>
    </row>
    <row r="192" spans="1:20">
      <c r="A192" s="58" t="str">
        <f t="shared" si="2"/>
        <v>WSH</v>
      </c>
      <c r="B192" s="46" t="s">
        <v>91</v>
      </c>
      <c r="C192" s="48" t="s">
        <v>199</v>
      </c>
      <c r="D192" s="49" t="s">
        <v>302</v>
      </c>
      <c r="E192" s="49" t="s">
        <v>311</v>
      </c>
      <c r="F192" s="50" t="s">
        <v>304</v>
      </c>
      <c r="G192" s="49">
        <v>0</v>
      </c>
      <c r="H192" s="67"/>
      <c r="I192" s="68"/>
      <c r="J192" s="68"/>
      <c r="K192" s="68"/>
      <c r="L192" s="68"/>
      <c r="M192" s="62" t="s">
        <v>241</v>
      </c>
      <c r="N192" s="62" t="s">
        <v>241</v>
      </c>
      <c r="O192" s="62">
        <v>1.2141203703703704E-2</v>
      </c>
      <c r="P192" s="62">
        <v>1.2337962962962962E-2</v>
      </c>
      <c r="Q192" s="62">
        <v>7.6970666036972491E-3</v>
      </c>
      <c r="R192" s="62">
        <v>1.12477011925298E-2</v>
      </c>
      <c r="S192" s="72"/>
      <c r="T192" s="47"/>
    </row>
    <row r="193" spans="1:20">
      <c r="A193" s="58" t="str">
        <f t="shared" si="2"/>
        <v>HDD</v>
      </c>
      <c r="B193" s="46" t="s">
        <v>92</v>
      </c>
      <c r="C193" s="48" t="s">
        <v>199</v>
      </c>
      <c r="D193" s="49" t="s">
        <v>302</v>
      </c>
      <c r="E193" s="49" t="s">
        <v>311</v>
      </c>
      <c r="F193" s="50" t="s">
        <v>304</v>
      </c>
      <c r="G193" s="49">
        <v>0</v>
      </c>
      <c r="H193" s="67"/>
      <c r="I193" s="68"/>
      <c r="J193" s="68"/>
      <c r="K193" s="68"/>
      <c r="L193" s="68"/>
      <c r="M193" s="62" t="s">
        <v>241</v>
      </c>
      <c r="N193" s="62" t="s">
        <v>241</v>
      </c>
      <c r="O193" s="62">
        <v>2.4658449074074076E-2</v>
      </c>
      <c r="P193" s="62">
        <v>1.2106481481481482E-2</v>
      </c>
      <c r="Q193" s="62">
        <v>4.7719907407407405E-2</v>
      </c>
      <c r="R193" s="62">
        <v>2.6013234370091103E-2</v>
      </c>
      <c r="S193" s="72"/>
      <c r="T193" s="47"/>
    </row>
    <row r="194" spans="1:20">
      <c r="A194" s="58" t="str">
        <f t="shared" si="2"/>
        <v>NES</v>
      </c>
      <c r="B194" s="46" t="s">
        <v>93</v>
      </c>
      <c r="C194" s="48" t="s">
        <v>199</v>
      </c>
      <c r="D194" s="49" t="s">
        <v>302</v>
      </c>
      <c r="E194" s="49" t="s">
        <v>311</v>
      </c>
      <c r="F194" s="50" t="s">
        <v>304</v>
      </c>
      <c r="G194" s="49">
        <v>0</v>
      </c>
      <c r="H194" s="67"/>
      <c r="I194" s="68"/>
      <c r="J194" s="68"/>
      <c r="K194" s="68"/>
      <c r="L194" s="68"/>
      <c r="M194" s="62">
        <v>1.5046296296296294E-3</v>
      </c>
      <c r="N194" s="62">
        <v>3.6921296296296298E-3</v>
      </c>
      <c r="O194" s="62">
        <v>5.6481481481481478E-3</v>
      </c>
      <c r="P194" s="62">
        <v>3.9004629629629632E-3</v>
      </c>
      <c r="Q194" s="62">
        <v>2.8252303730427705E-3</v>
      </c>
      <c r="R194" s="62">
        <v>8.1566360395350906E-3</v>
      </c>
      <c r="S194" s="72"/>
      <c r="T194" s="47"/>
    </row>
    <row r="195" spans="1:20">
      <c r="A195" s="58" t="str">
        <f t="shared" si="2"/>
        <v>SVE</v>
      </c>
      <c r="B195" s="46" t="s">
        <v>94</v>
      </c>
      <c r="C195" s="48" t="s">
        <v>199</v>
      </c>
      <c r="D195" s="49" t="s">
        <v>302</v>
      </c>
      <c r="E195" s="49" t="s">
        <v>311</v>
      </c>
      <c r="F195" s="50" t="s">
        <v>304</v>
      </c>
      <c r="G195" s="49">
        <v>0</v>
      </c>
      <c r="H195" s="67"/>
      <c r="I195" s="68"/>
      <c r="J195" s="68"/>
      <c r="K195" s="68"/>
      <c r="L195" s="68"/>
      <c r="M195" s="62" t="s">
        <v>241</v>
      </c>
      <c r="N195" s="62" t="s">
        <v>241</v>
      </c>
      <c r="O195" s="62">
        <v>1.3751967592592592E-2</v>
      </c>
      <c r="P195" s="62">
        <v>6.0278935185185184E-3</v>
      </c>
      <c r="Q195" s="62">
        <v>8.0671296296296307E-3</v>
      </c>
      <c r="R195" s="62">
        <v>8.7893864987035001E-3</v>
      </c>
      <c r="S195" s="72"/>
      <c r="T195" s="47"/>
    </row>
    <row r="196" spans="1:20">
      <c r="A196" s="58" t="str">
        <f t="shared" si="2"/>
        <v>SWB</v>
      </c>
      <c r="B196" s="46" t="s">
        <v>95</v>
      </c>
      <c r="C196" s="48" t="s">
        <v>199</v>
      </c>
      <c r="D196" s="49" t="s">
        <v>302</v>
      </c>
      <c r="E196" s="49" t="s">
        <v>311</v>
      </c>
      <c r="F196" s="50" t="s">
        <v>304</v>
      </c>
      <c r="G196" s="49">
        <v>0</v>
      </c>
      <c r="H196" s="67"/>
      <c r="I196" s="68"/>
      <c r="J196" s="68"/>
      <c r="K196" s="68"/>
      <c r="L196" s="68"/>
      <c r="M196" s="62" t="s">
        <v>241</v>
      </c>
      <c r="N196" s="62" t="s">
        <v>241</v>
      </c>
      <c r="O196" s="62">
        <v>5.1042606157747188E-3</v>
      </c>
      <c r="P196" s="62">
        <v>6.3695939052881879E-3</v>
      </c>
      <c r="Q196" s="62">
        <v>3.9166634089314104E-3</v>
      </c>
      <c r="R196" s="62">
        <v>9.4907407407407406E-3</v>
      </c>
      <c r="S196" s="72"/>
      <c r="T196" s="47"/>
    </row>
    <row r="197" spans="1:20">
      <c r="A197" s="58" t="str">
        <f t="shared" si="2"/>
        <v>SRN</v>
      </c>
      <c r="B197" s="46" t="s">
        <v>96</v>
      </c>
      <c r="C197" s="48" t="s">
        <v>199</v>
      </c>
      <c r="D197" s="49" t="s">
        <v>302</v>
      </c>
      <c r="E197" s="49" t="s">
        <v>311</v>
      </c>
      <c r="F197" s="50" t="s">
        <v>304</v>
      </c>
      <c r="G197" s="49">
        <v>0</v>
      </c>
      <c r="H197" s="67"/>
      <c r="I197" s="68"/>
      <c r="J197" s="68"/>
      <c r="K197" s="68"/>
      <c r="L197" s="68"/>
      <c r="M197" s="62">
        <v>4.3749999999999995E-3</v>
      </c>
      <c r="N197" s="62">
        <v>1.0254629629629629E-2</v>
      </c>
      <c r="O197" s="62">
        <v>5.1273148148148146E-3</v>
      </c>
      <c r="P197" s="62">
        <v>7.4189814814814813E-3</v>
      </c>
      <c r="Q197" s="62">
        <v>8.83163695713538E-3</v>
      </c>
      <c r="R197" s="62">
        <v>6.5039064273626603E-3</v>
      </c>
      <c r="S197" s="72"/>
      <c r="T197" s="47"/>
    </row>
    <row r="198" spans="1:20">
      <c r="A198" s="58" t="str">
        <f t="shared" si="2"/>
        <v>TMS</v>
      </c>
      <c r="B198" s="46" t="s">
        <v>97</v>
      </c>
      <c r="C198" s="48" t="s">
        <v>199</v>
      </c>
      <c r="D198" s="49" t="s">
        <v>302</v>
      </c>
      <c r="E198" s="49" t="s">
        <v>311</v>
      </c>
      <c r="F198" s="50" t="s">
        <v>304</v>
      </c>
      <c r="G198" s="49">
        <v>0</v>
      </c>
      <c r="H198" s="67"/>
      <c r="I198" s="68"/>
      <c r="J198" s="68"/>
      <c r="K198" s="68"/>
      <c r="L198" s="68"/>
      <c r="M198" s="62">
        <v>6.0261684160300422E-3</v>
      </c>
      <c r="N198" s="62">
        <v>1.6932870370370369E-2</v>
      </c>
      <c r="O198" s="62">
        <v>1.3159722222222218E-2</v>
      </c>
      <c r="P198" s="62">
        <v>1.2488425925925927E-2</v>
      </c>
      <c r="Q198" s="62">
        <v>9.4816027055699796E-3</v>
      </c>
      <c r="R198" s="62">
        <v>7.6731301449357312E-3</v>
      </c>
      <c r="S198" s="72"/>
      <c r="T198" s="47"/>
    </row>
    <row r="199" spans="1:20">
      <c r="A199" s="58" t="str">
        <f t="shared" ref="A199:A262" si="3">IF(B199="UU","UUW",B199)</f>
        <v>UUW</v>
      </c>
      <c r="B199" s="46" t="s">
        <v>267</v>
      </c>
      <c r="C199" s="48" t="s">
        <v>199</v>
      </c>
      <c r="D199" s="49" t="s">
        <v>302</v>
      </c>
      <c r="E199" s="49" t="s">
        <v>311</v>
      </c>
      <c r="F199" s="50" t="s">
        <v>304</v>
      </c>
      <c r="G199" s="49">
        <v>0</v>
      </c>
      <c r="H199" s="67"/>
      <c r="I199" s="68"/>
      <c r="J199" s="68"/>
      <c r="K199" s="68"/>
      <c r="L199" s="68"/>
      <c r="M199" s="62">
        <v>9.6874999999999999E-3</v>
      </c>
      <c r="N199" s="62">
        <v>9.2708333333333341E-3</v>
      </c>
      <c r="O199" s="62">
        <v>6.4583333333333342E-3</v>
      </c>
      <c r="P199" s="62">
        <v>7.0717592592592594E-3</v>
      </c>
      <c r="Q199" s="62">
        <v>3.3047562332775044E-3</v>
      </c>
      <c r="R199" s="62">
        <v>5.5286838501087199E-3</v>
      </c>
      <c r="S199" s="72"/>
      <c r="T199" s="47"/>
    </row>
    <row r="200" spans="1:20">
      <c r="A200" s="58" t="str">
        <f t="shared" si="3"/>
        <v>WSX</v>
      </c>
      <c r="B200" s="46" t="s">
        <v>99</v>
      </c>
      <c r="C200" s="48" t="s">
        <v>199</v>
      </c>
      <c r="D200" s="49" t="s">
        <v>302</v>
      </c>
      <c r="E200" s="49" t="s">
        <v>311</v>
      </c>
      <c r="F200" s="50" t="s">
        <v>304</v>
      </c>
      <c r="G200" s="49">
        <v>0</v>
      </c>
      <c r="H200" s="67"/>
      <c r="I200" s="68"/>
      <c r="J200" s="68"/>
      <c r="K200" s="68"/>
      <c r="L200" s="68"/>
      <c r="M200" s="62">
        <v>9.2476851851851852E-3</v>
      </c>
      <c r="N200" s="62">
        <v>8.726851851851852E-3</v>
      </c>
      <c r="O200" s="62">
        <v>4.2245370370370371E-3</v>
      </c>
      <c r="P200" s="62">
        <v>5.4629629629629637E-3</v>
      </c>
      <c r="Q200" s="62">
        <v>3.1712962962962997E-3</v>
      </c>
      <c r="R200" s="62">
        <v>2.9164884591581799E-3</v>
      </c>
      <c r="S200" s="72"/>
      <c r="T200" s="47"/>
    </row>
    <row r="201" spans="1:20">
      <c r="A201" s="58" t="str">
        <f t="shared" si="3"/>
        <v>YKY</v>
      </c>
      <c r="B201" s="46" t="s">
        <v>100</v>
      </c>
      <c r="C201" s="48" t="s">
        <v>199</v>
      </c>
      <c r="D201" s="49" t="s">
        <v>302</v>
      </c>
      <c r="E201" s="49" t="s">
        <v>311</v>
      </c>
      <c r="F201" s="50" t="s">
        <v>304</v>
      </c>
      <c r="G201" s="49">
        <v>0</v>
      </c>
      <c r="H201" s="67"/>
      <c r="I201" s="68"/>
      <c r="J201" s="68"/>
      <c r="K201" s="68"/>
      <c r="L201" s="68"/>
      <c r="M201" s="62">
        <v>5.7175925925925936E-3</v>
      </c>
      <c r="N201" s="62">
        <v>4.3055555555555555E-3</v>
      </c>
      <c r="O201" s="62">
        <v>6.4004629629629628E-3</v>
      </c>
      <c r="P201" s="62">
        <v>4.6527777777777774E-3</v>
      </c>
      <c r="Q201" s="62">
        <v>5.0277776357870998E-3</v>
      </c>
      <c r="R201" s="62">
        <v>7.3900457582846898E-3</v>
      </c>
      <c r="S201" s="72"/>
      <c r="T201" s="47"/>
    </row>
    <row r="202" spans="1:20">
      <c r="A202" s="58" t="str">
        <f t="shared" si="3"/>
        <v>AFW</v>
      </c>
      <c r="B202" s="46" t="s">
        <v>101</v>
      </c>
      <c r="C202" s="48" t="s">
        <v>199</v>
      </c>
      <c r="D202" s="49" t="s">
        <v>302</v>
      </c>
      <c r="E202" s="49" t="s">
        <v>311</v>
      </c>
      <c r="F202" s="50" t="s">
        <v>304</v>
      </c>
      <c r="G202" s="49">
        <v>0</v>
      </c>
      <c r="H202" s="67"/>
      <c r="I202" s="68"/>
      <c r="J202" s="68"/>
      <c r="K202" s="68"/>
      <c r="L202" s="68"/>
      <c r="M202" s="62">
        <v>1.4652777777777778E-2</v>
      </c>
      <c r="N202" s="62">
        <v>2.284722222222222E-2</v>
      </c>
      <c r="O202" s="62">
        <v>8.819444444444444E-3</v>
      </c>
      <c r="P202" s="62">
        <v>9.4444444444444445E-3</v>
      </c>
      <c r="Q202" s="62">
        <v>4.0416224570425999E-3</v>
      </c>
      <c r="R202" s="62">
        <v>2.5758175194549502E-3</v>
      </c>
      <c r="S202" s="72"/>
      <c r="T202" s="47"/>
    </row>
    <row r="203" spans="1:20">
      <c r="A203" s="58" t="str">
        <f t="shared" si="3"/>
        <v>BRL</v>
      </c>
      <c r="B203" s="46" t="s">
        <v>102</v>
      </c>
      <c r="C203" s="48" t="s">
        <v>199</v>
      </c>
      <c r="D203" s="49" t="s">
        <v>302</v>
      </c>
      <c r="E203" s="49" t="s">
        <v>311</v>
      </c>
      <c r="F203" s="50" t="s">
        <v>304</v>
      </c>
      <c r="G203" s="49">
        <v>0</v>
      </c>
      <c r="H203" s="67"/>
      <c r="I203" s="68"/>
      <c r="J203" s="68"/>
      <c r="K203" s="68"/>
      <c r="L203" s="68"/>
      <c r="M203" s="62">
        <v>8.9699074074074073E-3</v>
      </c>
      <c r="N203" s="62">
        <v>5.2766203703703697E-2</v>
      </c>
      <c r="O203" s="62">
        <v>1.042824074074074E-2</v>
      </c>
      <c r="P203" s="62">
        <v>6.4467592592592588E-3</v>
      </c>
      <c r="Q203" s="62">
        <v>2.1031681961092001E-2</v>
      </c>
      <c r="R203" s="62">
        <v>1.74916075551878E-3</v>
      </c>
      <c r="S203" s="72"/>
      <c r="T203" s="47"/>
    </row>
    <row r="204" spans="1:20">
      <c r="A204" s="58" t="str">
        <f t="shared" si="3"/>
        <v>PRT</v>
      </c>
      <c r="B204" s="46" t="s">
        <v>104</v>
      </c>
      <c r="C204" s="48" t="s">
        <v>199</v>
      </c>
      <c r="D204" s="49" t="s">
        <v>302</v>
      </c>
      <c r="E204" s="49" t="s">
        <v>311</v>
      </c>
      <c r="F204" s="50" t="s">
        <v>304</v>
      </c>
      <c r="G204" s="49">
        <v>0</v>
      </c>
      <c r="H204" s="67"/>
      <c r="I204" s="68"/>
      <c r="J204" s="68"/>
      <c r="K204" s="68"/>
      <c r="L204" s="68"/>
      <c r="M204" s="62">
        <v>2.8819444444444439E-3</v>
      </c>
      <c r="N204" s="62">
        <v>2.9745370370370368E-3</v>
      </c>
      <c r="O204" s="62">
        <v>2.7083333333333334E-3</v>
      </c>
      <c r="P204" s="62">
        <v>2.3379629629629631E-3</v>
      </c>
      <c r="Q204" s="62">
        <v>1.9541636771261898E-3</v>
      </c>
      <c r="R204" s="62">
        <v>1.63134109035794E-3</v>
      </c>
      <c r="S204" s="72"/>
      <c r="T204" s="47"/>
    </row>
    <row r="205" spans="1:20">
      <c r="A205" s="58" t="str">
        <f t="shared" si="3"/>
        <v>SEW</v>
      </c>
      <c r="B205" s="46" t="s">
        <v>105</v>
      </c>
      <c r="C205" s="48" t="s">
        <v>199</v>
      </c>
      <c r="D205" s="49" t="s">
        <v>302</v>
      </c>
      <c r="E205" s="49" t="s">
        <v>311</v>
      </c>
      <c r="F205" s="50" t="s">
        <v>304</v>
      </c>
      <c r="G205" s="49">
        <v>0</v>
      </c>
      <c r="H205" s="67"/>
      <c r="I205" s="68"/>
      <c r="J205" s="68"/>
      <c r="K205" s="68"/>
      <c r="L205" s="68"/>
      <c r="M205" s="62">
        <v>8.9699074074074073E-3</v>
      </c>
      <c r="N205" s="62">
        <v>3.0995370370370371E-2</v>
      </c>
      <c r="O205" s="62">
        <v>9.8958333333333329E-3</v>
      </c>
      <c r="P205" s="62">
        <v>6.9212962962962961E-3</v>
      </c>
      <c r="Q205" s="62">
        <v>2.1843173447295802E-2</v>
      </c>
      <c r="R205" s="62">
        <v>5.0384554512483901E-2</v>
      </c>
      <c r="S205" s="72"/>
      <c r="T205" s="47"/>
    </row>
    <row r="206" spans="1:20">
      <c r="A206" s="58" t="str">
        <f t="shared" si="3"/>
        <v>SSC</v>
      </c>
      <c r="B206" s="46" t="s">
        <v>103</v>
      </c>
      <c r="C206" s="48" t="s">
        <v>199</v>
      </c>
      <c r="D206" s="49" t="s">
        <v>302</v>
      </c>
      <c r="E206" s="49" t="s">
        <v>311</v>
      </c>
      <c r="F206" s="50" t="s">
        <v>304</v>
      </c>
      <c r="G206" s="49">
        <v>0</v>
      </c>
      <c r="H206" s="67"/>
      <c r="I206" s="68"/>
      <c r="J206" s="68"/>
      <c r="K206" s="68"/>
      <c r="L206" s="68"/>
      <c r="M206" s="62">
        <v>3.5995370370370374E-3</v>
      </c>
      <c r="N206" s="62">
        <v>5.9259259259259256E-3</v>
      </c>
      <c r="O206" s="62">
        <v>4.9652777777777777E-3</v>
      </c>
      <c r="P206" s="62">
        <v>2.3263888888888887E-3</v>
      </c>
      <c r="Q206" s="62">
        <v>3.1621451137899201E-3</v>
      </c>
      <c r="R206" s="62">
        <v>2.2519305981643402E-3</v>
      </c>
      <c r="S206" s="72"/>
      <c r="T206" s="47"/>
    </row>
    <row r="207" spans="1:20">
      <c r="A207" s="58" t="str">
        <f t="shared" si="3"/>
        <v>SES</v>
      </c>
      <c r="B207" s="46" t="s">
        <v>106</v>
      </c>
      <c r="C207" s="48" t="s">
        <v>199</v>
      </c>
      <c r="D207" s="49" t="s">
        <v>302</v>
      </c>
      <c r="E207" s="49" t="s">
        <v>311</v>
      </c>
      <c r="F207" s="50" t="s">
        <v>304</v>
      </c>
      <c r="G207" s="49">
        <v>0</v>
      </c>
      <c r="H207" s="67"/>
      <c r="I207" s="68"/>
      <c r="J207" s="68"/>
      <c r="K207" s="68"/>
      <c r="L207" s="68"/>
      <c r="M207" s="62">
        <v>6.4814814814814822E-3</v>
      </c>
      <c r="N207" s="62">
        <v>2.8472222222222219E-3</v>
      </c>
      <c r="O207" s="62">
        <v>1.1792443283723333E-2</v>
      </c>
      <c r="P207" s="62">
        <v>9.5833333333333328E-4</v>
      </c>
      <c r="Q207" s="62">
        <v>5.1198471769274365E-3</v>
      </c>
      <c r="R207" s="62">
        <v>2.0556366046353301E-3</v>
      </c>
      <c r="S207" s="72"/>
      <c r="T207" s="47"/>
    </row>
    <row r="208" spans="1:20">
      <c r="A208" s="58" t="str">
        <f t="shared" si="3"/>
        <v>ANH</v>
      </c>
      <c r="B208" s="46" t="s">
        <v>58</v>
      </c>
      <c r="C208" s="48" t="s">
        <v>312</v>
      </c>
      <c r="D208" s="49" t="s">
        <v>302</v>
      </c>
      <c r="E208" s="49" t="s">
        <v>313</v>
      </c>
      <c r="F208" s="50" t="s">
        <v>307</v>
      </c>
      <c r="G208" s="49">
        <v>2</v>
      </c>
      <c r="H208" s="67"/>
      <c r="I208" s="68"/>
      <c r="J208" s="68"/>
      <c r="K208" s="68"/>
      <c r="L208" s="68"/>
      <c r="M208" s="60">
        <v>25311245.52</v>
      </c>
      <c r="N208" s="60">
        <v>16248320.6</v>
      </c>
      <c r="O208" s="60">
        <v>19376341</v>
      </c>
      <c r="P208" s="60">
        <v>41858227.850000001</v>
      </c>
      <c r="Q208" s="60">
        <v>11248740</v>
      </c>
      <c r="R208" s="60">
        <v>22264020</v>
      </c>
      <c r="S208" s="69"/>
      <c r="T208" s="47"/>
    </row>
    <row r="209" spans="1:20">
      <c r="A209" s="58" t="str">
        <f t="shared" si="3"/>
        <v>WSH</v>
      </c>
      <c r="B209" s="46" t="s">
        <v>91</v>
      </c>
      <c r="C209" s="48" t="s">
        <v>312</v>
      </c>
      <c r="D209" s="49" t="s">
        <v>302</v>
      </c>
      <c r="E209" s="49" t="s">
        <v>313</v>
      </c>
      <c r="F209" s="50" t="s">
        <v>307</v>
      </c>
      <c r="G209" s="49">
        <v>2</v>
      </c>
      <c r="H209" s="67"/>
      <c r="I209" s="68"/>
      <c r="J209" s="68"/>
      <c r="K209" s="68"/>
      <c r="L209" s="68"/>
      <c r="M209" s="62" t="s">
        <v>241</v>
      </c>
      <c r="N209" s="62" t="s">
        <v>241</v>
      </c>
      <c r="O209" s="60">
        <v>25206910.530000001</v>
      </c>
      <c r="P209" s="60">
        <v>25785207.5</v>
      </c>
      <c r="Q209" s="60">
        <v>16178699.52</v>
      </c>
      <c r="R209" s="60">
        <v>23754551.039999999</v>
      </c>
      <c r="S209" s="69"/>
      <c r="T209" s="47"/>
    </row>
    <row r="210" spans="1:20">
      <c r="A210" s="58" t="str">
        <f t="shared" si="3"/>
        <v>HDD</v>
      </c>
      <c r="B210" s="46" t="s">
        <v>92</v>
      </c>
      <c r="C210" s="48" t="s">
        <v>312</v>
      </c>
      <c r="D210" s="49" t="s">
        <v>302</v>
      </c>
      <c r="E210" s="49" t="s">
        <v>313</v>
      </c>
      <c r="F210" s="50" t="s">
        <v>307</v>
      </c>
      <c r="G210" s="49">
        <v>2</v>
      </c>
      <c r="H210" s="67"/>
      <c r="I210" s="68"/>
      <c r="J210" s="68"/>
      <c r="K210" s="68"/>
      <c r="L210" s="68"/>
      <c r="M210" s="60" t="s">
        <v>241</v>
      </c>
      <c r="N210" s="60" t="s">
        <v>241</v>
      </c>
      <c r="O210" s="60" t="s">
        <v>241</v>
      </c>
      <c r="P210" s="60">
        <v>1836235.57</v>
      </c>
      <c r="Q210" s="60">
        <v>7269811.0300000003</v>
      </c>
      <c r="R210" s="60">
        <v>3974256.16</v>
      </c>
      <c r="S210" s="69"/>
      <c r="T210" s="47"/>
    </row>
    <row r="211" spans="1:20">
      <c r="A211" s="58" t="str">
        <f t="shared" si="3"/>
        <v>NES</v>
      </c>
      <c r="B211" s="46" t="s">
        <v>93</v>
      </c>
      <c r="C211" s="48" t="s">
        <v>312</v>
      </c>
      <c r="D211" s="49" t="s">
        <v>302</v>
      </c>
      <c r="E211" s="49" t="s">
        <v>313</v>
      </c>
      <c r="F211" s="50" t="s">
        <v>307</v>
      </c>
      <c r="G211" s="49">
        <v>2</v>
      </c>
      <c r="H211" s="67"/>
      <c r="I211" s="68"/>
      <c r="J211" s="68"/>
      <c r="K211" s="68"/>
      <c r="L211" s="68"/>
      <c r="M211" s="60">
        <v>4379886.33</v>
      </c>
      <c r="N211" s="60">
        <v>10732608</v>
      </c>
      <c r="O211" s="60">
        <v>16507353.6</v>
      </c>
      <c r="P211" s="60">
        <v>11501323.199999999</v>
      </c>
      <c r="Q211" s="60">
        <v>8372931.8399999999</v>
      </c>
      <c r="R211" s="60">
        <v>24312948.34</v>
      </c>
      <c r="S211" s="69"/>
      <c r="T211" s="47"/>
    </row>
    <row r="212" spans="1:20">
      <c r="A212" s="58" t="str">
        <f t="shared" si="3"/>
        <v>SVE</v>
      </c>
      <c r="B212" s="46" t="s">
        <v>94</v>
      </c>
      <c r="C212" s="48" t="s">
        <v>312</v>
      </c>
      <c r="D212" s="49" t="s">
        <v>302</v>
      </c>
      <c r="E212" s="49" t="s">
        <v>313</v>
      </c>
      <c r="F212" s="50" t="s">
        <v>307</v>
      </c>
      <c r="G212" s="49">
        <v>2</v>
      </c>
      <c r="H212" s="67"/>
      <c r="I212" s="68"/>
      <c r="J212" s="68"/>
      <c r="K212" s="68"/>
      <c r="L212" s="68"/>
      <c r="M212" s="60" t="s">
        <v>241</v>
      </c>
      <c r="N212" s="60" t="s">
        <v>241</v>
      </c>
      <c r="O212" s="60" t="s">
        <v>241</v>
      </c>
      <c r="P212" s="60">
        <v>31856176.949999999</v>
      </c>
      <c r="Q212" s="60">
        <v>42969004.5</v>
      </c>
      <c r="R212" s="60">
        <v>47151559.689999998</v>
      </c>
      <c r="S212" s="69"/>
      <c r="T212" s="47"/>
    </row>
    <row r="213" spans="1:20">
      <c r="A213" s="58" t="str">
        <f t="shared" si="3"/>
        <v>SWB</v>
      </c>
      <c r="B213" s="46" t="s">
        <v>95</v>
      </c>
      <c r="C213" s="48" t="s">
        <v>312</v>
      </c>
      <c r="D213" s="49" t="s">
        <v>302</v>
      </c>
      <c r="E213" s="49" t="s">
        <v>313</v>
      </c>
      <c r="F213" s="50" t="s">
        <v>307</v>
      </c>
      <c r="G213" s="49">
        <v>2</v>
      </c>
      <c r="H213" s="67"/>
      <c r="I213" s="68"/>
      <c r="J213" s="68"/>
      <c r="K213" s="68"/>
      <c r="L213" s="68"/>
      <c r="M213" s="60" t="s">
        <v>241</v>
      </c>
      <c r="N213" s="60" t="s">
        <v>241</v>
      </c>
      <c r="O213" s="60" t="s">
        <v>241</v>
      </c>
      <c r="P213" s="60">
        <v>9748899.9100000001</v>
      </c>
      <c r="Q213" s="60">
        <v>6059419.2000000002</v>
      </c>
      <c r="R213" s="60">
        <v>14806739.949999999</v>
      </c>
      <c r="S213" s="69"/>
      <c r="T213" s="47"/>
    </row>
    <row r="214" spans="1:20">
      <c r="A214" s="58" t="str">
        <f t="shared" si="3"/>
        <v>SRN</v>
      </c>
      <c r="B214" s="46" t="s">
        <v>96</v>
      </c>
      <c r="C214" s="48" t="s">
        <v>312</v>
      </c>
      <c r="D214" s="49" t="s">
        <v>302</v>
      </c>
      <c r="E214" s="49" t="s">
        <v>313</v>
      </c>
      <c r="F214" s="50" t="s">
        <v>307</v>
      </c>
      <c r="G214" s="49">
        <v>2</v>
      </c>
      <c r="H214" s="67"/>
      <c r="I214" s="68"/>
      <c r="J214" s="68"/>
      <c r="K214" s="68"/>
      <c r="L214" s="68"/>
      <c r="M214" s="60">
        <v>6955748.0999999996</v>
      </c>
      <c r="N214" s="60">
        <v>16452429.33</v>
      </c>
      <c r="O214" s="60">
        <v>8294562.1799999997</v>
      </c>
      <c r="P214" s="60">
        <v>12077508.33</v>
      </c>
      <c r="Q214" s="60">
        <v>14432151</v>
      </c>
      <c r="R214" s="60">
        <v>10657238.630000001</v>
      </c>
      <c r="S214" s="69"/>
      <c r="T214" s="47"/>
    </row>
    <row r="215" spans="1:20">
      <c r="A215" s="58" t="str">
        <f t="shared" si="3"/>
        <v>TMS</v>
      </c>
      <c r="B215" s="46" t="s">
        <v>97</v>
      </c>
      <c r="C215" s="48" t="s">
        <v>312</v>
      </c>
      <c r="D215" s="49" t="s">
        <v>302</v>
      </c>
      <c r="E215" s="49" t="s">
        <v>313</v>
      </c>
      <c r="F215" s="50" t="s">
        <v>307</v>
      </c>
      <c r="G215" s="49">
        <v>2</v>
      </c>
      <c r="H215" s="67"/>
      <c r="I215" s="68"/>
      <c r="J215" s="68"/>
      <c r="K215" s="68"/>
      <c r="L215" s="68"/>
      <c r="M215" s="60">
        <v>32885136.579999998</v>
      </c>
      <c r="N215" s="60">
        <v>93300923.099999994</v>
      </c>
      <c r="O215" s="60">
        <v>73525886.299999997</v>
      </c>
      <c r="P215" s="60">
        <v>70485405.25</v>
      </c>
      <c r="Q215" s="60">
        <v>54010437.310000002</v>
      </c>
      <c r="R215" s="60">
        <v>44164192.210000001</v>
      </c>
      <c r="S215" s="69"/>
      <c r="T215" s="47"/>
    </row>
    <row r="216" spans="1:20">
      <c r="A216" s="58" t="str">
        <f t="shared" si="3"/>
        <v>UUW</v>
      </c>
      <c r="B216" s="46" t="s">
        <v>267</v>
      </c>
      <c r="C216" s="48" t="s">
        <v>312</v>
      </c>
      <c r="D216" s="49" t="s">
        <v>302</v>
      </c>
      <c r="E216" s="49" t="s">
        <v>313</v>
      </c>
      <c r="F216" s="50" t="s">
        <v>307</v>
      </c>
      <c r="G216" s="49">
        <v>2</v>
      </c>
      <c r="H216" s="67"/>
      <c r="I216" s="68"/>
      <c r="J216" s="68"/>
      <c r="K216" s="68"/>
      <c r="L216" s="68"/>
      <c r="M216" s="60">
        <v>45938466</v>
      </c>
      <c r="N216" s="60">
        <v>44231046.450000003</v>
      </c>
      <c r="O216" s="60">
        <v>31101329.699999999</v>
      </c>
      <c r="P216" s="60">
        <v>34409493.520000003</v>
      </c>
      <c r="Q216" s="60">
        <v>16206698</v>
      </c>
      <c r="R216" s="60">
        <v>27310006</v>
      </c>
      <c r="S216" s="69"/>
      <c r="T216" s="47"/>
    </row>
    <row r="217" spans="1:20">
      <c r="A217" s="58" t="str">
        <f t="shared" si="3"/>
        <v>WSX</v>
      </c>
      <c r="B217" s="46" t="s">
        <v>99</v>
      </c>
      <c r="C217" s="48" t="s">
        <v>312</v>
      </c>
      <c r="D217" s="49" t="s">
        <v>302</v>
      </c>
      <c r="E217" s="49" t="s">
        <v>313</v>
      </c>
      <c r="F217" s="50" t="s">
        <v>307</v>
      </c>
      <c r="G217" s="49">
        <v>2</v>
      </c>
      <c r="H217" s="67"/>
      <c r="I217" s="68"/>
      <c r="J217" s="68"/>
      <c r="K217" s="68"/>
      <c r="L217" s="68"/>
      <c r="M217" s="60">
        <v>6855753.3300000001</v>
      </c>
      <c r="N217" s="60">
        <v>7735680</v>
      </c>
      <c r="O217" s="60">
        <v>3778394.83</v>
      </c>
      <c r="P217" s="60">
        <v>4922784</v>
      </c>
      <c r="Q217" s="60">
        <v>2867322</v>
      </c>
      <c r="R217" s="60">
        <v>2659151</v>
      </c>
      <c r="S217" s="69"/>
      <c r="T217" s="47"/>
    </row>
    <row r="218" spans="1:20">
      <c r="A218" s="58" t="str">
        <f t="shared" si="3"/>
        <v>YKY</v>
      </c>
      <c r="B218" s="46" t="s">
        <v>100</v>
      </c>
      <c r="C218" s="48" t="s">
        <v>312</v>
      </c>
      <c r="D218" s="49" t="s">
        <v>302</v>
      </c>
      <c r="E218" s="49" t="s">
        <v>313</v>
      </c>
      <c r="F218" s="50" t="s">
        <v>307</v>
      </c>
      <c r="G218" s="49">
        <v>2</v>
      </c>
      <c r="H218" s="67"/>
      <c r="I218" s="68"/>
      <c r="J218" s="68"/>
      <c r="K218" s="68"/>
      <c r="L218" s="68"/>
      <c r="M218" s="60">
        <v>18852299.699999999</v>
      </c>
      <c r="N218" s="60">
        <v>14292971.6</v>
      </c>
      <c r="O218" s="60">
        <v>21374970.75</v>
      </c>
      <c r="P218" s="60">
        <v>15660626.9</v>
      </c>
      <c r="Q218" s="60">
        <v>16996420.800000001</v>
      </c>
      <c r="R218" s="60">
        <v>25067933.84</v>
      </c>
      <c r="S218" s="69"/>
      <c r="T218" s="47"/>
    </row>
    <row r="219" spans="1:20">
      <c r="A219" s="58" t="str">
        <f t="shared" si="3"/>
        <v>AFW</v>
      </c>
      <c r="B219" s="46" t="s">
        <v>101</v>
      </c>
      <c r="C219" s="48" t="s">
        <v>312</v>
      </c>
      <c r="D219" s="49" t="s">
        <v>302</v>
      </c>
      <c r="E219" s="49" t="s">
        <v>313</v>
      </c>
      <c r="F219" s="50" t="s">
        <v>307</v>
      </c>
      <c r="G219" s="49">
        <v>2</v>
      </c>
      <c r="H219" s="67"/>
      <c r="I219" s="68"/>
      <c r="J219" s="68"/>
      <c r="K219" s="68"/>
      <c r="L219" s="68"/>
      <c r="M219" s="60">
        <v>31457146</v>
      </c>
      <c r="N219" s="60">
        <v>49356448.399999999</v>
      </c>
      <c r="O219" s="60">
        <v>19218592.5</v>
      </c>
      <c r="P219" s="60">
        <v>20744692</v>
      </c>
      <c r="Q219" s="60">
        <v>8961555.4299999997</v>
      </c>
      <c r="R219" s="60">
        <v>5765875.2000000002</v>
      </c>
      <c r="S219" s="69"/>
      <c r="T219" s="47"/>
    </row>
    <row r="220" spans="1:20">
      <c r="A220" s="58" t="str">
        <f t="shared" si="3"/>
        <v>BRL</v>
      </c>
      <c r="B220" s="46" t="s">
        <v>102</v>
      </c>
      <c r="C220" s="48" t="s">
        <v>312</v>
      </c>
      <c r="D220" s="49" t="s">
        <v>302</v>
      </c>
      <c r="E220" s="49" t="s">
        <v>313</v>
      </c>
      <c r="F220" s="50" t="s">
        <v>307</v>
      </c>
      <c r="G220" s="49">
        <v>2</v>
      </c>
      <c r="H220" s="67"/>
      <c r="I220" s="68"/>
      <c r="J220" s="68"/>
      <c r="K220" s="68"/>
      <c r="L220" s="68"/>
      <c r="M220" s="60">
        <v>6855753.3300000001</v>
      </c>
      <c r="N220" s="60">
        <v>40737552.369999997</v>
      </c>
      <c r="O220" s="60">
        <v>8122980.5199999996</v>
      </c>
      <c r="P220" s="60">
        <v>5068291.53</v>
      </c>
      <c r="Q220" s="60">
        <v>16600427.710000001</v>
      </c>
      <c r="R220" s="60">
        <v>1394085.6</v>
      </c>
      <c r="S220" s="69"/>
      <c r="T220" s="47"/>
    </row>
    <row r="221" spans="1:20">
      <c r="A221" s="58" t="str">
        <f t="shared" si="3"/>
        <v>PRT</v>
      </c>
      <c r="B221" s="46" t="s">
        <v>104</v>
      </c>
      <c r="C221" s="48" t="s">
        <v>312</v>
      </c>
      <c r="D221" s="49" t="s">
        <v>302</v>
      </c>
      <c r="E221" s="49" t="s">
        <v>313</v>
      </c>
      <c r="F221" s="50" t="s">
        <v>307</v>
      </c>
      <c r="G221" s="49">
        <v>2</v>
      </c>
      <c r="H221" s="67"/>
      <c r="I221" s="68"/>
      <c r="J221" s="68"/>
      <c r="K221" s="68"/>
      <c r="L221" s="68"/>
      <c r="M221" s="60">
        <v>1318766.25</v>
      </c>
      <c r="N221" s="60">
        <v>1369835.7</v>
      </c>
      <c r="O221" s="60">
        <v>1254208.8</v>
      </c>
      <c r="P221" s="60">
        <v>1082969.1299999999</v>
      </c>
      <c r="Q221" s="60">
        <v>908597</v>
      </c>
      <c r="R221" s="60">
        <v>762549.12</v>
      </c>
      <c r="S221" s="69"/>
      <c r="T221" s="47"/>
    </row>
    <row r="222" spans="1:20">
      <c r="A222" s="58" t="str">
        <f t="shared" si="3"/>
        <v>SEW</v>
      </c>
      <c r="B222" s="46" t="s">
        <v>105</v>
      </c>
      <c r="C222" s="48" t="s">
        <v>312</v>
      </c>
      <c r="D222" s="49" t="s">
        <v>302</v>
      </c>
      <c r="E222" s="49" t="s">
        <v>313</v>
      </c>
      <c r="F222" s="50" t="s">
        <v>307</v>
      </c>
      <c r="G222" s="49">
        <v>2</v>
      </c>
      <c r="H222" s="67"/>
      <c r="I222" s="68"/>
      <c r="J222" s="68"/>
      <c r="K222" s="68"/>
      <c r="L222" s="68"/>
      <c r="M222" s="60">
        <v>12976367.5</v>
      </c>
      <c r="N222" s="60">
        <v>45221511.399999999</v>
      </c>
      <c r="O222" s="60">
        <v>14549036.25</v>
      </c>
      <c r="P222" s="60">
        <v>10270042.029999999</v>
      </c>
      <c r="Q222" s="60">
        <v>30041563</v>
      </c>
      <c r="R222" s="60">
        <v>69604448.219999999</v>
      </c>
      <c r="S222" s="69"/>
      <c r="T222" s="47"/>
    </row>
    <row r="223" spans="1:20">
      <c r="A223" s="58" t="str">
        <f t="shared" si="3"/>
        <v>SSC</v>
      </c>
      <c r="B223" s="46" t="s">
        <v>103</v>
      </c>
      <c r="C223" s="48" t="s">
        <v>312</v>
      </c>
      <c r="D223" s="49" t="s">
        <v>302</v>
      </c>
      <c r="E223" s="49" t="s">
        <v>313</v>
      </c>
      <c r="F223" s="50" t="s">
        <v>307</v>
      </c>
      <c r="G223" s="49">
        <v>2</v>
      </c>
      <c r="H223" s="67"/>
      <c r="I223" s="68"/>
      <c r="J223" s="68"/>
      <c r="K223" s="68"/>
      <c r="L223" s="68"/>
      <c r="M223" s="60">
        <v>3777862.13</v>
      </c>
      <c r="N223" s="60">
        <v>6279321.5999999996</v>
      </c>
      <c r="O223" s="60">
        <v>5270365.0999999996</v>
      </c>
      <c r="P223" s="60">
        <v>2487844</v>
      </c>
      <c r="Q223" s="60">
        <v>3400012.8</v>
      </c>
      <c r="R223" s="60">
        <v>2432218</v>
      </c>
      <c r="S223" s="69"/>
      <c r="T223" s="47"/>
    </row>
    <row r="224" spans="1:20">
      <c r="A224" s="58" t="str">
        <f t="shared" si="3"/>
        <v>SES</v>
      </c>
      <c r="B224" s="46" t="s">
        <v>106</v>
      </c>
      <c r="C224" s="48" t="s">
        <v>312</v>
      </c>
      <c r="D224" s="49" t="s">
        <v>302</v>
      </c>
      <c r="E224" s="49" t="s">
        <v>313</v>
      </c>
      <c r="F224" s="50" t="s">
        <v>307</v>
      </c>
      <c r="G224" s="49">
        <v>2</v>
      </c>
      <c r="H224" s="67"/>
      <c r="I224" s="68"/>
      <c r="J224" s="68"/>
      <c r="K224" s="68"/>
      <c r="L224" s="68"/>
      <c r="M224" s="60">
        <v>2694234.67</v>
      </c>
      <c r="N224" s="60">
        <v>1194543.2</v>
      </c>
      <c r="O224" s="60">
        <v>4964379</v>
      </c>
      <c r="P224" s="60">
        <v>407349.78</v>
      </c>
      <c r="Q224" s="60">
        <v>2104738.86</v>
      </c>
      <c r="R224" s="60">
        <v>887869.25</v>
      </c>
      <c r="S224" s="69"/>
      <c r="T224" s="47"/>
    </row>
    <row r="225" spans="1:20">
      <c r="A225" s="58" t="str">
        <f t="shared" si="3"/>
        <v>ANH</v>
      </c>
      <c r="B225" s="46" t="s">
        <v>58</v>
      </c>
      <c r="C225" s="48" t="s">
        <v>314</v>
      </c>
      <c r="D225" s="49" t="s">
        <v>302</v>
      </c>
      <c r="E225" s="49" t="s">
        <v>309</v>
      </c>
      <c r="F225" s="50" t="s">
        <v>310</v>
      </c>
      <c r="G225" s="49">
        <v>3</v>
      </c>
      <c r="H225" s="63" t="s">
        <v>315</v>
      </c>
      <c r="I225" s="63" t="s">
        <v>315</v>
      </c>
      <c r="J225" s="63" t="s">
        <v>315</v>
      </c>
      <c r="K225" s="63" t="s">
        <v>315</v>
      </c>
      <c r="L225" s="63" t="s">
        <v>315</v>
      </c>
      <c r="M225" s="63" t="s">
        <v>315</v>
      </c>
      <c r="N225" s="63" t="s">
        <v>315</v>
      </c>
      <c r="O225" s="63" t="s">
        <v>315</v>
      </c>
      <c r="P225" s="63" t="s">
        <v>315</v>
      </c>
      <c r="Q225" s="63" t="s">
        <v>315</v>
      </c>
      <c r="R225" s="63" t="s">
        <v>315</v>
      </c>
      <c r="S225" s="71"/>
      <c r="T225" s="47"/>
    </row>
    <row r="226" spans="1:20">
      <c r="A226" s="58" t="str">
        <f t="shared" si="3"/>
        <v>WSH</v>
      </c>
      <c r="B226" s="46" t="s">
        <v>91</v>
      </c>
      <c r="C226" s="48" t="s">
        <v>314</v>
      </c>
      <c r="D226" s="49" t="s">
        <v>302</v>
      </c>
      <c r="E226" s="49" t="s">
        <v>309</v>
      </c>
      <c r="F226" s="50" t="s">
        <v>310</v>
      </c>
      <c r="G226" s="49">
        <v>3</v>
      </c>
      <c r="H226" s="63" t="s">
        <v>315</v>
      </c>
      <c r="I226" s="63" t="s">
        <v>315</v>
      </c>
      <c r="J226" s="63" t="s">
        <v>315</v>
      </c>
      <c r="K226" s="63" t="s">
        <v>315</v>
      </c>
      <c r="L226" s="63" t="s">
        <v>315</v>
      </c>
      <c r="M226" s="63" t="s">
        <v>315</v>
      </c>
      <c r="N226" s="63" t="s">
        <v>315</v>
      </c>
      <c r="O226" s="63" t="s">
        <v>315</v>
      </c>
      <c r="P226" s="63" t="s">
        <v>315</v>
      </c>
      <c r="Q226" s="63" t="s">
        <v>315</v>
      </c>
      <c r="R226" s="63" t="s">
        <v>315</v>
      </c>
      <c r="S226" s="71"/>
      <c r="T226" s="47"/>
    </row>
    <row r="227" spans="1:20">
      <c r="A227" s="58" t="str">
        <f t="shared" si="3"/>
        <v>HDD</v>
      </c>
      <c r="B227" s="46" t="s">
        <v>92</v>
      </c>
      <c r="C227" s="48" t="s">
        <v>314</v>
      </c>
      <c r="D227" s="49" t="s">
        <v>302</v>
      </c>
      <c r="E227" s="49" t="s">
        <v>309</v>
      </c>
      <c r="F227" s="50" t="s">
        <v>310</v>
      </c>
      <c r="G227" s="49">
        <v>3</v>
      </c>
      <c r="H227" s="63" t="s">
        <v>315</v>
      </c>
      <c r="I227" s="63" t="s">
        <v>315</v>
      </c>
      <c r="J227" s="63" t="s">
        <v>315</v>
      </c>
      <c r="K227" s="63" t="s">
        <v>315</v>
      </c>
      <c r="L227" s="63" t="s">
        <v>315</v>
      </c>
      <c r="M227" s="63" t="s">
        <v>315</v>
      </c>
      <c r="N227" s="63" t="s">
        <v>315</v>
      </c>
      <c r="O227" s="63" t="s">
        <v>315</v>
      </c>
      <c r="P227" s="63" t="s">
        <v>315</v>
      </c>
      <c r="Q227" s="63" t="s">
        <v>315</v>
      </c>
      <c r="R227" s="63" t="s">
        <v>315</v>
      </c>
      <c r="S227" s="71"/>
      <c r="T227" s="47"/>
    </row>
    <row r="228" spans="1:20">
      <c r="A228" s="58" t="str">
        <f t="shared" si="3"/>
        <v>NES</v>
      </c>
      <c r="B228" s="46" t="s">
        <v>93</v>
      </c>
      <c r="C228" s="48" t="s">
        <v>314</v>
      </c>
      <c r="D228" s="49" t="s">
        <v>302</v>
      </c>
      <c r="E228" s="49" t="s">
        <v>309</v>
      </c>
      <c r="F228" s="50" t="s">
        <v>310</v>
      </c>
      <c r="G228" s="49">
        <v>3</v>
      </c>
      <c r="H228" s="63" t="s">
        <v>315</v>
      </c>
      <c r="I228" s="63" t="s">
        <v>315</v>
      </c>
      <c r="J228" s="63" t="s">
        <v>315</v>
      </c>
      <c r="K228" s="63" t="s">
        <v>315</v>
      </c>
      <c r="L228" s="63" t="s">
        <v>315</v>
      </c>
      <c r="M228" s="63" t="s">
        <v>315</v>
      </c>
      <c r="N228" s="63" t="s">
        <v>315</v>
      </c>
      <c r="O228" s="63" t="s">
        <v>315</v>
      </c>
      <c r="P228" s="63" t="s">
        <v>315</v>
      </c>
      <c r="Q228" s="63" t="s">
        <v>315</v>
      </c>
      <c r="R228" s="63" t="s">
        <v>315</v>
      </c>
      <c r="S228" s="71"/>
      <c r="T228" s="47"/>
    </row>
    <row r="229" spans="1:20">
      <c r="A229" s="58" t="str">
        <f t="shared" si="3"/>
        <v>SVE</v>
      </c>
      <c r="B229" s="46" t="s">
        <v>94</v>
      </c>
      <c r="C229" s="48" t="s">
        <v>314</v>
      </c>
      <c r="D229" s="49" t="s">
        <v>302</v>
      </c>
      <c r="E229" s="49" t="s">
        <v>309</v>
      </c>
      <c r="F229" s="50" t="s">
        <v>310</v>
      </c>
      <c r="G229" s="49">
        <v>3</v>
      </c>
      <c r="H229" s="63" t="s">
        <v>315</v>
      </c>
      <c r="I229" s="63" t="s">
        <v>315</v>
      </c>
      <c r="J229" s="63" t="s">
        <v>315</v>
      </c>
      <c r="K229" s="63" t="s">
        <v>315</v>
      </c>
      <c r="L229" s="63" t="s">
        <v>315</v>
      </c>
      <c r="M229" s="63" t="s">
        <v>315</v>
      </c>
      <c r="N229" s="63" t="s">
        <v>315</v>
      </c>
      <c r="O229" s="63" t="s">
        <v>315</v>
      </c>
      <c r="P229" s="63" t="s">
        <v>315</v>
      </c>
      <c r="Q229" s="63" t="s">
        <v>315</v>
      </c>
      <c r="R229" s="63" t="s">
        <v>315</v>
      </c>
      <c r="S229" s="71"/>
      <c r="T229" s="47"/>
    </row>
    <row r="230" spans="1:20">
      <c r="A230" s="58" t="str">
        <f t="shared" si="3"/>
        <v>SWB</v>
      </c>
      <c r="B230" s="46" t="s">
        <v>95</v>
      </c>
      <c r="C230" s="48" t="s">
        <v>314</v>
      </c>
      <c r="D230" s="49" t="s">
        <v>302</v>
      </c>
      <c r="E230" s="49" t="s">
        <v>309</v>
      </c>
      <c r="F230" s="50" t="s">
        <v>310</v>
      </c>
      <c r="G230" s="49">
        <v>3</v>
      </c>
      <c r="H230" s="63" t="s">
        <v>315</v>
      </c>
      <c r="I230" s="63" t="s">
        <v>315</v>
      </c>
      <c r="J230" s="63" t="s">
        <v>315</v>
      </c>
      <c r="K230" s="63" t="s">
        <v>315</v>
      </c>
      <c r="L230" s="63" t="s">
        <v>315</v>
      </c>
      <c r="M230" s="63" t="s">
        <v>315</v>
      </c>
      <c r="N230" s="63" t="s">
        <v>315</v>
      </c>
      <c r="O230" s="63" t="s">
        <v>315</v>
      </c>
      <c r="P230" s="63" t="s">
        <v>315</v>
      </c>
      <c r="Q230" s="63" t="s">
        <v>315</v>
      </c>
      <c r="R230" s="63" t="s">
        <v>315</v>
      </c>
      <c r="S230" s="71"/>
      <c r="T230" s="47"/>
    </row>
    <row r="231" spans="1:20">
      <c r="A231" s="58" t="str">
        <f t="shared" si="3"/>
        <v>SRN</v>
      </c>
      <c r="B231" s="46" t="s">
        <v>96</v>
      </c>
      <c r="C231" s="48" t="s">
        <v>314</v>
      </c>
      <c r="D231" s="49" t="s">
        <v>302</v>
      </c>
      <c r="E231" s="49" t="s">
        <v>309</v>
      </c>
      <c r="F231" s="50" t="s">
        <v>310</v>
      </c>
      <c r="G231" s="49">
        <v>3</v>
      </c>
      <c r="H231" s="63" t="s">
        <v>315</v>
      </c>
      <c r="I231" s="63" t="s">
        <v>315</v>
      </c>
      <c r="J231" s="63" t="s">
        <v>315</v>
      </c>
      <c r="K231" s="63" t="s">
        <v>315</v>
      </c>
      <c r="L231" s="63" t="s">
        <v>315</v>
      </c>
      <c r="M231" s="63" t="s">
        <v>315</v>
      </c>
      <c r="N231" s="63" t="s">
        <v>315</v>
      </c>
      <c r="O231" s="63" t="s">
        <v>315</v>
      </c>
      <c r="P231" s="63" t="s">
        <v>315</v>
      </c>
      <c r="Q231" s="63" t="s">
        <v>315</v>
      </c>
      <c r="R231" s="63" t="s">
        <v>315</v>
      </c>
      <c r="S231" s="71"/>
      <c r="T231" s="47"/>
    </row>
    <row r="232" spans="1:20">
      <c r="A232" s="58" t="str">
        <f t="shared" si="3"/>
        <v>TMS</v>
      </c>
      <c r="B232" s="46" t="s">
        <v>97</v>
      </c>
      <c r="C232" s="48" t="s">
        <v>314</v>
      </c>
      <c r="D232" s="49" t="s">
        <v>302</v>
      </c>
      <c r="E232" s="49" t="s">
        <v>309</v>
      </c>
      <c r="F232" s="50" t="s">
        <v>310</v>
      </c>
      <c r="G232" s="49">
        <v>3</v>
      </c>
      <c r="H232" s="63" t="s">
        <v>315</v>
      </c>
      <c r="I232" s="63" t="s">
        <v>315</v>
      </c>
      <c r="J232" s="63" t="s">
        <v>315</v>
      </c>
      <c r="K232" s="63" t="s">
        <v>315</v>
      </c>
      <c r="L232" s="63" t="s">
        <v>315</v>
      </c>
      <c r="M232" s="63" t="s">
        <v>315</v>
      </c>
      <c r="N232" s="63" t="s">
        <v>315</v>
      </c>
      <c r="O232" s="63" t="s">
        <v>315</v>
      </c>
      <c r="P232" s="63" t="s">
        <v>315</v>
      </c>
      <c r="Q232" s="63" t="s">
        <v>315</v>
      </c>
      <c r="R232" s="63" t="s">
        <v>315</v>
      </c>
      <c r="S232" s="71"/>
      <c r="T232" s="47"/>
    </row>
    <row r="233" spans="1:20">
      <c r="A233" s="58" t="str">
        <f t="shared" si="3"/>
        <v>UUW</v>
      </c>
      <c r="B233" s="46" t="s">
        <v>267</v>
      </c>
      <c r="C233" s="48" t="s">
        <v>314</v>
      </c>
      <c r="D233" s="49" t="s">
        <v>302</v>
      </c>
      <c r="E233" s="49" t="s">
        <v>309</v>
      </c>
      <c r="F233" s="50" t="s">
        <v>310</v>
      </c>
      <c r="G233" s="49">
        <v>3</v>
      </c>
      <c r="H233" s="63" t="s">
        <v>315</v>
      </c>
      <c r="I233" s="63" t="s">
        <v>315</v>
      </c>
      <c r="J233" s="63" t="s">
        <v>315</v>
      </c>
      <c r="K233" s="63" t="s">
        <v>315</v>
      </c>
      <c r="L233" s="63" t="s">
        <v>315</v>
      </c>
      <c r="M233" s="63" t="s">
        <v>315</v>
      </c>
      <c r="N233" s="63" t="s">
        <v>315</v>
      </c>
      <c r="O233" s="63" t="s">
        <v>315</v>
      </c>
      <c r="P233" s="63" t="s">
        <v>315</v>
      </c>
      <c r="Q233" s="63" t="s">
        <v>315</v>
      </c>
      <c r="R233" s="63" t="s">
        <v>315</v>
      </c>
      <c r="S233" s="71"/>
      <c r="T233" s="47"/>
    </row>
    <row r="234" spans="1:20">
      <c r="A234" s="58" t="str">
        <f t="shared" si="3"/>
        <v>WSX</v>
      </c>
      <c r="B234" s="46" t="s">
        <v>99</v>
      </c>
      <c r="C234" s="48" t="s">
        <v>314</v>
      </c>
      <c r="D234" s="49" t="s">
        <v>302</v>
      </c>
      <c r="E234" s="49" t="s">
        <v>309</v>
      </c>
      <c r="F234" s="50" t="s">
        <v>310</v>
      </c>
      <c r="G234" s="49">
        <v>3</v>
      </c>
      <c r="H234" s="63" t="s">
        <v>315</v>
      </c>
      <c r="I234" s="63" t="s">
        <v>315</v>
      </c>
      <c r="J234" s="63" t="s">
        <v>315</v>
      </c>
      <c r="K234" s="63" t="s">
        <v>315</v>
      </c>
      <c r="L234" s="63" t="s">
        <v>315</v>
      </c>
      <c r="M234" s="63" t="s">
        <v>315</v>
      </c>
      <c r="N234" s="63" t="s">
        <v>315</v>
      </c>
      <c r="O234" s="63" t="s">
        <v>315</v>
      </c>
      <c r="P234" s="63" t="s">
        <v>315</v>
      </c>
      <c r="Q234" s="63" t="s">
        <v>315</v>
      </c>
      <c r="R234" s="63" t="s">
        <v>315</v>
      </c>
      <c r="S234" s="71"/>
      <c r="T234" s="47"/>
    </row>
    <row r="235" spans="1:20">
      <c r="A235" s="58" t="str">
        <f t="shared" si="3"/>
        <v>YKY</v>
      </c>
      <c r="B235" s="46" t="s">
        <v>100</v>
      </c>
      <c r="C235" s="48" t="s">
        <v>314</v>
      </c>
      <c r="D235" s="49" t="s">
        <v>302</v>
      </c>
      <c r="E235" s="49" t="s">
        <v>309</v>
      </c>
      <c r="F235" s="50" t="s">
        <v>310</v>
      </c>
      <c r="G235" s="49">
        <v>3</v>
      </c>
      <c r="H235" s="63" t="s">
        <v>315</v>
      </c>
      <c r="I235" s="63" t="s">
        <v>315</v>
      </c>
      <c r="J235" s="63" t="s">
        <v>315</v>
      </c>
      <c r="K235" s="63" t="s">
        <v>315</v>
      </c>
      <c r="L235" s="63" t="s">
        <v>315</v>
      </c>
      <c r="M235" s="63" t="s">
        <v>315</v>
      </c>
      <c r="N235" s="63" t="s">
        <v>315</v>
      </c>
      <c r="O235" s="63" t="s">
        <v>315</v>
      </c>
      <c r="P235" s="63" t="s">
        <v>315</v>
      </c>
      <c r="Q235" s="63" t="s">
        <v>315</v>
      </c>
      <c r="R235" s="63" t="s">
        <v>315</v>
      </c>
      <c r="S235" s="71"/>
      <c r="T235" s="47"/>
    </row>
    <row r="236" spans="1:20">
      <c r="A236" s="58" t="str">
        <f t="shared" si="3"/>
        <v>AFW</v>
      </c>
      <c r="B236" s="46" t="s">
        <v>101</v>
      </c>
      <c r="C236" s="48" t="s">
        <v>314</v>
      </c>
      <c r="D236" s="49" t="s">
        <v>302</v>
      </c>
      <c r="E236" s="49" t="s">
        <v>309</v>
      </c>
      <c r="F236" s="50" t="s">
        <v>310</v>
      </c>
      <c r="G236" s="49">
        <v>3</v>
      </c>
      <c r="H236" s="63" t="s">
        <v>315</v>
      </c>
      <c r="I236" s="63" t="s">
        <v>315</v>
      </c>
      <c r="J236" s="63" t="s">
        <v>315</v>
      </c>
      <c r="K236" s="63" t="s">
        <v>315</v>
      </c>
      <c r="L236" s="63" t="s">
        <v>315</v>
      </c>
      <c r="M236" s="63" t="s">
        <v>315</v>
      </c>
      <c r="N236" s="63" t="s">
        <v>315</v>
      </c>
      <c r="O236" s="63" t="s">
        <v>315</v>
      </c>
      <c r="P236" s="63" t="s">
        <v>315</v>
      </c>
      <c r="Q236" s="63" t="s">
        <v>315</v>
      </c>
      <c r="R236" s="63" t="s">
        <v>315</v>
      </c>
      <c r="S236" s="71"/>
      <c r="T236" s="47"/>
    </row>
    <row r="237" spans="1:20">
      <c r="A237" s="58" t="str">
        <f t="shared" si="3"/>
        <v>BRL</v>
      </c>
      <c r="B237" s="46" t="s">
        <v>102</v>
      </c>
      <c r="C237" s="48" t="s">
        <v>314</v>
      </c>
      <c r="D237" s="49" t="s">
        <v>302</v>
      </c>
      <c r="E237" s="49" t="s">
        <v>309</v>
      </c>
      <c r="F237" s="50" t="s">
        <v>310</v>
      </c>
      <c r="G237" s="49">
        <v>3</v>
      </c>
      <c r="H237" s="63" t="s">
        <v>315</v>
      </c>
      <c r="I237" s="63" t="s">
        <v>315</v>
      </c>
      <c r="J237" s="63" t="s">
        <v>315</v>
      </c>
      <c r="K237" s="63" t="s">
        <v>315</v>
      </c>
      <c r="L237" s="63" t="s">
        <v>315</v>
      </c>
      <c r="M237" s="63" t="s">
        <v>315</v>
      </c>
      <c r="N237" s="63" t="s">
        <v>315</v>
      </c>
      <c r="O237" s="63" t="s">
        <v>315</v>
      </c>
      <c r="P237" s="63" t="s">
        <v>315</v>
      </c>
      <c r="Q237" s="63" t="s">
        <v>315</v>
      </c>
      <c r="R237" s="63" t="s">
        <v>315</v>
      </c>
      <c r="S237" s="71"/>
      <c r="T237" s="47"/>
    </row>
    <row r="238" spans="1:20">
      <c r="A238" s="58" t="str">
        <f t="shared" si="3"/>
        <v>PRT</v>
      </c>
      <c r="B238" s="46" t="s">
        <v>104</v>
      </c>
      <c r="C238" s="48" t="s">
        <v>314</v>
      </c>
      <c r="D238" s="49" t="s">
        <v>302</v>
      </c>
      <c r="E238" s="49" t="s">
        <v>309</v>
      </c>
      <c r="F238" s="50" t="s">
        <v>310</v>
      </c>
      <c r="G238" s="49">
        <v>3</v>
      </c>
      <c r="H238" s="63" t="s">
        <v>315</v>
      </c>
      <c r="I238" s="63" t="s">
        <v>315</v>
      </c>
      <c r="J238" s="63" t="s">
        <v>315</v>
      </c>
      <c r="K238" s="63" t="s">
        <v>315</v>
      </c>
      <c r="L238" s="63" t="s">
        <v>315</v>
      </c>
      <c r="M238" s="63" t="s">
        <v>315</v>
      </c>
      <c r="N238" s="63" t="s">
        <v>315</v>
      </c>
      <c r="O238" s="63" t="s">
        <v>315</v>
      </c>
      <c r="P238" s="63" t="s">
        <v>315</v>
      </c>
      <c r="Q238" s="63" t="s">
        <v>315</v>
      </c>
      <c r="R238" s="63" t="s">
        <v>315</v>
      </c>
      <c r="S238" s="71"/>
      <c r="T238" s="47"/>
    </row>
    <row r="239" spans="1:20">
      <c r="A239" s="58" t="str">
        <f t="shared" si="3"/>
        <v>SEW</v>
      </c>
      <c r="B239" s="46" t="s">
        <v>105</v>
      </c>
      <c r="C239" s="48" t="s">
        <v>314</v>
      </c>
      <c r="D239" s="49" t="s">
        <v>302</v>
      </c>
      <c r="E239" s="49" t="s">
        <v>309</v>
      </c>
      <c r="F239" s="50" t="s">
        <v>310</v>
      </c>
      <c r="G239" s="49">
        <v>3</v>
      </c>
      <c r="H239" s="63" t="s">
        <v>315</v>
      </c>
      <c r="I239" s="63" t="s">
        <v>315</v>
      </c>
      <c r="J239" s="63" t="s">
        <v>315</v>
      </c>
      <c r="K239" s="63" t="s">
        <v>315</v>
      </c>
      <c r="L239" s="63" t="s">
        <v>315</v>
      </c>
      <c r="M239" s="63" t="s">
        <v>315</v>
      </c>
      <c r="N239" s="63" t="s">
        <v>315</v>
      </c>
      <c r="O239" s="63" t="s">
        <v>315</v>
      </c>
      <c r="P239" s="63" t="s">
        <v>315</v>
      </c>
      <c r="Q239" s="63" t="s">
        <v>315</v>
      </c>
      <c r="R239" s="63" t="s">
        <v>315</v>
      </c>
      <c r="S239" s="71"/>
      <c r="T239" s="47"/>
    </row>
    <row r="240" spans="1:20">
      <c r="A240" s="58" t="str">
        <f t="shared" si="3"/>
        <v>SSC</v>
      </c>
      <c r="B240" s="46" t="s">
        <v>103</v>
      </c>
      <c r="C240" s="48" t="s">
        <v>314</v>
      </c>
      <c r="D240" s="49" t="s">
        <v>302</v>
      </c>
      <c r="E240" s="49" t="s">
        <v>309</v>
      </c>
      <c r="F240" s="50" t="s">
        <v>310</v>
      </c>
      <c r="G240" s="49">
        <v>3</v>
      </c>
      <c r="H240" s="63" t="s">
        <v>315</v>
      </c>
      <c r="I240" s="63" t="s">
        <v>315</v>
      </c>
      <c r="J240" s="63" t="s">
        <v>315</v>
      </c>
      <c r="K240" s="63" t="s">
        <v>315</v>
      </c>
      <c r="L240" s="63" t="s">
        <v>315</v>
      </c>
      <c r="M240" s="63" t="s">
        <v>315</v>
      </c>
      <c r="N240" s="63" t="s">
        <v>315</v>
      </c>
      <c r="O240" s="63" t="s">
        <v>315</v>
      </c>
      <c r="P240" s="63" t="s">
        <v>315</v>
      </c>
      <c r="Q240" s="63" t="s">
        <v>315</v>
      </c>
      <c r="R240" s="63" t="s">
        <v>315</v>
      </c>
      <c r="S240" s="71"/>
      <c r="T240" s="47"/>
    </row>
    <row r="241" spans="1:20">
      <c r="A241" s="58" t="str">
        <f t="shared" si="3"/>
        <v>SES</v>
      </c>
      <c r="B241" s="46" t="s">
        <v>106</v>
      </c>
      <c r="C241" s="48" t="s">
        <v>314</v>
      </c>
      <c r="D241" s="49" t="s">
        <v>302</v>
      </c>
      <c r="E241" s="49" t="s">
        <v>309</v>
      </c>
      <c r="F241" s="50" t="s">
        <v>310</v>
      </c>
      <c r="G241" s="49">
        <v>3</v>
      </c>
      <c r="H241" s="63" t="s">
        <v>315</v>
      </c>
      <c r="I241" s="63" t="s">
        <v>315</v>
      </c>
      <c r="J241" s="63" t="s">
        <v>315</v>
      </c>
      <c r="K241" s="63" t="s">
        <v>315</v>
      </c>
      <c r="L241" s="63" t="s">
        <v>315</v>
      </c>
      <c r="M241" s="63" t="s">
        <v>315</v>
      </c>
      <c r="N241" s="63" t="s">
        <v>315</v>
      </c>
      <c r="O241" s="63" t="s">
        <v>315</v>
      </c>
      <c r="P241" s="63" t="s">
        <v>315</v>
      </c>
      <c r="Q241" s="63" t="s">
        <v>315</v>
      </c>
      <c r="R241" s="63" t="s">
        <v>315</v>
      </c>
      <c r="S241" s="71"/>
      <c r="T241" s="47"/>
    </row>
    <row r="242" spans="1:20">
      <c r="A242" s="58" t="str">
        <f t="shared" si="3"/>
        <v>ANH</v>
      </c>
      <c r="B242" s="46" t="s">
        <v>58</v>
      </c>
      <c r="C242" s="48" t="s">
        <v>316</v>
      </c>
      <c r="D242" s="49" t="s">
        <v>317</v>
      </c>
      <c r="E242" s="49" t="s">
        <v>318</v>
      </c>
      <c r="F242" s="50" t="s">
        <v>319</v>
      </c>
      <c r="G242" s="49">
        <v>1</v>
      </c>
      <c r="H242" s="66"/>
      <c r="I242" s="66"/>
      <c r="J242" s="66"/>
      <c r="K242" s="66"/>
      <c r="L242" s="66"/>
      <c r="M242" s="66"/>
      <c r="N242" s="61">
        <v>134.80000000000001</v>
      </c>
      <c r="O242" s="61">
        <v>136.9</v>
      </c>
      <c r="P242" s="61">
        <v>133.30000000000001</v>
      </c>
      <c r="Q242" s="61">
        <v>146.9</v>
      </c>
      <c r="R242" s="61">
        <v>136</v>
      </c>
      <c r="S242" s="70"/>
      <c r="T242" s="47"/>
    </row>
    <row r="243" spans="1:20">
      <c r="A243" s="58" t="str">
        <f t="shared" si="3"/>
        <v>WSH</v>
      </c>
      <c r="B243" s="46" t="s">
        <v>91</v>
      </c>
      <c r="C243" s="48" t="s">
        <v>316</v>
      </c>
      <c r="D243" s="49" t="s">
        <v>317</v>
      </c>
      <c r="E243" s="49" t="s">
        <v>318</v>
      </c>
      <c r="F243" s="50" t="s">
        <v>319</v>
      </c>
      <c r="G243" s="49">
        <v>1</v>
      </c>
      <c r="H243" s="66"/>
      <c r="I243" s="66"/>
      <c r="J243" s="66"/>
      <c r="K243" s="66"/>
      <c r="L243" s="66"/>
      <c r="M243" s="66"/>
      <c r="N243" s="61">
        <v>151.69999999999999</v>
      </c>
      <c r="O243" s="61">
        <v>157.5</v>
      </c>
      <c r="P243" s="61">
        <v>156.5</v>
      </c>
      <c r="Q243" s="61">
        <v>176</v>
      </c>
      <c r="R243" s="61">
        <v>174.7</v>
      </c>
      <c r="S243" s="70"/>
      <c r="T243" s="47"/>
    </row>
    <row r="244" spans="1:20">
      <c r="A244" s="58" t="str">
        <f t="shared" si="3"/>
        <v>HDD</v>
      </c>
      <c r="B244" s="46" t="s">
        <v>92</v>
      </c>
      <c r="C244" s="48" t="s">
        <v>316</v>
      </c>
      <c r="D244" s="49" t="s">
        <v>317</v>
      </c>
      <c r="E244" s="49" t="s">
        <v>318</v>
      </c>
      <c r="F244" s="50" t="s">
        <v>319</v>
      </c>
      <c r="G244" s="49">
        <v>1</v>
      </c>
      <c r="H244" s="66"/>
      <c r="I244" s="66"/>
      <c r="J244" s="66"/>
      <c r="K244" s="66"/>
      <c r="L244" s="66"/>
      <c r="M244" s="66"/>
      <c r="N244" s="61">
        <v>128.6</v>
      </c>
      <c r="O244" s="61">
        <v>136.4</v>
      </c>
      <c r="P244" s="61">
        <v>135.4</v>
      </c>
      <c r="Q244" s="61">
        <v>146.6</v>
      </c>
      <c r="R244" s="61">
        <v>145.6</v>
      </c>
      <c r="S244" s="70"/>
      <c r="T244" s="47"/>
    </row>
    <row r="245" spans="1:20">
      <c r="A245" s="58" t="str">
        <f t="shared" si="3"/>
        <v>NES</v>
      </c>
      <c r="B245" s="46" t="s">
        <v>93</v>
      </c>
      <c r="C245" s="48" t="s">
        <v>316</v>
      </c>
      <c r="D245" s="49" t="s">
        <v>317</v>
      </c>
      <c r="E245" s="49" t="s">
        <v>318</v>
      </c>
      <c r="F245" s="50" t="s">
        <v>319</v>
      </c>
      <c r="G245" s="49">
        <v>1</v>
      </c>
      <c r="H245" s="66"/>
      <c r="I245" s="66"/>
      <c r="J245" s="66"/>
      <c r="K245" s="66"/>
      <c r="L245" s="66"/>
      <c r="M245" s="66"/>
      <c r="N245" s="61">
        <v>148.69999999999999</v>
      </c>
      <c r="O245" s="61">
        <v>153.6</v>
      </c>
      <c r="P245" s="61">
        <v>149.6</v>
      </c>
      <c r="Q245" s="61">
        <v>165.7</v>
      </c>
      <c r="R245" s="61">
        <v>157.80000000000001</v>
      </c>
      <c r="S245" s="70"/>
      <c r="T245" s="47"/>
    </row>
    <row r="246" spans="1:20">
      <c r="A246" s="58" t="str">
        <f t="shared" si="3"/>
        <v>SVE</v>
      </c>
      <c r="B246" s="46" t="s">
        <v>94</v>
      </c>
      <c r="C246" s="48" t="s">
        <v>316</v>
      </c>
      <c r="D246" s="49" t="s">
        <v>317</v>
      </c>
      <c r="E246" s="49" t="s">
        <v>318</v>
      </c>
      <c r="F246" s="50" t="s">
        <v>319</v>
      </c>
      <c r="G246" s="49">
        <v>1</v>
      </c>
      <c r="H246" s="66"/>
      <c r="I246" s="66"/>
      <c r="J246" s="66"/>
      <c r="K246" s="66"/>
      <c r="L246" s="66"/>
      <c r="M246" s="66"/>
      <c r="N246" s="61">
        <v>136.30000000000001</v>
      </c>
      <c r="O246" s="61">
        <v>127.5</v>
      </c>
      <c r="P246" s="61">
        <v>126.5</v>
      </c>
      <c r="Q246" s="61">
        <v>137.9</v>
      </c>
      <c r="R246" s="61">
        <v>132.1</v>
      </c>
      <c r="S246" s="70"/>
      <c r="T246" s="47"/>
    </row>
    <row r="247" spans="1:20">
      <c r="A247" s="58" t="str">
        <f t="shared" si="3"/>
        <v>SWB</v>
      </c>
      <c r="B247" s="46" t="s">
        <v>95</v>
      </c>
      <c r="C247" s="48" t="s">
        <v>316</v>
      </c>
      <c r="D247" s="49" t="s">
        <v>317</v>
      </c>
      <c r="E247" s="49" t="s">
        <v>318</v>
      </c>
      <c r="F247" s="50" t="s">
        <v>319</v>
      </c>
      <c r="G247" s="49">
        <v>1</v>
      </c>
      <c r="H247" s="66"/>
      <c r="I247" s="66"/>
      <c r="J247" s="66"/>
      <c r="K247" s="66"/>
      <c r="L247" s="66"/>
      <c r="M247" s="66"/>
      <c r="N247" s="61">
        <v>141.9</v>
      </c>
      <c r="O247" s="61">
        <v>152.1</v>
      </c>
      <c r="P247" s="61">
        <v>144</v>
      </c>
      <c r="Q247" s="61">
        <v>138.6</v>
      </c>
      <c r="R247" s="61">
        <v>143.6</v>
      </c>
      <c r="S247" s="70"/>
      <c r="T247" s="47"/>
    </row>
    <row r="248" spans="1:20">
      <c r="A248" s="58" t="str">
        <f t="shared" si="3"/>
        <v>SRN</v>
      </c>
      <c r="B248" s="46" t="s">
        <v>96</v>
      </c>
      <c r="C248" s="48" t="s">
        <v>316</v>
      </c>
      <c r="D248" s="49" t="s">
        <v>317</v>
      </c>
      <c r="E248" s="49" t="s">
        <v>318</v>
      </c>
      <c r="F248" s="50" t="s">
        <v>319</v>
      </c>
      <c r="G248" s="49">
        <v>1</v>
      </c>
      <c r="H248" s="66"/>
      <c r="I248" s="66"/>
      <c r="J248" s="66"/>
      <c r="K248" s="66"/>
      <c r="L248" s="66"/>
      <c r="M248" s="66"/>
      <c r="N248" s="61">
        <v>126.2</v>
      </c>
      <c r="O248" s="61">
        <v>129.6</v>
      </c>
      <c r="P248" s="61">
        <v>128.1</v>
      </c>
      <c r="Q248" s="61">
        <v>139</v>
      </c>
      <c r="R248" s="61">
        <v>133.6</v>
      </c>
      <c r="S248" s="70"/>
      <c r="T248" s="47"/>
    </row>
    <row r="249" spans="1:20">
      <c r="A249" s="58" t="str">
        <f t="shared" si="3"/>
        <v>TMS</v>
      </c>
      <c r="B249" s="46" t="s">
        <v>97</v>
      </c>
      <c r="C249" s="48" t="s">
        <v>316</v>
      </c>
      <c r="D249" s="49" t="s">
        <v>317</v>
      </c>
      <c r="E249" s="49" t="s">
        <v>318</v>
      </c>
      <c r="F249" s="50" t="s">
        <v>319</v>
      </c>
      <c r="G249" s="49">
        <v>1</v>
      </c>
      <c r="H249" s="66"/>
      <c r="I249" s="66"/>
      <c r="J249" s="66"/>
      <c r="K249" s="66"/>
      <c r="L249" s="66"/>
      <c r="M249" s="66"/>
      <c r="N249" s="61">
        <v>145.80000000000001</v>
      </c>
      <c r="O249" s="61">
        <v>147.1</v>
      </c>
      <c r="P249" s="61">
        <v>144.9</v>
      </c>
      <c r="Q249" s="61">
        <v>152.80000000000001</v>
      </c>
      <c r="R249" s="61">
        <v>144.69999999999999</v>
      </c>
      <c r="S249" s="70"/>
      <c r="T249" s="47"/>
    </row>
    <row r="250" spans="1:20">
      <c r="A250" s="58" t="str">
        <f t="shared" si="3"/>
        <v>UUW</v>
      </c>
      <c r="B250" s="46" t="s">
        <v>267</v>
      </c>
      <c r="C250" s="48" t="s">
        <v>316</v>
      </c>
      <c r="D250" s="49" t="s">
        <v>317</v>
      </c>
      <c r="E250" s="49" t="s">
        <v>318</v>
      </c>
      <c r="F250" s="50" t="s">
        <v>319</v>
      </c>
      <c r="G250" s="49">
        <v>1</v>
      </c>
      <c r="H250" s="66"/>
      <c r="I250" s="66"/>
      <c r="J250" s="66"/>
      <c r="K250" s="66"/>
      <c r="L250" s="66"/>
      <c r="M250" s="66"/>
      <c r="N250" s="61">
        <v>143.6</v>
      </c>
      <c r="O250" s="61">
        <v>144.4</v>
      </c>
      <c r="P250" s="61">
        <v>144</v>
      </c>
      <c r="Q250" s="61">
        <v>151.19999999999999</v>
      </c>
      <c r="R250" s="61">
        <v>143</v>
      </c>
      <c r="S250" s="70"/>
      <c r="T250" s="47"/>
    </row>
    <row r="251" spans="1:20">
      <c r="A251" s="58" t="str">
        <f t="shared" si="3"/>
        <v>WSX</v>
      </c>
      <c r="B251" s="46" t="s">
        <v>99</v>
      </c>
      <c r="C251" s="48" t="s">
        <v>316</v>
      </c>
      <c r="D251" s="49" t="s">
        <v>317</v>
      </c>
      <c r="E251" s="49" t="s">
        <v>318</v>
      </c>
      <c r="F251" s="50" t="s">
        <v>319</v>
      </c>
      <c r="G251" s="49">
        <v>1</v>
      </c>
      <c r="H251" s="66"/>
      <c r="I251" s="66"/>
      <c r="J251" s="66"/>
      <c r="K251" s="66"/>
      <c r="L251" s="66"/>
      <c r="M251" s="66"/>
      <c r="N251" s="61">
        <v>135.9</v>
      </c>
      <c r="O251" s="61">
        <v>139.30000000000001</v>
      </c>
      <c r="P251" s="61">
        <v>138.30000000000001</v>
      </c>
      <c r="Q251" s="61">
        <v>151.80000000000001</v>
      </c>
      <c r="R251" s="61">
        <v>144.9</v>
      </c>
      <c r="S251" s="70"/>
      <c r="T251" s="47"/>
    </row>
    <row r="252" spans="1:20">
      <c r="A252" s="58" t="str">
        <f t="shared" si="3"/>
        <v>YKY</v>
      </c>
      <c r="B252" s="46" t="s">
        <v>100</v>
      </c>
      <c r="C252" s="48" t="s">
        <v>316</v>
      </c>
      <c r="D252" s="49" t="s">
        <v>317</v>
      </c>
      <c r="E252" s="49" t="s">
        <v>318</v>
      </c>
      <c r="F252" s="50" t="s">
        <v>319</v>
      </c>
      <c r="G252" s="49">
        <v>1</v>
      </c>
      <c r="H252" s="66"/>
      <c r="I252" s="66"/>
      <c r="J252" s="66"/>
      <c r="K252" s="66"/>
      <c r="L252" s="66"/>
      <c r="M252" s="66"/>
      <c r="N252" s="61">
        <v>128.30000000000001</v>
      </c>
      <c r="O252" s="61">
        <v>128.6</v>
      </c>
      <c r="P252" s="61">
        <v>127.7</v>
      </c>
      <c r="Q252" s="61">
        <v>141.19999999999999</v>
      </c>
      <c r="R252" s="61">
        <v>131.5</v>
      </c>
      <c r="S252" s="70"/>
      <c r="T252" s="47"/>
    </row>
    <row r="253" spans="1:20">
      <c r="A253" s="58" t="str">
        <f t="shared" si="3"/>
        <v>AFW</v>
      </c>
      <c r="B253" s="46" t="s">
        <v>101</v>
      </c>
      <c r="C253" s="48" t="s">
        <v>316</v>
      </c>
      <c r="D253" s="49" t="s">
        <v>317</v>
      </c>
      <c r="E253" s="49" t="s">
        <v>318</v>
      </c>
      <c r="F253" s="50" t="s">
        <v>319</v>
      </c>
      <c r="G253" s="49">
        <v>1</v>
      </c>
      <c r="H253" s="66"/>
      <c r="I253" s="66"/>
      <c r="J253" s="66"/>
      <c r="K253" s="66"/>
      <c r="L253" s="66"/>
      <c r="M253" s="66"/>
      <c r="N253" s="61">
        <v>151.5</v>
      </c>
      <c r="O253" s="61">
        <v>158.80000000000001</v>
      </c>
      <c r="P253" s="61">
        <v>155</v>
      </c>
      <c r="Q253" s="61">
        <v>171.6</v>
      </c>
      <c r="R253" s="61">
        <v>157.9</v>
      </c>
      <c r="S253" s="70"/>
      <c r="T253" s="47"/>
    </row>
    <row r="254" spans="1:20">
      <c r="A254" s="58" t="str">
        <f t="shared" si="3"/>
        <v>BRL</v>
      </c>
      <c r="B254" s="46" t="s">
        <v>102</v>
      </c>
      <c r="C254" s="48" t="s">
        <v>316</v>
      </c>
      <c r="D254" s="49" t="s">
        <v>317</v>
      </c>
      <c r="E254" s="49" t="s">
        <v>318</v>
      </c>
      <c r="F254" s="50" t="s">
        <v>319</v>
      </c>
      <c r="G254" s="49">
        <v>1</v>
      </c>
      <c r="H254" s="66"/>
      <c r="I254" s="66"/>
      <c r="J254" s="66"/>
      <c r="K254" s="66"/>
      <c r="L254" s="66"/>
      <c r="M254" s="66"/>
      <c r="N254" s="61">
        <v>148.9</v>
      </c>
      <c r="O254" s="61">
        <v>151.30000000000001</v>
      </c>
      <c r="P254" s="61">
        <v>146.4</v>
      </c>
      <c r="Q254" s="61">
        <v>161.1</v>
      </c>
      <c r="R254" s="61">
        <v>154.69999999999999</v>
      </c>
      <c r="S254" s="70"/>
      <c r="T254" s="47"/>
    </row>
    <row r="255" spans="1:20">
      <c r="A255" s="58" t="str">
        <f t="shared" si="3"/>
        <v>PRT</v>
      </c>
      <c r="B255" s="46" t="s">
        <v>104</v>
      </c>
      <c r="C255" s="48" t="s">
        <v>316</v>
      </c>
      <c r="D255" s="49" t="s">
        <v>317</v>
      </c>
      <c r="E255" s="49" t="s">
        <v>318</v>
      </c>
      <c r="F255" s="50" t="s">
        <v>319</v>
      </c>
      <c r="G255" s="49">
        <v>1</v>
      </c>
      <c r="H255" s="66"/>
      <c r="I255" s="66"/>
      <c r="J255" s="66"/>
      <c r="K255" s="66"/>
      <c r="L255" s="66"/>
      <c r="M255" s="66"/>
      <c r="N255" s="61">
        <v>149.30000000000001</v>
      </c>
      <c r="O255" s="61">
        <v>153.4</v>
      </c>
      <c r="P255" s="61">
        <v>149.9</v>
      </c>
      <c r="Q255" s="61">
        <v>170.5</v>
      </c>
      <c r="R255" s="61">
        <v>160.30000000000001</v>
      </c>
      <c r="S255" s="70"/>
      <c r="T255" s="47"/>
    </row>
    <row r="256" spans="1:20">
      <c r="A256" s="58" t="str">
        <f t="shared" si="3"/>
        <v>SEW</v>
      </c>
      <c r="B256" s="46" t="s">
        <v>105</v>
      </c>
      <c r="C256" s="48" t="s">
        <v>316</v>
      </c>
      <c r="D256" s="49" t="s">
        <v>317</v>
      </c>
      <c r="E256" s="49" t="s">
        <v>318</v>
      </c>
      <c r="F256" s="50" t="s">
        <v>319</v>
      </c>
      <c r="G256" s="49">
        <v>1</v>
      </c>
      <c r="H256" s="66"/>
      <c r="I256" s="66"/>
      <c r="J256" s="66"/>
      <c r="K256" s="66"/>
      <c r="L256" s="66"/>
      <c r="M256" s="66"/>
      <c r="N256" s="61">
        <v>143.6</v>
      </c>
      <c r="O256" s="61">
        <v>145.30000000000001</v>
      </c>
      <c r="P256" s="61">
        <v>143.1</v>
      </c>
      <c r="Q256" s="61">
        <v>165.9</v>
      </c>
      <c r="R256" s="61">
        <v>158.6</v>
      </c>
      <c r="S256" s="70"/>
      <c r="T256" s="47"/>
    </row>
    <row r="257" spans="1:20">
      <c r="A257" s="58" t="str">
        <f t="shared" si="3"/>
        <v>SSC</v>
      </c>
      <c r="B257" s="46" t="s">
        <v>103</v>
      </c>
      <c r="C257" s="48" t="s">
        <v>316</v>
      </c>
      <c r="D257" s="49" t="s">
        <v>317</v>
      </c>
      <c r="E257" s="49" t="s">
        <v>318</v>
      </c>
      <c r="F257" s="50" t="s">
        <v>319</v>
      </c>
      <c r="G257" s="49">
        <v>1</v>
      </c>
      <c r="H257" s="66"/>
      <c r="I257" s="66"/>
      <c r="J257" s="66"/>
      <c r="K257" s="66"/>
      <c r="L257" s="66"/>
      <c r="M257" s="66"/>
      <c r="N257" s="61">
        <v>129.30000000000001</v>
      </c>
      <c r="O257" s="61">
        <v>133.19999999999999</v>
      </c>
      <c r="P257" s="61">
        <v>126.9</v>
      </c>
      <c r="Q257" s="61">
        <v>150.1</v>
      </c>
      <c r="R257" s="61">
        <v>147.19999999999999</v>
      </c>
      <c r="S257" s="70"/>
      <c r="T257" s="47"/>
    </row>
    <row r="258" spans="1:20">
      <c r="A258" s="58" t="str">
        <f t="shared" si="3"/>
        <v>SES</v>
      </c>
      <c r="B258" s="46" t="s">
        <v>106</v>
      </c>
      <c r="C258" s="48" t="s">
        <v>316</v>
      </c>
      <c r="D258" s="49" t="s">
        <v>317</v>
      </c>
      <c r="E258" s="49" t="s">
        <v>318</v>
      </c>
      <c r="F258" s="50" t="s">
        <v>319</v>
      </c>
      <c r="G258" s="49">
        <v>1</v>
      </c>
      <c r="H258" s="66"/>
      <c r="I258" s="66"/>
      <c r="J258" s="66"/>
      <c r="K258" s="66"/>
      <c r="L258" s="66"/>
      <c r="M258" s="66"/>
      <c r="N258" s="61">
        <v>146</v>
      </c>
      <c r="O258" s="61">
        <v>156.9</v>
      </c>
      <c r="P258" s="61">
        <v>143.30000000000001</v>
      </c>
      <c r="Q258" s="61">
        <v>163.4</v>
      </c>
      <c r="R258" s="61">
        <v>151.5</v>
      </c>
      <c r="S258" s="70"/>
      <c r="T258" s="47"/>
    </row>
    <row r="259" spans="1:20">
      <c r="A259" s="58" t="str">
        <f t="shared" si="3"/>
        <v>ANH</v>
      </c>
      <c r="B259" s="46" t="s">
        <v>58</v>
      </c>
      <c r="C259" s="46" t="s">
        <v>320</v>
      </c>
      <c r="D259" s="46" t="s">
        <v>317</v>
      </c>
      <c r="E259" s="46" t="s">
        <v>321</v>
      </c>
      <c r="F259" s="47" t="s">
        <v>319</v>
      </c>
      <c r="G259" s="46">
        <v>1</v>
      </c>
      <c r="H259" s="61">
        <v>144.80000000000001</v>
      </c>
      <c r="I259" s="61">
        <v>136.19999999999999</v>
      </c>
      <c r="J259" s="61">
        <v>135.1</v>
      </c>
      <c r="K259" s="61">
        <v>133.30000000000001</v>
      </c>
      <c r="L259" s="61">
        <v>135.4</v>
      </c>
      <c r="M259" s="61">
        <v>135.6</v>
      </c>
      <c r="N259" s="61">
        <v>136.80000000000001</v>
      </c>
      <c r="O259" s="61">
        <v>136.9</v>
      </c>
      <c r="P259" s="61">
        <v>135.30000000000001</v>
      </c>
      <c r="Q259" s="66"/>
      <c r="R259" s="66"/>
      <c r="S259" s="66"/>
      <c r="T259" s="47"/>
    </row>
    <row r="260" spans="1:20">
      <c r="A260" s="58" t="str">
        <f t="shared" si="3"/>
        <v>WSH</v>
      </c>
      <c r="B260" s="46" t="s">
        <v>91</v>
      </c>
      <c r="C260" s="46" t="s">
        <v>320</v>
      </c>
      <c r="D260" s="46" t="s">
        <v>317</v>
      </c>
      <c r="E260" s="46" t="s">
        <v>321</v>
      </c>
      <c r="F260" s="47" t="s">
        <v>319</v>
      </c>
      <c r="G260" s="46">
        <v>1</v>
      </c>
      <c r="H260" s="61">
        <v>152.1</v>
      </c>
      <c r="I260" s="61">
        <v>144.30000000000001</v>
      </c>
      <c r="J260" s="61">
        <v>144.69999999999999</v>
      </c>
      <c r="K260" s="61">
        <v>143.9</v>
      </c>
      <c r="L260" s="61">
        <v>142.6</v>
      </c>
      <c r="M260" s="61">
        <v>145.19999999999999</v>
      </c>
      <c r="N260" s="61">
        <v>151</v>
      </c>
      <c r="O260" s="61">
        <v>157.30000000000001</v>
      </c>
      <c r="P260" s="61">
        <v>159.69999999999999</v>
      </c>
      <c r="Q260" s="66"/>
      <c r="R260" s="66"/>
      <c r="S260" s="66"/>
      <c r="T260" s="47"/>
    </row>
    <row r="261" spans="1:20">
      <c r="A261" s="58" t="str">
        <f t="shared" si="3"/>
        <v>HDD</v>
      </c>
      <c r="B261" s="46" t="s">
        <v>92</v>
      </c>
      <c r="C261" s="46" t="s">
        <v>320</v>
      </c>
      <c r="D261" s="46" t="s">
        <v>317</v>
      </c>
      <c r="E261" s="46" t="s">
        <v>321</v>
      </c>
      <c r="F261" s="47" t="s">
        <v>319</v>
      </c>
      <c r="G261" s="46">
        <v>1</v>
      </c>
      <c r="H261" s="61">
        <v>138.9</v>
      </c>
      <c r="I261" s="61">
        <v>132.9</v>
      </c>
      <c r="J261" s="61">
        <v>129.4</v>
      </c>
      <c r="K261" s="61">
        <v>129.5</v>
      </c>
      <c r="L261" s="61">
        <v>134.9</v>
      </c>
      <c r="M261" s="61">
        <v>136.4</v>
      </c>
      <c r="N261" s="61">
        <v>136.6</v>
      </c>
      <c r="O261" s="61">
        <v>141.4</v>
      </c>
      <c r="P261" s="61">
        <v>141.19999999999999</v>
      </c>
      <c r="Q261" s="66"/>
      <c r="R261" s="66"/>
      <c r="S261" s="66"/>
      <c r="T261" s="47"/>
    </row>
    <row r="262" spans="1:20">
      <c r="A262" s="58" t="str">
        <f t="shared" si="3"/>
        <v>NES</v>
      </c>
      <c r="B262" s="46" t="s">
        <v>93</v>
      </c>
      <c r="C262" s="46" t="s">
        <v>320</v>
      </c>
      <c r="D262" s="46" t="s">
        <v>317</v>
      </c>
      <c r="E262" s="46" t="s">
        <v>321</v>
      </c>
      <c r="F262" s="47" t="s">
        <v>319</v>
      </c>
      <c r="G262" s="46">
        <v>1</v>
      </c>
      <c r="H262" s="61">
        <v>150.1</v>
      </c>
      <c r="I262" s="61">
        <v>144.30000000000001</v>
      </c>
      <c r="J262" s="61">
        <v>146</v>
      </c>
      <c r="K262" s="61">
        <v>145.69999999999999</v>
      </c>
      <c r="L262" s="61">
        <v>147.19999999999999</v>
      </c>
      <c r="M262" s="61">
        <v>145.6</v>
      </c>
      <c r="N262" s="61">
        <v>148</v>
      </c>
      <c r="O262" s="61">
        <v>152.1</v>
      </c>
      <c r="P262" s="61">
        <v>148.9</v>
      </c>
      <c r="Q262" s="66"/>
      <c r="R262" s="66"/>
      <c r="S262" s="66"/>
      <c r="T262" s="47"/>
    </row>
    <row r="263" spans="1:20">
      <c r="A263" s="58" t="str">
        <f t="shared" ref="A263:A326" si="4">IF(B263="UU","UUW",B263)</f>
        <v>SVE</v>
      </c>
      <c r="B263" s="46" t="s">
        <v>94</v>
      </c>
      <c r="C263" s="46" t="s">
        <v>320</v>
      </c>
      <c r="D263" s="46" t="s">
        <v>317</v>
      </c>
      <c r="E263" s="46" t="s">
        <v>321</v>
      </c>
      <c r="F263" s="47" t="s">
        <v>319</v>
      </c>
      <c r="G263" s="46">
        <v>1</v>
      </c>
      <c r="H263" s="61">
        <v>125</v>
      </c>
      <c r="I263" s="61">
        <v>120.9</v>
      </c>
      <c r="J263" s="61">
        <v>128.9</v>
      </c>
      <c r="K263" s="61">
        <v>126.3</v>
      </c>
      <c r="L263" s="61">
        <v>130.4</v>
      </c>
      <c r="M263" s="61">
        <v>131.69999999999999</v>
      </c>
      <c r="N263" s="61">
        <v>132.9</v>
      </c>
      <c r="O263" s="61">
        <v>130.19999999999999</v>
      </c>
      <c r="P263" s="61">
        <v>128.6</v>
      </c>
      <c r="Q263" s="66"/>
      <c r="R263" s="66"/>
      <c r="S263" s="66"/>
      <c r="T263" s="47"/>
    </row>
    <row r="264" spans="1:20">
      <c r="A264" s="58" t="str">
        <f t="shared" si="4"/>
        <v>SWB</v>
      </c>
      <c r="B264" s="46" t="s">
        <v>95</v>
      </c>
      <c r="C264" s="46" t="s">
        <v>320</v>
      </c>
      <c r="D264" s="46" t="s">
        <v>317</v>
      </c>
      <c r="E264" s="46" t="s">
        <v>321</v>
      </c>
      <c r="F264" s="47" t="s">
        <v>319</v>
      </c>
      <c r="G264" s="46">
        <v>1</v>
      </c>
      <c r="H264" s="61" t="s">
        <v>241</v>
      </c>
      <c r="I264" s="61">
        <v>138</v>
      </c>
      <c r="J264" s="61">
        <v>139</v>
      </c>
      <c r="K264" s="61">
        <v>134.69999999999999</v>
      </c>
      <c r="L264" s="61">
        <v>136.19999999999999</v>
      </c>
      <c r="M264" s="61">
        <v>137.69999999999999</v>
      </c>
      <c r="N264" s="61">
        <v>141.6</v>
      </c>
      <c r="O264" s="61">
        <v>156.1</v>
      </c>
      <c r="P264" s="61">
        <v>152.69999999999999</v>
      </c>
      <c r="Q264" s="66"/>
      <c r="R264" s="66"/>
      <c r="S264" s="66"/>
      <c r="T264" s="47"/>
    </row>
    <row r="265" spans="1:20">
      <c r="A265" s="58" t="str">
        <f t="shared" si="4"/>
        <v>SRN</v>
      </c>
      <c r="B265" s="46" t="s">
        <v>96</v>
      </c>
      <c r="C265" s="46" t="s">
        <v>320</v>
      </c>
      <c r="D265" s="46" t="s">
        <v>317</v>
      </c>
      <c r="E265" s="46" t="s">
        <v>321</v>
      </c>
      <c r="F265" s="47" t="s">
        <v>319</v>
      </c>
      <c r="G265" s="46">
        <v>1</v>
      </c>
      <c r="H265" s="61" t="s">
        <v>241</v>
      </c>
      <c r="I265" s="61">
        <v>143.4</v>
      </c>
      <c r="J265" s="61">
        <v>140.80000000000001</v>
      </c>
      <c r="K265" s="61">
        <v>134.80000000000001</v>
      </c>
      <c r="L265" s="61">
        <v>129.69999999999999</v>
      </c>
      <c r="M265" s="61">
        <v>131.30000000000001</v>
      </c>
      <c r="N265" s="61">
        <v>128.9</v>
      </c>
      <c r="O265" s="61">
        <v>129.69999999999999</v>
      </c>
      <c r="P265" s="61">
        <v>126.5</v>
      </c>
      <c r="Q265" s="66"/>
      <c r="R265" s="66"/>
      <c r="S265" s="66"/>
      <c r="T265" s="47"/>
    </row>
    <row r="266" spans="1:20">
      <c r="A266" s="58" t="str">
        <f t="shared" si="4"/>
        <v>TMS</v>
      </c>
      <c r="B266" s="46" t="s">
        <v>97</v>
      </c>
      <c r="C266" s="46" t="s">
        <v>320</v>
      </c>
      <c r="D266" s="46" t="s">
        <v>317</v>
      </c>
      <c r="E266" s="46" t="s">
        <v>321</v>
      </c>
      <c r="F266" s="47" t="s">
        <v>319</v>
      </c>
      <c r="G266" s="46">
        <v>1</v>
      </c>
      <c r="H266" s="61">
        <v>160.6</v>
      </c>
      <c r="I266" s="61">
        <v>154.69999999999999</v>
      </c>
      <c r="J266" s="61">
        <v>156.19999999999999</v>
      </c>
      <c r="K266" s="61">
        <v>150.4</v>
      </c>
      <c r="L266" s="61">
        <v>149.1</v>
      </c>
      <c r="M266" s="61">
        <v>146.4</v>
      </c>
      <c r="N266" s="61">
        <v>144.80000000000001</v>
      </c>
      <c r="O266" s="61">
        <v>145.19999999999999</v>
      </c>
      <c r="P266" s="61">
        <v>145.4</v>
      </c>
      <c r="Q266" s="66"/>
      <c r="R266" s="66"/>
      <c r="S266" s="66"/>
      <c r="T266" s="47"/>
    </row>
    <row r="267" spans="1:20">
      <c r="A267" s="58" t="str">
        <f t="shared" si="4"/>
        <v>UUW</v>
      </c>
      <c r="B267" s="46" t="s">
        <v>267</v>
      </c>
      <c r="C267" s="46" t="s">
        <v>320</v>
      </c>
      <c r="D267" s="46" t="s">
        <v>317</v>
      </c>
      <c r="E267" s="46" t="s">
        <v>321</v>
      </c>
      <c r="F267" s="47" t="s">
        <v>319</v>
      </c>
      <c r="G267" s="46">
        <v>1</v>
      </c>
      <c r="H267" s="61">
        <v>131.5</v>
      </c>
      <c r="I267" s="61">
        <v>127.7</v>
      </c>
      <c r="J267" s="61">
        <v>129.1</v>
      </c>
      <c r="K267" s="61">
        <v>130</v>
      </c>
      <c r="L267" s="61">
        <v>129.6</v>
      </c>
      <c r="M267" s="61">
        <v>138.9</v>
      </c>
      <c r="N267" s="61">
        <v>141.9</v>
      </c>
      <c r="O267" s="61">
        <v>143.69999999999999</v>
      </c>
      <c r="P267" s="61">
        <v>141.19999999999999</v>
      </c>
      <c r="Q267" s="66"/>
      <c r="R267" s="66"/>
      <c r="S267" s="66"/>
      <c r="T267" s="47"/>
    </row>
    <row r="268" spans="1:20">
      <c r="A268" s="58" t="str">
        <f t="shared" si="4"/>
        <v>WSX</v>
      </c>
      <c r="B268" s="46" t="s">
        <v>99</v>
      </c>
      <c r="C268" s="46" t="s">
        <v>320</v>
      </c>
      <c r="D268" s="46" t="s">
        <v>317</v>
      </c>
      <c r="E268" s="46" t="s">
        <v>321</v>
      </c>
      <c r="F268" s="47" t="s">
        <v>319</v>
      </c>
      <c r="G268" s="46">
        <v>1</v>
      </c>
      <c r="H268" s="61">
        <v>139.30000000000001</v>
      </c>
      <c r="I268" s="61">
        <v>135.80000000000001</v>
      </c>
      <c r="J268" s="61">
        <v>137.9</v>
      </c>
      <c r="K268" s="61">
        <v>138</v>
      </c>
      <c r="L268" s="61">
        <v>137.6</v>
      </c>
      <c r="M268" s="61">
        <v>140.69999999999999</v>
      </c>
      <c r="N268" s="61">
        <v>142.80000000000001</v>
      </c>
      <c r="O268" s="61">
        <v>146.19999999999999</v>
      </c>
      <c r="P268" s="61">
        <v>144.6</v>
      </c>
      <c r="Q268" s="66"/>
      <c r="R268" s="66"/>
      <c r="S268" s="66"/>
      <c r="T268" s="47"/>
    </row>
    <row r="269" spans="1:20">
      <c r="A269" s="58" t="str">
        <f t="shared" si="4"/>
        <v>YKY</v>
      </c>
      <c r="B269" s="46" t="s">
        <v>100</v>
      </c>
      <c r="C269" s="46" t="s">
        <v>320</v>
      </c>
      <c r="D269" s="46" t="s">
        <v>317</v>
      </c>
      <c r="E269" s="46" t="s">
        <v>321</v>
      </c>
      <c r="F269" s="47" t="s">
        <v>319</v>
      </c>
      <c r="G269" s="46">
        <v>1</v>
      </c>
      <c r="H269" s="61">
        <v>136</v>
      </c>
      <c r="I269" s="61">
        <v>133.19999999999999</v>
      </c>
      <c r="J269" s="61">
        <v>136.1</v>
      </c>
      <c r="K269" s="61">
        <v>133.30000000000001</v>
      </c>
      <c r="L269" s="61">
        <v>133.1</v>
      </c>
      <c r="M269" s="61">
        <v>134.5</v>
      </c>
      <c r="N269" s="61">
        <v>133</v>
      </c>
      <c r="O269" s="61">
        <v>133.5</v>
      </c>
      <c r="P269" s="61">
        <v>132.1</v>
      </c>
      <c r="Q269" s="66"/>
      <c r="R269" s="66"/>
      <c r="S269" s="66"/>
      <c r="T269" s="47"/>
    </row>
    <row r="270" spans="1:20">
      <c r="A270" s="58" t="str">
        <f t="shared" si="4"/>
        <v>AFW</v>
      </c>
      <c r="B270" s="46" t="s">
        <v>101</v>
      </c>
      <c r="C270" s="46" t="s">
        <v>320</v>
      </c>
      <c r="D270" s="46" t="s">
        <v>317</v>
      </c>
      <c r="E270" s="46" t="s">
        <v>321</v>
      </c>
      <c r="F270" s="47" t="s">
        <v>319</v>
      </c>
      <c r="G270" s="46">
        <v>1</v>
      </c>
      <c r="H270" s="61">
        <v>157.6</v>
      </c>
      <c r="I270" s="61">
        <v>148.4</v>
      </c>
      <c r="J270" s="61">
        <v>153.6</v>
      </c>
      <c r="K270" s="61">
        <v>148.30000000000001</v>
      </c>
      <c r="L270" s="61">
        <v>151.6</v>
      </c>
      <c r="M270" s="61">
        <v>153.80000000000001</v>
      </c>
      <c r="N270" s="61">
        <v>151</v>
      </c>
      <c r="O270" s="61">
        <v>158.80000000000001</v>
      </c>
      <c r="P270" s="61">
        <v>155</v>
      </c>
      <c r="Q270" s="66"/>
      <c r="R270" s="66"/>
      <c r="S270" s="66"/>
      <c r="T270" s="47"/>
    </row>
    <row r="271" spans="1:20">
      <c r="A271" s="58" t="str">
        <f t="shared" si="4"/>
        <v>BRL</v>
      </c>
      <c r="B271" s="46" t="s">
        <v>102</v>
      </c>
      <c r="C271" s="46" t="s">
        <v>320</v>
      </c>
      <c r="D271" s="46" t="s">
        <v>317</v>
      </c>
      <c r="E271" s="46" t="s">
        <v>321</v>
      </c>
      <c r="F271" s="47" t="s">
        <v>319</v>
      </c>
      <c r="G271" s="46">
        <v>1</v>
      </c>
      <c r="H271" s="61">
        <v>141.69999999999999</v>
      </c>
      <c r="I271" s="61">
        <v>140.69999999999999</v>
      </c>
      <c r="J271" s="61">
        <v>144.1</v>
      </c>
      <c r="K271" s="61">
        <v>143.1</v>
      </c>
      <c r="L271" s="61">
        <v>141.1</v>
      </c>
      <c r="M271" s="61">
        <v>144.30000000000001</v>
      </c>
      <c r="N271" s="61">
        <v>146.30000000000001</v>
      </c>
      <c r="O271" s="61">
        <v>150.69999999999999</v>
      </c>
      <c r="P271" s="61">
        <v>146.6</v>
      </c>
      <c r="Q271" s="66"/>
      <c r="R271" s="66"/>
      <c r="S271" s="66"/>
      <c r="T271" s="47"/>
    </row>
    <row r="272" spans="1:20">
      <c r="A272" s="58" t="str">
        <f t="shared" si="4"/>
        <v>PRT</v>
      </c>
      <c r="B272" s="46" t="s">
        <v>104</v>
      </c>
      <c r="C272" s="46" t="s">
        <v>320</v>
      </c>
      <c r="D272" s="46" t="s">
        <v>317</v>
      </c>
      <c r="E272" s="46" t="s">
        <v>321</v>
      </c>
      <c r="F272" s="47" t="s">
        <v>319</v>
      </c>
      <c r="G272" s="46">
        <v>1</v>
      </c>
      <c r="H272" s="61">
        <v>159.30000000000001</v>
      </c>
      <c r="I272" s="61">
        <v>148.30000000000001</v>
      </c>
      <c r="J272" s="61">
        <v>147.9</v>
      </c>
      <c r="K272" s="61">
        <v>145.1</v>
      </c>
      <c r="L272" s="61">
        <v>143</v>
      </c>
      <c r="M272" s="61">
        <v>144.69999999999999</v>
      </c>
      <c r="N272" s="61">
        <v>147.19999999999999</v>
      </c>
      <c r="O272" s="61">
        <v>152</v>
      </c>
      <c r="P272" s="61">
        <v>151.19999999999999</v>
      </c>
      <c r="Q272" s="66"/>
      <c r="R272" s="66"/>
      <c r="S272" s="66"/>
      <c r="T272" s="47"/>
    </row>
    <row r="273" spans="1:20">
      <c r="A273" s="58" t="str">
        <f t="shared" si="4"/>
        <v>SEW</v>
      </c>
      <c r="B273" s="46" t="s">
        <v>105</v>
      </c>
      <c r="C273" s="46" t="s">
        <v>320</v>
      </c>
      <c r="D273" s="46" t="s">
        <v>317</v>
      </c>
      <c r="E273" s="46" t="s">
        <v>321</v>
      </c>
      <c r="F273" s="47" t="s">
        <v>319</v>
      </c>
      <c r="G273" s="46">
        <v>1</v>
      </c>
      <c r="H273" s="61">
        <v>178.3</v>
      </c>
      <c r="I273" s="61">
        <v>159.19999999999999</v>
      </c>
      <c r="J273" s="61">
        <v>155.6</v>
      </c>
      <c r="K273" s="61">
        <v>157.5</v>
      </c>
      <c r="L273" s="61">
        <v>161</v>
      </c>
      <c r="M273" s="61">
        <v>151.4</v>
      </c>
      <c r="N273" s="61">
        <v>150.1</v>
      </c>
      <c r="O273" s="61">
        <v>151.80000000000001</v>
      </c>
      <c r="P273" s="61">
        <v>149.5</v>
      </c>
      <c r="Q273" s="66"/>
      <c r="R273" s="66"/>
      <c r="S273" s="66"/>
      <c r="T273" s="47"/>
    </row>
    <row r="274" spans="1:20">
      <c r="A274" s="58" t="str">
        <f t="shared" si="4"/>
        <v>SSC</v>
      </c>
      <c r="B274" s="46" t="s">
        <v>103</v>
      </c>
      <c r="C274" s="46" t="s">
        <v>320</v>
      </c>
      <c r="D274" s="46" t="s">
        <v>317</v>
      </c>
      <c r="E274" s="46" t="s">
        <v>321</v>
      </c>
      <c r="F274" s="47" t="s">
        <v>319</v>
      </c>
      <c r="G274" s="46">
        <v>1</v>
      </c>
      <c r="H274" s="61">
        <v>132.4</v>
      </c>
      <c r="I274" s="61">
        <v>124.7</v>
      </c>
      <c r="J274" s="61">
        <v>131.30000000000001</v>
      </c>
      <c r="K274" s="61">
        <v>129.30000000000001</v>
      </c>
      <c r="L274" s="61">
        <v>129.6</v>
      </c>
      <c r="M274" s="61">
        <v>129.80000000000001</v>
      </c>
      <c r="N274" s="61">
        <v>133.1</v>
      </c>
      <c r="O274" s="61">
        <v>135.9</v>
      </c>
      <c r="P274" s="61">
        <v>128.6</v>
      </c>
      <c r="Q274" s="66"/>
      <c r="R274" s="66"/>
      <c r="S274" s="66"/>
      <c r="T274" s="47"/>
    </row>
    <row r="275" spans="1:20">
      <c r="A275" s="58" t="str">
        <f t="shared" si="4"/>
        <v>SES</v>
      </c>
      <c r="B275" s="46" t="s">
        <v>106</v>
      </c>
      <c r="C275" s="46" t="s">
        <v>320</v>
      </c>
      <c r="D275" s="46" t="s">
        <v>317</v>
      </c>
      <c r="E275" s="46" t="s">
        <v>321</v>
      </c>
      <c r="F275" s="47" t="s">
        <v>319</v>
      </c>
      <c r="G275" s="46">
        <v>1</v>
      </c>
      <c r="H275" s="61">
        <v>165.4</v>
      </c>
      <c r="I275" s="61">
        <v>165.3</v>
      </c>
      <c r="J275" s="61">
        <v>166.7</v>
      </c>
      <c r="K275" s="61">
        <v>161</v>
      </c>
      <c r="L275" s="61">
        <v>160.9</v>
      </c>
      <c r="M275" s="61">
        <v>159.69999999999999</v>
      </c>
      <c r="N275" s="61">
        <v>159.1</v>
      </c>
      <c r="O275" s="61">
        <v>162.4</v>
      </c>
      <c r="P275" s="61">
        <v>153.1</v>
      </c>
      <c r="Q275" s="66"/>
      <c r="R275" s="66"/>
      <c r="S275" s="66"/>
      <c r="T275" s="47"/>
    </row>
    <row r="276" spans="1:20">
      <c r="A276" s="58" t="str">
        <f t="shared" si="4"/>
        <v>ANH</v>
      </c>
      <c r="B276" s="46" t="s">
        <v>58</v>
      </c>
      <c r="C276" s="48" t="s">
        <v>322</v>
      </c>
      <c r="D276" s="49" t="s">
        <v>317</v>
      </c>
      <c r="E276" s="49" t="s">
        <v>323</v>
      </c>
      <c r="F276" s="50" t="s">
        <v>277</v>
      </c>
      <c r="G276" s="49">
        <v>1</v>
      </c>
      <c r="H276" s="66"/>
      <c r="I276" s="66"/>
      <c r="J276" s="66"/>
      <c r="K276" s="66"/>
      <c r="L276" s="66"/>
      <c r="M276" s="66"/>
      <c r="N276" s="61">
        <v>612.29999999999995</v>
      </c>
      <c r="O276" s="61">
        <v>636.79999999999995</v>
      </c>
      <c r="P276" s="61">
        <v>626.4</v>
      </c>
      <c r="Q276" s="61">
        <v>700.4</v>
      </c>
      <c r="R276" s="61">
        <v>658</v>
      </c>
      <c r="S276" s="70"/>
      <c r="T276" s="47"/>
    </row>
    <row r="277" spans="1:20">
      <c r="A277" s="58" t="str">
        <f t="shared" si="4"/>
        <v>WSH</v>
      </c>
      <c r="B277" s="46" t="s">
        <v>91</v>
      </c>
      <c r="C277" s="48" t="s">
        <v>322</v>
      </c>
      <c r="D277" s="49" t="s">
        <v>317</v>
      </c>
      <c r="E277" s="49" t="s">
        <v>323</v>
      </c>
      <c r="F277" s="50" t="s">
        <v>277</v>
      </c>
      <c r="G277" s="49">
        <v>1</v>
      </c>
      <c r="H277" s="66"/>
      <c r="I277" s="66"/>
      <c r="J277" s="66"/>
      <c r="K277" s="66"/>
      <c r="L277" s="66"/>
      <c r="M277" s="66"/>
      <c r="N277" s="61">
        <v>445.8</v>
      </c>
      <c r="O277" s="61">
        <v>463.5</v>
      </c>
      <c r="P277" s="61">
        <v>467.3</v>
      </c>
      <c r="Q277" s="61">
        <v>524.70000000000005</v>
      </c>
      <c r="R277" s="61">
        <v>534.29999999999995</v>
      </c>
      <c r="S277" s="70"/>
      <c r="T277" s="47"/>
    </row>
    <row r="278" spans="1:20">
      <c r="A278" s="58" t="str">
        <f t="shared" si="4"/>
        <v>HDD</v>
      </c>
      <c r="B278" s="46" t="s">
        <v>92</v>
      </c>
      <c r="C278" s="48" t="s">
        <v>322</v>
      </c>
      <c r="D278" s="49" t="s">
        <v>317</v>
      </c>
      <c r="E278" s="49" t="s">
        <v>323</v>
      </c>
      <c r="F278" s="50" t="s">
        <v>277</v>
      </c>
      <c r="G278" s="49">
        <v>1</v>
      </c>
      <c r="H278" s="66"/>
      <c r="I278" s="66"/>
      <c r="J278" s="66"/>
      <c r="K278" s="66"/>
      <c r="L278" s="66"/>
      <c r="M278" s="66"/>
      <c r="N278" s="61">
        <v>28.2</v>
      </c>
      <c r="O278" s="61">
        <v>29.5</v>
      </c>
      <c r="P278" s="61">
        <v>28.3</v>
      </c>
      <c r="Q278" s="61">
        <v>30.2</v>
      </c>
      <c r="R278" s="61">
        <v>30</v>
      </c>
      <c r="S278" s="70"/>
      <c r="T278" s="47"/>
    </row>
    <row r="279" spans="1:20">
      <c r="A279" s="58" t="str">
        <f t="shared" si="4"/>
        <v>NES</v>
      </c>
      <c r="B279" s="46" t="s">
        <v>93</v>
      </c>
      <c r="C279" s="48" t="s">
        <v>322</v>
      </c>
      <c r="D279" s="49" t="s">
        <v>317</v>
      </c>
      <c r="E279" s="49" t="s">
        <v>323</v>
      </c>
      <c r="F279" s="50" t="s">
        <v>277</v>
      </c>
      <c r="G279" s="49">
        <v>1</v>
      </c>
      <c r="H279" s="66"/>
      <c r="I279" s="66"/>
      <c r="J279" s="66"/>
      <c r="K279" s="66"/>
      <c r="L279" s="66"/>
      <c r="M279" s="66"/>
      <c r="N279" s="61">
        <v>663.9</v>
      </c>
      <c r="O279" s="61">
        <v>689.8</v>
      </c>
      <c r="P279" s="61">
        <v>676.9</v>
      </c>
      <c r="Q279" s="61">
        <v>760.1</v>
      </c>
      <c r="R279" s="61">
        <v>743.3</v>
      </c>
      <c r="S279" s="70"/>
      <c r="T279" s="47"/>
    </row>
    <row r="280" spans="1:20">
      <c r="A280" s="58" t="str">
        <f t="shared" si="4"/>
        <v>SVE</v>
      </c>
      <c r="B280" s="46" t="s">
        <v>94</v>
      </c>
      <c r="C280" s="48" t="s">
        <v>322</v>
      </c>
      <c r="D280" s="49" t="s">
        <v>317</v>
      </c>
      <c r="E280" s="49" t="s">
        <v>323</v>
      </c>
      <c r="F280" s="50" t="s">
        <v>277</v>
      </c>
      <c r="G280" s="49">
        <v>1</v>
      </c>
      <c r="H280" s="66"/>
      <c r="I280" s="66"/>
      <c r="J280" s="66"/>
      <c r="K280" s="66"/>
      <c r="L280" s="66"/>
      <c r="M280" s="66"/>
      <c r="N280" s="61">
        <v>1049.7</v>
      </c>
      <c r="O280" s="61">
        <v>1053.3</v>
      </c>
      <c r="P280" s="61">
        <v>1050</v>
      </c>
      <c r="Q280" s="61">
        <v>1155.8</v>
      </c>
      <c r="R280" s="61">
        <v>1118.0999999999999</v>
      </c>
      <c r="S280" s="70"/>
      <c r="T280" s="47"/>
    </row>
    <row r="281" spans="1:20">
      <c r="A281" s="58" t="str">
        <f t="shared" si="4"/>
        <v>SWB</v>
      </c>
      <c r="B281" s="46" t="s">
        <v>95</v>
      </c>
      <c r="C281" s="48" t="s">
        <v>322</v>
      </c>
      <c r="D281" s="49" t="s">
        <v>317</v>
      </c>
      <c r="E281" s="49" t="s">
        <v>323</v>
      </c>
      <c r="F281" s="50" t="s">
        <v>277</v>
      </c>
      <c r="G281" s="49">
        <v>1</v>
      </c>
      <c r="H281" s="66"/>
      <c r="I281" s="66"/>
      <c r="J281" s="66"/>
      <c r="K281" s="66"/>
      <c r="L281" s="66"/>
      <c r="M281" s="66"/>
      <c r="N281" s="61">
        <v>300.7</v>
      </c>
      <c r="O281" s="61">
        <v>323.60000000000002</v>
      </c>
      <c r="P281" s="61">
        <v>312.5</v>
      </c>
      <c r="Q281" s="61">
        <v>335.2</v>
      </c>
      <c r="R281" s="61">
        <v>357</v>
      </c>
      <c r="S281" s="70"/>
      <c r="T281" s="47"/>
    </row>
    <row r="282" spans="1:20">
      <c r="A282" s="58" t="str">
        <f t="shared" si="4"/>
        <v>SRN</v>
      </c>
      <c r="B282" s="46" t="s">
        <v>96</v>
      </c>
      <c r="C282" s="48" t="s">
        <v>322</v>
      </c>
      <c r="D282" s="49" t="s">
        <v>317</v>
      </c>
      <c r="E282" s="49" t="s">
        <v>323</v>
      </c>
      <c r="F282" s="50" t="s">
        <v>277</v>
      </c>
      <c r="G282" s="49">
        <v>1</v>
      </c>
      <c r="H282" s="66"/>
      <c r="I282" s="66"/>
      <c r="J282" s="66"/>
      <c r="K282" s="66"/>
      <c r="L282" s="66"/>
      <c r="M282" s="66"/>
      <c r="N282" s="61">
        <v>312.39999999999998</v>
      </c>
      <c r="O282" s="61">
        <v>323.7</v>
      </c>
      <c r="P282" s="61">
        <v>322.8</v>
      </c>
      <c r="Q282" s="61">
        <v>353.8</v>
      </c>
      <c r="R282" s="61">
        <v>344.8</v>
      </c>
      <c r="S282" s="70"/>
      <c r="T282" s="47"/>
    </row>
    <row r="283" spans="1:20">
      <c r="A283" s="58" t="str">
        <f t="shared" si="4"/>
        <v>TMS</v>
      </c>
      <c r="B283" s="46" t="s">
        <v>97</v>
      </c>
      <c r="C283" s="48" t="s">
        <v>322</v>
      </c>
      <c r="D283" s="49" t="s">
        <v>317</v>
      </c>
      <c r="E283" s="49" t="s">
        <v>323</v>
      </c>
      <c r="F283" s="50" t="s">
        <v>277</v>
      </c>
      <c r="G283" s="49">
        <v>1</v>
      </c>
      <c r="H283" s="66"/>
      <c r="I283" s="66"/>
      <c r="J283" s="66"/>
      <c r="K283" s="66"/>
      <c r="L283" s="66"/>
      <c r="M283" s="66"/>
      <c r="N283" s="61">
        <v>1445.1</v>
      </c>
      <c r="O283" s="61">
        <v>1457.7</v>
      </c>
      <c r="P283" s="61">
        <v>1450.3</v>
      </c>
      <c r="Q283" s="61">
        <v>1561.5</v>
      </c>
      <c r="R283" s="61">
        <v>1487.7</v>
      </c>
      <c r="S283" s="70"/>
      <c r="T283" s="47"/>
    </row>
    <row r="284" spans="1:20">
      <c r="A284" s="58" t="str">
        <f t="shared" si="4"/>
        <v>UUW</v>
      </c>
      <c r="B284" s="46" t="s">
        <v>267</v>
      </c>
      <c r="C284" s="48" t="s">
        <v>322</v>
      </c>
      <c r="D284" s="49" t="s">
        <v>317</v>
      </c>
      <c r="E284" s="49" t="s">
        <v>323</v>
      </c>
      <c r="F284" s="50" t="s">
        <v>277</v>
      </c>
      <c r="G284" s="49">
        <v>1</v>
      </c>
      <c r="H284" s="66"/>
      <c r="I284" s="66"/>
      <c r="J284" s="66"/>
      <c r="K284" s="66"/>
      <c r="L284" s="66"/>
      <c r="M284" s="66"/>
      <c r="N284" s="61">
        <v>911.4</v>
      </c>
      <c r="O284" s="61">
        <v>921.8</v>
      </c>
      <c r="P284" s="61">
        <v>927.9</v>
      </c>
      <c r="Q284" s="61">
        <v>1038.5</v>
      </c>
      <c r="R284" s="61">
        <v>1007</v>
      </c>
      <c r="S284" s="70"/>
      <c r="T284" s="47"/>
    </row>
    <row r="285" spans="1:20">
      <c r="A285" s="58" t="str">
        <f t="shared" si="4"/>
        <v>WSX</v>
      </c>
      <c r="B285" s="46" t="s">
        <v>99</v>
      </c>
      <c r="C285" s="48" t="s">
        <v>322</v>
      </c>
      <c r="D285" s="49" t="s">
        <v>317</v>
      </c>
      <c r="E285" s="49" t="s">
        <v>323</v>
      </c>
      <c r="F285" s="50" t="s">
        <v>277</v>
      </c>
      <c r="G285" s="49">
        <v>1</v>
      </c>
      <c r="H285" s="66"/>
      <c r="I285" s="66"/>
      <c r="J285" s="66"/>
      <c r="K285" s="66"/>
      <c r="L285" s="66"/>
      <c r="M285" s="66"/>
      <c r="N285" s="61">
        <v>175.6</v>
      </c>
      <c r="O285" s="61">
        <v>181.4</v>
      </c>
      <c r="P285" s="61">
        <v>181.2</v>
      </c>
      <c r="Q285" s="61">
        <v>199.9</v>
      </c>
      <c r="R285" s="61">
        <v>191.7</v>
      </c>
      <c r="S285" s="70"/>
      <c r="T285" s="47"/>
    </row>
    <row r="286" spans="1:20">
      <c r="A286" s="58" t="str">
        <f t="shared" si="4"/>
        <v>YKY</v>
      </c>
      <c r="B286" s="46" t="s">
        <v>100</v>
      </c>
      <c r="C286" s="48" t="s">
        <v>322</v>
      </c>
      <c r="D286" s="49" t="s">
        <v>317</v>
      </c>
      <c r="E286" s="49" t="s">
        <v>323</v>
      </c>
      <c r="F286" s="50" t="s">
        <v>277</v>
      </c>
      <c r="G286" s="49">
        <v>1</v>
      </c>
      <c r="H286" s="66"/>
      <c r="I286" s="66"/>
      <c r="J286" s="66"/>
      <c r="K286" s="66"/>
      <c r="L286" s="66"/>
      <c r="M286" s="66"/>
      <c r="N286" s="61">
        <v>634.9</v>
      </c>
      <c r="O286" s="61">
        <v>638</v>
      </c>
      <c r="P286" s="61">
        <v>635.20000000000005</v>
      </c>
      <c r="Q286" s="61">
        <v>721.1</v>
      </c>
      <c r="R286" s="61">
        <v>700.4</v>
      </c>
      <c r="S286" s="70"/>
      <c r="T286" s="47"/>
    </row>
    <row r="287" spans="1:20">
      <c r="A287" s="58" t="str">
        <f t="shared" si="4"/>
        <v>AFW</v>
      </c>
      <c r="B287" s="46" t="s">
        <v>101</v>
      </c>
      <c r="C287" s="48" t="s">
        <v>322</v>
      </c>
      <c r="D287" s="49" t="s">
        <v>317</v>
      </c>
      <c r="E287" s="49" t="s">
        <v>323</v>
      </c>
      <c r="F287" s="50" t="s">
        <v>277</v>
      </c>
      <c r="G287" s="49">
        <v>1</v>
      </c>
      <c r="H287" s="66"/>
      <c r="I287" s="66"/>
      <c r="J287" s="66"/>
      <c r="K287" s="66"/>
      <c r="L287" s="66"/>
      <c r="M287" s="66"/>
      <c r="N287" s="61">
        <v>555.29999999999995</v>
      </c>
      <c r="O287" s="61">
        <v>564.9</v>
      </c>
      <c r="P287" s="61">
        <v>577.5</v>
      </c>
      <c r="Q287" s="61">
        <v>661</v>
      </c>
      <c r="R287" s="61">
        <v>610.9</v>
      </c>
      <c r="S287" s="70"/>
      <c r="T287" s="47"/>
    </row>
    <row r="288" spans="1:20">
      <c r="A288" s="58" t="str">
        <f t="shared" si="4"/>
        <v>BRL</v>
      </c>
      <c r="B288" s="46" t="s">
        <v>102</v>
      </c>
      <c r="C288" s="48" t="s">
        <v>322</v>
      </c>
      <c r="D288" s="49" t="s">
        <v>317</v>
      </c>
      <c r="E288" s="49" t="s">
        <v>323</v>
      </c>
      <c r="F288" s="50" t="s">
        <v>277</v>
      </c>
      <c r="G288" s="49">
        <v>1</v>
      </c>
      <c r="H288" s="66"/>
      <c r="I288" s="66"/>
      <c r="J288" s="66"/>
      <c r="K288" s="66"/>
      <c r="L288" s="66"/>
      <c r="M288" s="66"/>
      <c r="N288" s="61">
        <v>171.1</v>
      </c>
      <c r="O288" s="61">
        <v>175.2</v>
      </c>
      <c r="P288" s="61">
        <v>171.1</v>
      </c>
      <c r="Q288" s="61">
        <v>189.5</v>
      </c>
      <c r="R288" s="61">
        <v>182.7</v>
      </c>
      <c r="S288" s="70"/>
      <c r="T288" s="47"/>
    </row>
    <row r="289" spans="1:20">
      <c r="A289" s="58" t="str">
        <f t="shared" si="4"/>
        <v>PRT</v>
      </c>
      <c r="B289" s="46" t="s">
        <v>104</v>
      </c>
      <c r="C289" s="48" t="s">
        <v>322</v>
      </c>
      <c r="D289" s="49" t="s">
        <v>317</v>
      </c>
      <c r="E289" s="49" t="s">
        <v>323</v>
      </c>
      <c r="F289" s="50" t="s">
        <v>277</v>
      </c>
      <c r="G289" s="49">
        <v>1</v>
      </c>
      <c r="H289" s="66"/>
      <c r="I289" s="66"/>
      <c r="J289" s="66"/>
      <c r="K289" s="66"/>
      <c r="L289" s="66"/>
      <c r="M289" s="66"/>
      <c r="N289" s="61">
        <v>106.3</v>
      </c>
      <c r="O289" s="61">
        <v>109.9</v>
      </c>
      <c r="P289" s="61">
        <v>109.6</v>
      </c>
      <c r="Q289" s="61">
        <v>124.7</v>
      </c>
      <c r="R289" s="61">
        <v>117.5</v>
      </c>
      <c r="S289" s="70"/>
      <c r="T289" s="47"/>
    </row>
    <row r="290" spans="1:20">
      <c r="A290" s="58" t="str">
        <f t="shared" si="4"/>
        <v>SEW</v>
      </c>
      <c r="B290" s="46" t="s">
        <v>105</v>
      </c>
      <c r="C290" s="48" t="s">
        <v>322</v>
      </c>
      <c r="D290" s="49" t="s">
        <v>317</v>
      </c>
      <c r="E290" s="49" t="s">
        <v>323</v>
      </c>
      <c r="F290" s="50" t="s">
        <v>277</v>
      </c>
      <c r="G290" s="49">
        <v>1</v>
      </c>
      <c r="H290" s="66"/>
      <c r="I290" s="66"/>
      <c r="J290" s="66"/>
      <c r="K290" s="66"/>
      <c r="L290" s="66"/>
      <c r="M290" s="66"/>
      <c r="N290" s="61">
        <v>311.3</v>
      </c>
      <c r="O290" s="61">
        <v>318.5</v>
      </c>
      <c r="P290" s="61">
        <v>316.89999999999998</v>
      </c>
      <c r="Q290" s="61">
        <v>368.1</v>
      </c>
      <c r="R290" s="61">
        <v>354.3</v>
      </c>
      <c r="S290" s="70"/>
      <c r="T290" s="47"/>
    </row>
    <row r="291" spans="1:20">
      <c r="A291" s="58" t="str">
        <f t="shared" si="4"/>
        <v>SSC</v>
      </c>
      <c r="B291" s="46" t="s">
        <v>103</v>
      </c>
      <c r="C291" s="48" t="s">
        <v>322</v>
      </c>
      <c r="D291" s="49" t="s">
        <v>317</v>
      </c>
      <c r="E291" s="49" t="s">
        <v>323</v>
      </c>
      <c r="F291" s="50" t="s">
        <v>277</v>
      </c>
      <c r="G291" s="49">
        <v>1</v>
      </c>
      <c r="H291" s="66"/>
      <c r="I291" s="66"/>
      <c r="J291" s="66"/>
      <c r="K291" s="66"/>
      <c r="L291" s="66"/>
      <c r="M291" s="66"/>
      <c r="N291" s="61">
        <v>212.1</v>
      </c>
      <c r="O291" s="61">
        <v>221.8</v>
      </c>
      <c r="P291" s="61">
        <v>213.9</v>
      </c>
      <c r="Q291" s="61">
        <v>251.8</v>
      </c>
      <c r="R291" s="61">
        <v>252.7</v>
      </c>
      <c r="S291" s="70"/>
      <c r="T291" s="47"/>
    </row>
    <row r="292" spans="1:20">
      <c r="A292" s="58" t="str">
        <f t="shared" si="4"/>
        <v>SES</v>
      </c>
      <c r="B292" s="46" t="s">
        <v>106</v>
      </c>
      <c r="C292" s="48" t="s">
        <v>322</v>
      </c>
      <c r="D292" s="49" t="s">
        <v>317</v>
      </c>
      <c r="E292" s="49" t="s">
        <v>323</v>
      </c>
      <c r="F292" s="50" t="s">
        <v>277</v>
      </c>
      <c r="G292" s="49">
        <v>1</v>
      </c>
      <c r="H292" s="66"/>
      <c r="I292" s="66"/>
      <c r="J292" s="66"/>
      <c r="K292" s="66"/>
      <c r="L292" s="66"/>
      <c r="M292" s="66"/>
      <c r="N292" s="61">
        <v>101.4</v>
      </c>
      <c r="O292" s="61">
        <v>109.9</v>
      </c>
      <c r="P292" s="61">
        <v>104.2</v>
      </c>
      <c r="Q292" s="61">
        <v>119.3</v>
      </c>
      <c r="R292" s="61">
        <v>111.8</v>
      </c>
      <c r="S292" s="70"/>
      <c r="T292" s="47"/>
    </row>
    <row r="293" spans="1:20">
      <c r="A293" s="58" t="str">
        <f t="shared" si="4"/>
        <v>ANH</v>
      </c>
      <c r="B293" s="46" t="s">
        <v>58</v>
      </c>
      <c r="C293" s="46" t="s">
        <v>324</v>
      </c>
      <c r="D293" s="46" t="s">
        <v>317</v>
      </c>
      <c r="E293" s="46" t="s">
        <v>325</v>
      </c>
      <c r="F293" s="47" t="s">
        <v>277</v>
      </c>
      <c r="G293" s="46">
        <v>1</v>
      </c>
      <c r="H293" s="61">
        <v>625.4</v>
      </c>
      <c r="I293" s="61">
        <v>591.29999999999995</v>
      </c>
      <c r="J293" s="61">
        <v>603.70000000000005</v>
      </c>
      <c r="K293" s="61">
        <v>598.70000000000005</v>
      </c>
      <c r="L293" s="61">
        <v>607.29999999999995</v>
      </c>
      <c r="M293" s="61">
        <v>612.70000000000005</v>
      </c>
      <c r="N293" s="61">
        <v>621.4</v>
      </c>
      <c r="O293" s="61">
        <v>636.79999999999995</v>
      </c>
      <c r="P293" s="61">
        <v>635.79999999999995</v>
      </c>
      <c r="Q293" s="66"/>
      <c r="R293" s="66"/>
      <c r="S293" s="66"/>
      <c r="T293" s="47"/>
    </row>
    <row r="294" spans="1:20">
      <c r="A294" s="58" t="str">
        <f t="shared" si="4"/>
        <v>WSH</v>
      </c>
      <c r="B294" s="46" t="s">
        <v>91</v>
      </c>
      <c r="C294" s="46" t="s">
        <v>324</v>
      </c>
      <c r="D294" s="46" t="s">
        <v>317</v>
      </c>
      <c r="E294" s="46" t="s">
        <v>325</v>
      </c>
      <c r="F294" s="47" t="s">
        <v>277</v>
      </c>
      <c r="G294" s="46">
        <v>1</v>
      </c>
      <c r="H294" s="61">
        <v>431.6</v>
      </c>
      <c r="I294" s="61">
        <v>418.9</v>
      </c>
      <c r="J294" s="61">
        <v>419.5</v>
      </c>
      <c r="K294" s="61">
        <v>419.6</v>
      </c>
      <c r="L294" s="61">
        <v>416.7</v>
      </c>
      <c r="M294" s="61">
        <v>426</v>
      </c>
      <c r="N294" s="61">
        <v>443.6</v>
      </c>
      <c r="O294" s="61">
        <v>462.9</v>
      </c>
      <c r="P294" s="61">
        <v>476.8</v>
      </c>
      <c r="Q294" s="66"/>
      <c r="R294" s="66"/>
      <c r="S294" s="66"/>
      <c r="T294" s="47"/>
    </row>
    <row r="295" spans="1:20">
      <c r="A295" s="58" t="str">
        <f t="shared" si="4"/>
        <v>HDD</v>
      </c>
      <c r="B295" s="46" t="s">
        <v>92</v>
      </c>
      <c r="C295" s="46" t="s">
        <v>324</v>
      </c>
      <c r="D295" s="46" t="s">
        <v>317</v>
      </c>
      <c r="E295" s="46" t="s">
        <v>325</v>
      </c>
      <c r="F295" s="47" t="s">
        <v>277</v>
      </c>
      <c r="G295" s="46">
        <v>1</v>
      </c>
      <c r="H295" s="61">
        <v>34.9</v>
      </c>
      <c r="I295" s="61">
        <v>33.9</v>
      </c>
      <c r="J295" s="61">
        <v>34.6</v>
      </c>
      <c r="K295" s="61">
        <v>33.9</v>
      </c>
      <c r="L295" s="61">
        <v>35.200000000000003</v>
      </c>
      <c r="M295" s="61">
        <v>35.4</v>
      </c>
      <c r="N295" s="61">
        <v>35.6</v>
      </c>
      <c r="O295" s="61">
        <v>28.6</v>
      </c>
      <c r="P295" s="61">
        <v>28.5</v>
      </c>
      <c r="Q295" s="66"/>
      <c r="R295" s="66"/>
      <c r="S295" s="66"/>
      <c r="T295" s="47"/>
    </row>
    <row r="296" spans="1:20">
      <c r="A296" s="58" t="str">
        <f t="shared" si="4"/>
        <v>NES</v>
      </c>
      <c r="B296" s="46" t="s">
        <v>93</v>
      </c>
      <c r="C296" s="46" t="s">
        <v>324</v>
      </c>
      <c r="D296" s="46" t="s">
        <v>317</v>
      </c>
      <c r="E296" s="46" t="s">
        <v>325</v>
      </c>
      <c r="F296" s="47" t="s">
        <v>277</v>
      </c>
      <c r="G296" s="46">
        <v>1</v>
      </c>
      <c r="H296" s="61">
        <v>644.1</v>
      </c>
      <c r="I296" s="61">
        <v>621.4</v>
      </c>
      <c r="J296" s="61">
        <v>631.1</v>
      </c>
      <c r="K296" s="61">
        <v>632</v>
      </c>
      <c r="L296" s="61">
        <v>640.6</v>
      </c>
      <c r="M296" s="61">
        <v>635.6</v>
      </c>
      <c r="N296" s="61">
        <v>660.5</v>
      </c>
      <c r="O296" s="61">
        <v>683.3</v>
      </c>
      <c r="P296" s="61">
        <v>673.6</v>
      </c>
      <c r="Q296" s="66"/>
      <c r="R296" s="66"/>
      <c r="S296" s="66"/>
      <c r="T296" s="47"/>
    </row>
    <row r="297" spans="1:20">
      <c r="A297" s="58" t="str">
        <f t="shared" si="4"/>
        <v>SVE</v>
      </c>
      <c r="B297" s="46" t="s">
        <v>94</v>
      </c>
      <c r="C297" s="46" t="s">
        <v>324</v>
      </c>
      <c r="D297" s="46" t="s">
        <v>317</v>
      </c>
      <c r="E297" s="46" t="s">
        <v>325</v>
      </c>
      <c r="F297" s="47" t="s">
        <v>277</v>
      </c>
      <c r="G297" s="46">
        <v>1</v>
      </c>
      <c r="H297" s="61">
        <v>952.5</v>
      </c>
      <c r="I297" s="61">
        <v>942.8</v>
      </c>
      <c r="J297" s="61">
        <v>973.9</v>
      </c>
      <c r="K297" s="61">
        <v>952.7</v>
      </c>
      <c r="L297" s="61">
        <v>988.7</v>
      </c>
      <c r="M297" s="61">
        <v>1003.7</v>
      </c>
      <c r="N297" s="61">
        <v>1024.0999999999999</v>
      </c>
      <c r="O297" s="61">
        <v>1075.5999999999999</v>
      </c>
      <c r="P297" s="61">
        <v>1066.8</v>
      </c>
      <c r="Q297" s="66"/>
      <c r="R297" s="66"/>
      <c r="S297" s="66"/>
      <c r="T297" s="47"/>
    </row>
    <row r="298" spans="1:20">
      <c r="A298" s="58" t="str">
        <f t="shared" si="4"/>
        <v>SWB</v>
      </c>
      <c r="B298" s="46" t="s">
        <v>95</v>
      </c>
      <c r="C298" s="46" t="s">
        <v>324</v>
      </c>
      <c r="D298" s="46" t="s">
        <v>317</v>
      </c>
      <c r="E298" s="46" t="s">
        <v>325</v>
      </c>
      <c r="F298" s="47" t="s">
        <v>277</v>
      </c>
      <c r="G298" s="46">
        <v>1</v>
      </c>
      <c r="H298" s="61" t="s">
        <v>241</v>
      </c>
      <c r="I298" s="61">
        <v>274.7</v>
      </c>
      <c r="J298" s="61">
        <v>278.7</v>
      </c>
      <c r="K298" s="61">
        <v>275.3</v>
      </c>
      <c r="L298" s="61">
        <v>283.5</v>
      </c>
      <c r="M298" s="61">
        <v>288.2</v>
      </c>
      <c r="N298" s="61">
        <v>300</v>
      </c>
      <c r="O298" s="61">
        <v>332.1</v>
      </c>
      <c r="P298" s="61">
        <v>331.3</v>
      </c>
      <c r="Q298" s="66"/>
      <c r="R298" s="66"/>
      <c r="S298" s="66"/>
      <c r="T298" s="47"/>
    </row>
    <row r="299" spans="1:20">
      <c r="A299" s="58" t="str">
        <f t="shared" si="4"/>
        <v>SRN</v>
      </c>
      <c r="B299" s="46" t="s">
        <v>96</v>
      </c>
      <c r="C299" s="46" t="s">
        <v>324</v>
      </c>
      <c r="D299" s="46" t="s">
        <v>317</v>
      </c>
      <c r="E299" s="46" t="s">
        <v>325</v>
      </c>
      <c r="F299" s="47" t="s">
        <v>277</v>
      </c>
      <c r="G299" s="46">
        <v>1</v>
      </c>
      <c r="H299" s="61" t="s">
        <v>241</v>
      </c>
      <c r="I299" s="61">
        <v>334.1</v>
      </c>
      <c r="J299" s="61">
        <v>336.2</v>
      </c>
      <c r="K299" s="61">
        <v>324.5</v>
      </c>
      <c r="L299" s="61">
        <v>314.5</v>
      </c>
      <c r="M299" s="61">
        <v>320.7</v>
      </c>
      <c r="N299" s="61">
        <v>319.10000000000002</v>
      </c>
      <c r="O299" s="61">
        <v>324.10000000000002</v>
      </c>
      <c r="P299" s="61">
        <v>318.89999999999998</v>
      </c>
      <c r="Q299" s="66"/>
      <c r="R299" s="66"/>
      <c r="S299" s="66"/>
      <c r="T299" s="47"/>
    </row>
    <row r="300" spans="1:20">
      <c r="A300" s="58" t="str">
        <f t="shared" si="4"/>
        <v>TMS</v>
      </c>
      <c r="B300" s="46" t="s">
        <v>97</v>
      </c>
      <c r="C300" s="46" t="s">
        <v>324</v>
      </c>
      <c r="D300" s="46" t="s">
        <v>317</v>
      </c>
      <c r="E300" s="46" t="s">
        <v>325</v>
      </c>
      <c r="F300" s="47" t="s">
        <v>277</v>
      </c>
      <c r="G300" s="46">
        <v>1</v>
      </c>
      <c r="H300" s="61">
        <v>1370</v>
      </c>
      <c r="I300" s="61">
        <v>1348.9</v>
      </c>
      <c r="J300" s="61">
        <v>1376.5</v>
      </c>
      <c r="K300" s="61">
        <v>1369.4</v>
      </c>
      <c r="L300" s="61">
        <v>1401.7</v>
      </c>
      <c r="M300" s="61">
        <v>1431.5</v>
      </c>
      <c r="N300" s="61">
        <v>1434.7</v>
      </c>
      <c r="O300" s="61">
        <v>1438.8</v>
      </c>
      <c r="P300" s="61">
        <v>1455.7</v>
      </c>
      <c r="Q300" s="66"/>
      <c r="R300" s="66"/>
      <c r="S300" s="66"/>
      <c r="T300" s="47"/>
    </row>
    <row r="301" spans="1:20">
      <c r="A301" s="58" t="str">
        <f t="shared" si="4"/>
        <v>UUW</v>
      </c>
      <c r="B301" s="46" t="s">
        <v>267</v>
      </c>
      <c r="C301" s="46" t="s">
        <v>324</v>
      </c>
      <c r="D301" s="46" t="s">
        <v>317</v>
      </c>
      <c r="E301" s="46" t="s">
        <v>325</v>
      </c>
      <c r="F301" s="47" t="s">
        <v>277</v>
      </c>
      <c r="G301" s="46">
        <v>1</v>
      </c>
      <c r="H301" s="61">
        <v>884.6</v>
      </c>
      <c r="I301" s="61">
        <v>859.1</v>
      </c>
      <c r="J301" s="61">
        <v>868.7</v>
      </c>
      <c r="K301" s="61">
        <v>873.1</v>
      </c>
      <c r="L301" s="61">
        <v>872.9</v>
      </c>
      <c r="M301" s="61">
        <v>883.9</v>
      </c>
      <c r="N301" s="61">
        <v>900.6</v>
      </c>
      <c r="O301" s="61">
        <v>917.3</v>
      </c>
      <c r="P301" s="61">
        <v>909.9</v>
      </c>
      <c r="Q301" s="66"/>
      <c r="R301" s="66"/>
      <c r="S301" s="66"/>
      <c r="T301" s="47"/>
    </row>
    <row r="302" spans="1:20">
      <c r="A302" s="58" t="str">
        <f t="shared" si="4"/>
        <v>WSX</v>
      </c>
      <c r="B302" s="46" t="s">
        <v>99</v>
      </c>
      <c r="C302" s="46" t="s">
        <v>324</v>
      </c>
      <c r="D302" s="46" t="s">
        <v>317</v>
      </c>
      <c r="E302" s="46" t="s">
        <v>325</v>
      </c>
      <c r="F302" s="47" t="s">
        <v>277</v>
      </c>
      <c r="G302" s="46">
        <v>1</v>
      </c>
      <c r="H302" s="61">
        <v>157.19999999999999</v>
      </c>
      <c r="I302" s="61">
        <v>152.19999999999999</v>
      </c>
      <c r="J302" s="61">
        <v>155.6</v>
      </c>
      <c r="K302" s="61">
        <v>156.69999999999999</v>
      </c>
      <c r="L302" s="61">
        <v>159.19999999999999</v>
      </c>
      <c r="M302" s="61">
        <v>164</v>
      </c>
      <c r="N302" s="61">
        <v>167.8</v>
      </c>
      <c r="O302" s="61">
        <v>173.7</v>
      </c>
      <c r="P302" s="61">
        <v>172.9</v>
      </c>
      <c r="Q302" s="66"/>
      <c r="R302" s="66"/>
      <c r="S302" s="66"/>
      <c r="T302" s="47"/>
    </row>
    <row r="303" spans="1:20">
      <c r="A303" s="58" t="str">
        <f t="shared" si="4"/>
        <v>YKY</v>
      </c>
      <c r="B303" s="46" t="s">
        <v>100</v>
      </c>
      <c r="C303" s="46" t="s">
        <v>324</v>
      </c>
      <c r="D303" s="46" t="s">
        <v>317</v>
      </c>
      <c r="E303" s="46" t="s">
        <v>325</v>
      </c>
      <c r="F303" s="47" t="s">
        <v>277</v>
      </c>
      <c r="G303" s="46">
        <v>1</v>
      </c>
      <c r="H303" s="61">
        <v>655</v>
      </c>
      <c r="I303" s="61">
        <v>644</v>
      </c>
      <c r="J303" s="61">
        <v>660.4</v>
      </c>
      <c r="K303" s="61">
        <v>648.9</v>
      </c>
      <c r="L303" s="61">
        <v>650</v>
      </c>
      <c r="M303" s="61">
        <v>662</v>
      </c>
      <c r="N303" s="61">
        <v>658.3</v>
      </c>
      <c r="O303" s="61">
        <v>662.5</v>
      </c>
      <c r="P303" s="61">
        <v>657.1</v>
      </c>
      <c r="Q303" s="66"/>
      <c r="R303" s="66"/>
      <c r="S303" s="66"/>
      <c r="T303" s="47"/>
    </row>
    <row r="304" spans="1:20">
      <c r="A304" s="58" t="str">
        <f t="shared" si="4"/>
        <v>AFW</v>
      </c>
      <c r="B304" s="46" t="s">
        <v>101</v>
      </c>
      <c r="C304" s="46" t="s">
        <v>324</v>
      </c>
      <c r="D304" s="46" t="s">
        <v>317</v>
      </c>
      <c r="E304" s="46" t="s">
        <v>325</v>
      </c>
      <c r="F304" s="47" t="s">
        <v>277</v>
      </c>
      <c r="G304" s="46">
        <v>1</v>
      </c>
      <c r="H304" s="61">
        <v>541.5</v>
      </c>
      <c r="I304" s="61">
        <v>508.7</v>
      </c>
      <c r="J304" s="61">
        <v>543</v>
      </c>
      <c r="K304" s="61">
        <v>530.20000000000005</v>
      </c>
      <c r="L304" s="61">
        <v>540</v>
      </c>
      <c r="M304" s="61">
        <v>547.20000000000005</v>
      </c>
      <c r="N304" s="61">
        <v>553.6</v>
      </c>
      <c r="O304" s="61">
        <v>564.79999999999995</v>
      </c>
      <c r="P304" s="61">
        <v>577.5</v>
      </c>
      <c r="Q304" s="66"/>
      <c r="R304" s="66"/>
      <c r="S304" s="66"/>
      <c r="T304" s="47"/>
    </row>
    <row r="305" spans="1:20">
      <c r="A305" s="58" t="str">
        <f t="shared" si="4"/>
        <v>BRL</v>
      </c>
      <c r="B305" s="46" t="s">
        <v>102</v>
      </c>
      <c r="C305" s="46" t="s">
        <v>324</v>
      </c>
      <c r="D305" s="46" t="s">
        <v>317</v>
      </c>
      <c r="E305" s="46" t="s">
        <v>325</v>
      </c>
      <c r="F305" s="47" t="s">
        <v>277</v>
      </c>
      <c r="G305" s="46">
        <v>1</v>
      </c>
      <c r="H305" s="61">
        <v>158.69999999999999</v>
      </c>
      <c r="I305" s="61">
        <v>153.6</v>
      </c>
      <c r="J305" s="61">
        <v>158.5</v>
      </c>
      <c r="K305" s="61">
        <v>158.4</v>
      </c>
      <c r="L305" s="61">
        <v>158</v>
      </c>
      <c r="M305" s="61">
        <v>165.6</v>
      </c>
      <c r="N305" s="61">
        <v>168</v>
      </c>
      <c r="O305" s="61">
        <v>174.5</v>
      </c>
      <c r="P305" s="61">
        <v>171.3</v>
      </c>
      <c r="Q305" s="66"/>
      <c r="R305" s="66"/>
      <c r="S305" s="66"/>
      <c r="T305" s="47"/>
    </row>
    <row r="306" spans="1:20">
      <c r="A306" s="58" t="str">
        <f t="shared" si="4"/>
        <v>PRT</v>
      </c>
      <c r="B306" s="46" t="s">
        <v>104</v>
      </c>
      <c r="C306" s="46" t="s">
        <v>324</v>
      </c>
      <c r="D306" s="46" t="s">
        <v>317</v>
      </c>
      <c r="E306" s="46" t="s">
        <v>325</v>
      </c>
      <c r="F306" s="47" t="s">
        <v>277</v>
      </c>
      <c r="G306" s="46">
        <v>1</v>
      </c>
      <c r="H306" s="61">
        <v>101.7</v>
      </c>
      <c r="I306" s="61">
        <v>100.1</v>
      </c>
      <c r="J306" s="61">
        <v>102.5</v>
      </c>
      <c r="K306" s="61">
        <v>101.3</v>
      </c>
      <c r="L306" s="61">
        <v>100.5</v>
      </c>
      <c r="M306" s="61">
        <v>102.4</v>
      </c>
      <c r="N306" s="61">
        <v>104.8</v>
      </c>
      <c r="O306" s="61">
        <v>108.9</v>
      </c>
      <c r="P306" s="61">
        <v>110.5</v>
      </c>
      <c r="Q306" s="66"/>
      <c r="R306" s="66"/>
      <c r="S306" s="66"/>
      <c r="T306" s="47"/>
    </row>
    <row r="307" spans="1:20">
      <c r="A307" s="58" t="str">
        <f t="shared" si="4"/>
        <v>SEW</v>
      </c>
      <c r="B307" s="46" t="s">
        <v>105</v>
      </c>
      <c r="C307" s="46" t="s">
        <v>324</v>
      </c>
      <c r="D307" s="46" t="s">
        <v>317</v>
      </c>
      <c r="E307" s="46" t="s">
        <v>325</v>
      </c>
      <c r="F307" s="47" t="s">
        <v>277</v>
      </c>
      <c r="G307" s="46">
        <v>1</v>
      </c>
      <c r="H307" s="61">
        <v>354.9</v>
      </c>
      <c r="I307" s="61">
        <v>320</v>
      </c>
      <c r="J307" s="61">
        <v>321</v>
      </c>
      <c r="K307" s="61">
        <v>327.60000000000002</v>
      </c>
      <c r="L307" s="61">
        <v>338</v>
      </c>
      <c r="M307" s="61">
        <v>324.8</v>
      </c>
      <c r="N307" s="61">
        <v>325.3</v>
      </c>
      <c r="O307" s="61">
        <v>332.8</v>
      </c>
      <c r="P307" s="61">
        <v>331.2</v>
      </c>
      <c r="Q307" s="66"/>
      <c r="R307" s="66"/>
      <c r="S307" s="66"/>
      <c r="T307" s="47"/>
    </row>
    <row r="308" spans="1:20">
      <c r="A308" s="58" t="str">
        <f t="shared" si="4"/>
        <v>SSC</v>
      </c>
      <c r="B308" s="46" t="s">
        <v>103</v>
      </c>
      <c r="C308" s="46" t="s">
        <v>324</v>
      </c>
      <c r="D308" s="46" t="s">
        <v>317</v>
      </c>
      <c r="E308" s="46" t="s">
        <v>325</v>
      </c>
      <c r="F308" s="47" t="s">
        <v>277</v>
      </c>
      <c r="G308" s="46">
        <v>1</v>
      </c>
      <c r="H308" s="61">
        <v>211</v>
      </c>
      <c r="I308" s="61">
        <v>201.4</v>
      </c>
      <c r="J308" s="61">
        <v>208.6</v>
      </c>
      <c r="K308" s="61">
        <v>206.9</v>
      </c>
      <c r="L308" s="61">
        <v>208.5</v>
      </c>
      <c r="M308" s="61">
        <v>210.1</v>
      </c>
      <c r="N308" s="61">
        <v>218.3</v>
      </c>
      <c r="O308" s="61">
        <v>226.2</v>
      </c>
      <c r="P308" s="61">
        <v>216.7</v>
      </c>
      <c r="Q308" s="66"/>
      <c r="R308" s="66"/>
      <c r="S308" s="66"/>
      <c r="T308" s="47"/>
    </row>
    <row r="309" spans="1:20">
      <c r="A309" s="58" t="str">
        <f t="shared" si="4"/>
        <v>SES</v>
      </c>
      <c r="B309" s="46" t="s">
        <v>106</v>
      </c>
      <c r="C309" s="46" t="s">
        <v>324</v>
      </c>
      <c r="D309" s="46" t="s">
        <v>317</v>
      </c>
      <c r="E309" s="46" t="s">
        <v>325</v>
      </c>
      <c r="F309" s="47" t="s">
        <v>277</v>
      </c>
      <c r="G309" s="46">
        <v>1</v>
      </c>
      <c r="H309" s="61">
        <v>108.3</v>
      </c>
      <c r="I309" s="61">
        <v>106.2</v>
      </c>
      <c r="J309" s="61">
        <v>109.6</v>
      </c>
      <c r="K309" s="61">
        <v>108.3</v>
      </c>
      <c r="L309" s="61">
        <v>108.5</v>
      </c>
      <c r="M309" s="61">
        <v>107.8</v>
      </c>
      <c r="N309" s="61">
        <v>110.5</v>
      </c>
      <c r="O309" s="61">
        <v>113.8</v>
      </c>
      <c r="P309" s="61">
        <v>111.3</v>
      </c>
      <c r="Q309" s="66"/>
      <c r="R309" s="66"/>
      <c r="S309" s="66"/>
      <c r="T309" s="47"/>
    </row>
    <row r="310" spans="1:20">
      <c r="A310" s="58" t="str">
        <f t="shared" si="4"/>
        <v>ANH</v>
      </c>
      <c r="B310" s="46" t="s">
        <v>58</v>
      </c>
      <c r="C310" s="48" t="s">
        <v>326</v>
      </c>
      <c r="D310" s="49" t="s">
        <v>317</v>
      </c>
      <c r="E310" s="49" t="s">
        <v>327</v>
      </c>
      <c r="F310" s="50" t="s">
        <v>328</v>
      </c>
      <c r="G310" s="49">
        <v>3</v>
      </c>
      <c r="H310" s="63">
        <v>4319.0349999999999</v>
      </c>
      <c r="I310" s="63">
        <v>4341.67</v>
      </c>
      <c r="J310" s="63">
        <v>4467.9889999999996</v>
      </c>
      <c r="K310" s="63">
        <v>4490.2929999999997</v>
      </c>
      <c r="L310" s="63">
        <v>4485.2939999999999</v>
      </c>
      <c r="M310" s="63">
        <v>4519.0110000000004</v>
      </c>
      <c r="N310" s="63">
        <v>4542.473</v>
      </c>
      <c r="O310" s="63">
        <v>4651.9170000000004</v>
      </c>
      <c r="P310" s="63">
        <v>4699.2629999999999</v>
      </c>
      <c r="Q310" s="63">
        <v>4767.1400000000003</v>
      </c>
      <c r="R310" s="63">
        <v>4838</v>
      </c>
      <c r="S310" s="71"/>
      <c r="T310" s="47"/>
    </row>
    <row r="311" spans="1:20">
      <c r="A311" s="58" t="str">
        <f t="shared" si="4"/>
        <v>WSH</v>
      </c>
      <c r="B311" s="46" t="s">
        <v>91</v>
      </c>
      <c r="C311" s="48" t="s">
        <v>326</v>
      </c>
      <c r="D311" s="49" t="s">
        <v>317</v>
      </c>
      <c r="E311" s="49" t="s">
        <v>327</v>
      </c>
      <c r="F311" s="50" t="s">
        <v>328</v>
      </c>
      <c r="G311" s="49">
        <v>3</v>
      </c>
      <c r="H311" s="63">
        <v>2836.895</v>
      </c>
      <c r="I311" s="63">
        <v>2902.3679999999999</v>
      </c>
      <c r="J311" s="63">
        <v>2899.5309999999999</v>
      </c>
      <c r="K311" s="63">
        <v>2915.7689999999998</v>
      </c>
      <c r="L311" s="63">
        <v>2921.9189999999999</v>
      </c>
      <c r="M311" s="63">
        <v>2932.9520000000002</v>
      </c>
      <c r="N311" s="63">
        <v>2938.19</v>
      </c>
      <c r="O311" s="63">
        <v>2942.08</v>
      </c>
      <c r="P311" s="63">
        <v>2986.24</v>
      </c>
      <c r="Q311" s="63">
        <v>2981.45</v>
      </c>
      <c r="R311" s="63">
        <v>3058.866</v>
      </c>
      <c r="S311" s="71"/>
      <c r="T311" s="47"/>
    </row>
    <row r="312" spans="1:20">
      <c r="A312" s="58" t="str">
        <f t="shared" si="4"/>
        <v>HDD</v>
      </c>
      <c r="B312" s="46" t="s">
        <v>92</v>
      </c>
      <c r="C312" s="48" t="s">
        <v>326</v>
      </c>
      <c r="D312" s="49" t="s">
        <v>317</v>
      </c>
      <c r="E312" s="49" t="s">
        <v>327</v>
      </c>
      <c r="F312" s="50" t="s">
        <v>328</v>
      </c>
      <c r="G312" s="49">
        <v>3</v>
      </c>
      <c r="H312" s="66"/>
      <c r="I312" s="66"/>
      <c r="J312" s="66"/>
      <c r="K312" s="66"/>
      <c r="L312" s="66"/>
      <c r="M312" s="66"/>
      <c r="N312" s="63">
        <v>219.48500000000001</v>
      </c>
      <c r="O312" s="63">
        <v>216.22300000000001</v>
      </c>
      <c r="P312" s="63">
        <v>208.88</v>
      </c>
      <c r="Q312" s="63">
        <v>206.00399999999999</v>
      </c>
      <c r="R312" s="63">
        <v>206.255</v>
      </c>
      <c r="S312" s="71"/>
      <c r="T312" s="47"/>
    </row>
    <row r="313" spans="1:20">
      <c r="A313" s="58" t="str">
        <f t="shared" si="4"/>
        <v>NES</v>
      </c>
      <c r="B313" s="46" t="s">
        <v>93</v>
      </c>
      <c r="C313" s="48" t="s">
        <v>326</v>
      </c>
      <c r="D313" s="49" t="s">
        <v>317</v>
      </c>
      <c r="E313" s="49" t="s">
        <v>327</v>
      </c>
      <c r="F313" s="50" t="s">
        <v>328</v>
      </c>
      <c r="G313" s="49">
        <v>3</v>
      </c>
      <c r="H313" s="63">
        <v>4289.6819999999998</v>
      </c>
      <c r="I313" s="63">
        <v>4307.4859999999999</v>
      </c>
      <c r="J313" s="63">
        <v>4322.8069999999998</v>
      </c>
      <c r="K313" s="63">
        <v>4337.2870000000003</v>
      </c>
      <c r="L313" s="63">
        <v>4351.3450000000003</v>
      </c>
      <c r="M313" s="63">
        <v>4364.6530000000002</v>
      </c>
      <c r="N313" s="63">
        <v>4464.0020000000004</v>
      </c>
      <c r="O313" s="63">
        <v>4491.1869999999999</v>
      </c>
      <c r="P313" s="63">
        <v>4525.0510000000004</v>
      </c>
      <c r="Q313" s="63">
        <v>4588.5510000000004</v>
      </c>
      <c r="R313" s="63">
        <v>4709.0730000000003</v>
      </c>
      <c r="S313" s="71"/>
      <c r="T313" s="47"/>
    </row>
    <row r="314" spans="1:20">
      <c r="A314" s="58" t="str">
        <f t="shared" si="4"/>
        <v>SVE</v>
      </c>
      <c r="B314" s="46" t="s">
        <v>94</v>
      </c>
      <c r="C314" s="48" t="s">
        <v>326</v>
      </c>
      <c r="D314" s="49" t="s">
        <v>317</v>
      </c>
      <c r="E314" s="49" t="s">
        <v>327</v>
      </c>
      <c r="F314" s="50" t="s">
        <v>328</v>
      </c>
      <c r="G314" s="49">
        <v>3</v>
      </c>
      <c r="H314" s="63">
        <v>7621.8289999999997</v>
      </c>
      <c r="I314" s="63">
        <v>7795.8540000000003</v>
      </c>
      <c r="J314" s="63">
        <v>7556.2809999999999</v>
      </c>
      <c r="K314" s="63">
        <v>7546.0839999999998</v>
      </c>
      <c r="L314" s="63">
        <v>7584.8760000000002</v>
      </c>
      <c r="M314" s="63">
        <v>7623.3630000000003</v>
      </c>
      <c r="N314" s="63">
        <v>7704.1229999999996</v>
      </c>
      <c r="O314" s="63">
        <v>8258.0779999999995</v>
      </c>
      <c r="P314" s="63">
        <v>8298.1849999999995</v>
      </c>
      <c r="Q314" s="63">
        <v>8380.33</v>
      </c>
      <c r="R314" s="63">
        <v>8465.8799999999992</v>
      </c>
      <c r="S314" s="71"/>
      <c r="T314" s="47"/>
    </row>
    <row r="315" spans="1:20">
      <c r="A315" s="58" t="str">
        <f t="shared" si="4"/>
        <v>SWB</v>
      </c>
      <c r="B315" s="46" t="s">
        <v>95</v>
      </c>
      <c r="C315" s="48" t="s">
        <v>326</v>
      </c>
      <c r="D315" s="49" t="s">
        <v>317</v>
      </c>
      <c r="E315" s="49" t="s">
        <v>327</v>
      </c>
      <c r="F315" s="50" t="s">
        <v>328</v>
      </c>
      <c r="G315" s="49">
        <v>3</v>
      </c>
      <c r="H315" s="63" t="s">
        <v>241</v>
      </c>
      <c r="I315" s="63">
        <v>1990.15</v>
      </c>
      <c r="J315" s="63">
        <v>2004.69</v>
      </c>
      <c r="K315" s="63">
        <v>2043.6</v>
      </c>
      <c r="L315" s="63">
        <v>2081.87</v>
      </c>
      <c r="M315" s="63">
        <v>2092.62</v>
      </c>
      <c r="N315" s="63">
        <v>2118.91</v>
      </c>
      <c r="O315" s="63">
        <v>2127.2600000000002</v>
      </c>
      <c r="P315" s="63">
        <v>2169.9699999999998</v>
      </c>
      <c r="Q315" s="63">
        <v>2418.1999999999998</v>
      </c>
      <c r="R315" s="63">
        <v>2485.75</v>
      </c>
      <c r="S315" s="71"/>
      <c r="T315" s="47"/>
    </row>
    <row r="316" spans="1:20">
      <c r="A316" s="58" t="str">
        <f t="shared" si="4"/>
        <v>SRN</v>
      </c>
      <c r="B316" s="46" t="s">
        <v>96</v>
      </c>
      <c r="C316" s="48" t="s">
        <v>326</v>
      </c>
      <c r="D316" s="49" t="s">
        <v>317</v>
      </c>
      <c r="E316" s="49" t="s">
        <v>327</v>
      </c>
      <c r="F316" s="50" t="s">
        <v>328</v>
      </c>
      <c r="G316" s="49">
        <v>3</v>
      </c>
      <c r="H316" s="63" t="s">
        <v>241</v>
      </c>
      <c r="I316" s="63">
        <v>2329.817</v>
      </c>
      <c r="J316" s="63">
        <v>2387.8049999999998</v>
      </c>
      <c r="K316" s="63">
        <v>2406.8040000000001</v>
      </c>
      <c r="L316" s="63">
        <v>2424.4349999999999</v>
      </c>
      <c r="M316" s="63">
        <v>2442.634</v>
      </c>
      <c r="N316" s="63">
        <v>2475.83</v>
      </c>
      <c r="O316" s="63">
        <v>2497.5500000000002</v>
      </c>
      <c r="P316" s="63">
        <v>2520.0300000000002</v>
      </c>
      <c r="Q316" s="63">
        <v>2545.2719999999999</v>
      </c>
      <c r="R316" s="63">
        <v>2580.1999999999998</v>
      </c>
      <c r="S316" s="71"/>
      <c r="T316" s="47"/>
    </row>
    <row r="317" spans="1:20">
      <c r="A317" s="58" t="str">
        <f t="shared" si="4"/>
        <v>TMS</v>
      </c>
      <c r="B317" s="46" t="s">
        <v>97</v>
      </c>
      <c r="C317" s="48" t="s">
        <v>326</v>
      </c>
      <c r="D317" s="49" t="s">
        <v>317</v>
      </c>
      <c r="E317" s="49" t="s">
        <v>327</v>
      </c>
      <c r="F317" s="50" t="s">
        <v>328</v>
      </c>
      <c r="G317" s="49">
        <v>3</v>
      </c>
      <c r="H317" s="63">
        <v>8523.1350000000002</v>
      </c>
      <c r="I317" s="63">
        <v>8717.4110000000001</v>
      </c>
      <c r="J317" s="63">
        <v>8813.027</v>
      </c>
      <c r="K317" s="63">
        <v>9102.3580000000002</v>
      </c>
      <c r="L317" s="63">
        <v>9404.223</v>
      </c>
      <c r="M317" s="63">
        <v>9779.1149999999998</v>
      </c>
      <c r="N317" s="63">
        <v>9908.9840000000004</v>
      </c>
      <c r="O317" s="63">
        <v>9908.7659999999996</v>
      </c>
      <c r="P317" s="63">
        <v>10008.491</v>
      </c>
      <c r="Q317" s="63">
        <v>10216.709999999999</v>
      </c>
      <c r="R317" s="63">
        <v>10280.540000000001</v>
      </c>
      <c r="S317" s="71"/>
      <c r="T317" s="47"/>
    </row>
    <row r="318" spans="1:20">
      <c r="A318" s="58" t="str">
        <f t="shared" si="4"/>
        <v>UUW</v>
      </c>
      <c r="B318" s="46" t="s">
        <v>267</v>
      </c>
      <c r="C318" s="48" t="s">
        <v>326</v>
      </c>
      <c r="D318" s="49" t="s">
        <v>317</v>
      </c>
      <c r="E318" s="49" t="s">
        <v>327</v>
      </c>
      <c r="F318" s="50" t="s">
        <v>328</v>
      </c>
      <c r="G318" s="49">
        <v>3</v>
      </c>
      <c r="H318" s="63">
        <v>6724.4470000000001</v>
      </c>
      <c r="I318" s="63">
        <v>6727.9939999999997</v>
      </c>
      <c r="J318" s="63">
        <v>6726.3549999999996</v>
      </c>
      <c r="K318" s="63">
        <v>6716.5460000000003</v>
      </c>
      <c r="L318" s="63">
        <v>6734.4549999999999</v>
      </c>
      <c r="M318" s="63">
        <v>6363.2129999999997</v>
      </c>
      <c r="N318" s="63">
        <v>6345.84</v>
      </c>
      <c r="O318" s="63">
        <v>6382.12</v>
      </c>
      <c r="P318" s="63">
        <v>6442.17</v>
      </c>
      <c r="Q318" s="63">
        <v>6870.4470000000001</v>
      </c>
      <c r="R318" s="63">
        <v>7042.3710000000001</v>
      </c>
      <c r="S318" s="71"/>
      <c r="T318" s="47"/>
    </row>
    <row r="319" spans="1:20">
      <c r="A319" s="58" t="str">
        <f t="shared" si="4"/>
        <v>WSX</v>
      </c>
      <c r="B319" s="46" t="s">
        <v>99</v>
      </c>
      <c r="C319" s="48" t="s">
        <v>326</v>
      </c>
      <c r="D319" s="49" t="s">
        <v>317</v>
      </c>
      <c r="E319" s="49" t="s">
        <v>327</v>
      </c>
      <c r="F319" s="50" t="s">
        <v>328</v>
      </c>
      <c r="G319" s="49">
        <v>3</v>
      </c>
      <c r="H319" s="66"/>
      <c r="I319" s="66"/>
      <c r="J319" s="66"/>
      <c r="K319" s="66"/>
      <c r="L319" s="66"/>
      <c r="M319" s="66"/>
      <c r="N319" s="63">
        <v>1292.1690000000001</v>
      </c>
      <c r="O319" s="63">
        <v>1301.856</v>
      </c>
      <c r="P319" s="63">
        <v>1310.08</v>
      </c>
      <c r="Q319" s="63">
        <v>1316.48</v>
      </c>
      <c r="R319" s="63">
        <v>1323.261</v>
      </c>
      <c r="S319" s="71"/>
      <c r="T319" s="47"/>
    </row>
    <row r="320" spans="1:20">
      <c r="A320" s="58" t="str">
        <f t="shared" si="4"/>
        <v>YKY</v>
      </c>
      <c r="B320" s="46" t="s">
        <v>100</v>
      </c>
      <c r="C320" s="48" t="s">
        <v>326</v>
      </c>
      <c r="D320" s="49" t="s">
        <v>317</v>
      </c>
      <c r="E320" s="49" t="s">
        <v>327</v>
      </c>
      <c r="F320" s="50" t="s">
        <v>328</v>
      </c>
      <c r="G320" s="49">
        <v>3</v>
      </c>
      <c r="H320" s="63">
        <v>4815.027</v>
      </c>
      <c r="I320" s="63">
        <v>4833.826</v>
      </c>
      <c r="J320" s="63">
        <v>4851.1379999999999</v>
      </c>
      <c r="K320" s="63">
        <v>4869.9120000000003</v>
      </c>
      <c r="L320" s="63">
        <v>4882.6769999999997</v>
      </c>
      <c r="M320" s="63">
        <v>4920.3980000000001</v>
      </c>
      <c r="N320" s="63">
        <v>4948.2370000000001</v>
      </c>
      <c r="O320" s="63">
        <v>4960.8339999999998</v>
      </c>
      <c r="P320" s="63">
        <v>4973.8270000000002</v>
      </c>
      <c r="Q320" s="63">
        <v>5107.0479999999998</v>
      </c>
      <c r="R320" s="63">
        <v>5325.7960000000003</v>
      </c>
      <c r="S320" s="71"/>
      <c r="T320" s="47"/>
    </row>
    <row r="321" spans="1:20">
      <c r="A321" s="58" t="str">
        <f t="shared" si="4"/>
        <v>AFW</v>
      </c>
      <c r="B321" s="46" t="s">
        <v>101</v>
      </c>
      <c r="C321" s="48" t="s">
        <v>326</v>
      </c>
      <c r="D321" s="49" t="s">
        <v>317</v>
      </c>
      <c r="E321" s="49" t="s">
        <v>327</v>
      </c>
      <c r="F321" s="50" t="s">
        <v>328</v>
      </c>
      <c r="G321" s="49">
        <v>3</v>
      </c>
      <c r="H321" s="63">
        <v>3435.6590000000001</v>
      </c>
      <c r="I321" s="63">
        <v>3428.4769999999999</v>
      </c>
      <c r="J321" s="63">
        <v>3534.998</v>
      </c>
      <c r="K321" s="63">
        <v>3576.0309999999999</v>
      </c>
      <c r="L321" s="63">
        <v>3561.3440000000001</v>
      </c>
      <c r="M321" s="63">
        <v>3557.5639999999999</v>
      </c>
      <c r="N321" s="63">
        <v>3665.47</v>
      </c>
      <c r="O321" s="63">
        <v>3557.02</v>
      </c>
      <c r="P321" s="63">
        <v>3726.61</v>
      </c>
      <c r="Q321" s="63">
        <v>3851.7130000000002</v>
      </c>
      <c r="R321" s="63">
        <v>3868.5720000000001</v>
      </c>
      <c r="S321" s="71"/>
      <c r="T321" s="47"/>
    </row>
    <row r="322" spans="1:20">
      <c r="A322" s="58" t="str">
        <f t="shared" si="4"/>
        <v>BRL</v>
      </c>
      <c r="B322" s="46" t="s">
        <v>102</v>
      </c>
      <c r="C322" s="48" t="s">
        <v>326</v>
      </c>
      <c r="D322" s="49" t="s">
        <v>317</v>
      </c>
      <c r="E322" s="49" t="s">
        <v>327</v>
      </c>
      <c r="F322" s="50" t="s">
        <v>328</v>
      </c>
      <c r="G322" s="49">
        <v>3</v>
      </c>
      <c r="H322" s="63">
        <v>1121.913</v>
      </c>
      <c r="I322" s="63">
        <v>1091.8150000000001</v>
      </c>
      <c r="J322" s="63">
        <v>1100.153</v>
      </c>
      <c r="K322" s="63">
        <v>1107.1980000000001</v>
      </c>
      <c r="L322" s="63">
        <v>1119.3230000000001</v>
      </c>
      <c r="M322" s="63">
        <v>1147.933</v>
      </c>
      <c r="N322" s="63">
        <v>1148.8</v>
      </c>
      <c r="O322" s="63">
        <v>1157.8499999999999</v>
      </c>
      <c r="P322" s="63">
        <v>1168.749</v>
      </c>
      <c r="Q322" s="63">
        <v>1176.0899999999999</v>
      </c>
      <c r="R322" s="63">
        <v>1181.002</v>
      </c>
      <c r="S322" s="71"/>
      <c r="T322" s="47"/>
    </row>
    <row r="323" spans="1:20">
      <c r="A323" s="58" t="str">
        <f t="shared" si="4"/>
        <v>PRT</v>
      </c>
      <c r="B323" s="46" t="s">
        <v>104</v>
      </c>
      <c r="C323" s="48" t="s">
        <v>326</v>
      </c>
      <c r="D323" s="49" t="s">
        <v>317</v>
      </c>
      <c r="E323" s="49" t="s">
        <v>327</v>
      </c>
      <c r="F323" s="50" t="s">
        <v>328</v>
      </c>
      <c r="G323" s="49">
        <v>3</v>
      </c>
      <c r="H323" s="63">
        <v>638.53700000000003</v>
      </c>
      <c r="I323" s="63">
        <v>675.13599999999997</v>
      </c>
      <c r="J323" s="63">
        <v>693.14</v>
      </c>
      <c r="K323" s="63">
        <v>698.06700000000001</v>
      </c>
      <c r="L323" s="63">
        <v>703.01099999999997</v>
      </c>
      <c r="M323" s="63">
        <v>707.72699999999998</v>
      </c>
      <c r="N323" s="63">
        <v>712.01700000000005</v>
      </c>
      <c r="O323" s="63">
        <v>716.42700000000002</v>
      </c>
      <c r="P323" s="63">
        <v>731.05200000000002</v>
      </c>
      <c r="Q323" s="63">
        <v>731.20100000000002</v>
      </c>
      <c r="R323" s="63">
        <v>732.86199999999997</v>
      </c>
      <c r="S323" s="71"/>
      <c r="T323" s="47"/>
    </row>
    <row r="324" spans="1:20">
      <c r="A324" s="58" t="str">
        <f t="shared" si="4"/>
        <v>SEW</v>
      </c>
      <c r="B324" s="46" t="s">
        <v>105</v>
      </c>
      <c r="C324" s="48" t="s">
        <v>326</v>
      </c>
      <c r="D324" s="49" t="s">
        <v>317</v>
      </c>
      <c r="E324" s="49" t="s">
        <v>327</v>
      </c>
      <c r="F324" s="50" t="s">
        <v>328</v>
      </c>
      <c r="G324" s="49">
        <v>3</v>
      </c>
      <c r="H324" s="63">
        <v>1990.4655075715084</v>
      </c>
      <c r="I324" s="63">
        <v>2010.7</v>
      </c>
      <c r="J324" s="63">
        <v>2063.085</v>
      </c>
      <c r="K324" s="63">
        <v>2079.6889999999999</v>
      </c>
      <c r="L324" s="63">
        <v>2096.75</v>
      </c>
      <c r="M324" s="63">
        <v>2145.7730000000001</v>
      </c>
      <c r="N324" s="63">
        <v>2167.92</v>
      </c>
      <c r="O324" s="63">
        <v>2191.9</v>
      </c>
      <c r="P324" s="63">
        <v>2215</v>
      </c>
      <c r="Q324" s="63">
        <v>2219.3310000000001</v>
      </c>
      <c r="R324" s="63">
        <v>2233.11</v>
      </c>
      <c r="S324" s="71"/>
      <c r="T324" s="47"/>
    </row>
    <row r="325" spans="1:20">
      <c r="A325" s="58" t="str">
        <f t="shared" si="4"/>
        <v>SSC</v>
      </c>
      <c r="B325" s="46" t="s">
        <v>103</v>
      </c>
      <c r="C325" s="48" t="s">
        <v>326</v>
      </c>
      <c r="D325" s="49" t="s">
        <v>317</v>
      </c>
      <c r="E325" s="49" t="s">
        <v>327</v>
      </c>
      <c r="F325" s="50" t="s">
        <v>328</v>
      </c>
      <c r="G325" s="49">
        <v>3</v>
      </c>
      <c r="H325" s="63">
        <v>1593.2019999999998</v>
      </c>
      <c r="I325" s="63">
        <v>1614.3050000000001</v>
      </c>
      <c r="J325" s="63">
        <v>1588.1220000000001</v>
      </c>
      <c r="K325" s="63">
        <v>1600.441</v>
      </c>
      <c r="L325" s="63">
        <v>1609.164</v>
      </c>
      <c r="M325" s="63">
        <v>1618.405</v>
      </c>
      <c r="N325" s="63">
        <v>1640.27</v>
      </c>
      <c r="O325" s="63">
        <v>1664.99</v>
      </c>
      <c r="P325" s="63">
        <v>1685.71</v>
      </c>
      <c r="Q325" s="63">
        <v>1677.2190000000001</v>
      </c>
      <c r="R325" s="63">
        <v>1716.183</v>
      </c>
      <c r="S325" s="71"/>
      <c r="T325" s="47"/>
    </row>
    <row r="326" spans="1:20">
      <c r="A326" s="58" t="str">
        <f t="shared" si="4"/>
        <v>SES</v>
      </c>
      <c r="B326" s="46" t="s">
        <v>106</v>
      </c>
      <c r="C326" s="48" t="s">
        <v>326</v>
      </c>
      <c r="D326" s="49" t="s">
        <v>317</v>
      </c>
      <c r="E326" s="49" t="s">
        <v>327</v>
      </c>
      <c r="F326" s="50" t="s">
        <v>328</v>
      </c>
      <c r="G326" s="49">
        <v>3</v>
      </c>
      <c r="H326" s="63">
        <v>654.92470000000003</v>
      </c>
      <c r="I326" s="63">
        <v>642.67600000000004</v>
      </c>
      <c r="J326" s="63">
        <v>657.44</v>
      </c>
      <c r="K326" s="63">
        <v>672.173</v>
      </c>
      <c r="L326" s="63">
        <v>674.29100000000005</v>
      </c>
      <c r="M326" s="63">
        <v>674.79899999999998</v>
      </c>
      <c r="N326" s="63">
        <v>694.58</v>
      </c>
      <c r="O326" s="63">
        <v>700.44</v>
      </c>
      <c r="P326" s="63">
        <v>727.03</v>
      </c>
      <c r="Q326" s="63">
        <v>729.88800000000003</v>
      </c>
      <c r="R326" s="63">
        <v>737.56100000000004</v>
      </c>
      <c r="S326" s="71"/>
      <c r="T326" s="47"/>
    </row>
    <row r="327" spans="1:20">
      <c r="A327" s="58" t="str">
        <f t="shared" ref="A327:A390" si="5">IF(B327="UU","UUW",B327)</f>
        <v>ANH</v>
      </c>
      <c r="B327" s="46" t="s">
        <v>58</v>
      </c>
      <c r="C327" s="46" t="s">
        <v>329</v>
      </c>
      <c r="D327" s="46" t="s">
        <v>317</v>
      </c>
      <c r="E327" s="49" t="s">
        <v>330</v>
      </c>
      <c r="F327" s="50" t="s">
        <v>328</v>
      </c>
      <c r="G327" s="46">
        <v>3</v>
      </c>
      <c r="H327" s="60" t="s">
        <v>315</v>
      </c>
      <c r="I327" s="60" t="s">
        <v>315</v>
      </c>
      <c r="J327" s="60" t="s">
        <v>315</v>
      </c>
      <c r="K327" s="60" t="s">
        <v>315</v>
      </c>
      <c r="L327" s="60" t="s">
        <v>315</v>
      </c>
      <c r="M327" s="60" t="s">
        <v>315</v>
      </c>
      <c r="N327" s="60" t="s">
        <v>315</v>
      </c>
      <c r="O327" s="60" t="s">
        <v>315</v>
      </c>
      <c r="P327" s="60" t="s">
        <v>315</v>
      </c>
      <c r="Q327" s="66"/>
      <c r="R327" s="66"/>
      <c r="S327" s="66"/>
      <c r="T327" s="47"/>
    </row>
    <row r="328" spans="1:20">
      <c r="A328" s="58" t="str">
        <f t="shared" si="5"/>
        <v>WSH</v>
      </c>
      <c r="B328" s="46" t="s">
        <v>91</v>
      </c>
      <c r="C328" s="46" t="s">
        <v>329</v>
      </c>
      <c r="D328" s="46" t="s">
        <v>317</v>
      </c>
      <c r="E328" s="49" t="s">
        <v>330</v>
      </c>
      <c r="F328" s="50" t="s">
        <v>328</v>
      </c>
      <c r="G328" s="46">
        <v>3</v>
      </c>
      <c r="H328" s="60" t="s">
        <v>315</v>
      </c>
      <c r="I328" s="60" t="s">
        <v>315</v>
      </c>
      <c r="J328" s="60" t="s">
        <v>315</v>
      </c>
      <c r="K328" s="60" t="s">
        <v>315</v>
      </c>
      <c r="L328" s="60" t="s">
        <v>315</v>
      </c>
      <c r="M328" s="60" t="s">
        <v>315</v>
      </c>
      <c r="N328" s="60" t="s">
        <v>315</v>
      </c>
      <c r="O328" s="60" t="s">
        <v>315</v>
      </c>
      <c r="P328" s="60" t="s">
        <v>315</v>
      </c>
      <c r="Q328" s="66"/>
      <c r="R328" s="66"/>
      <c r="S328" s="66"/>
      <c r="T328" s="47"/>
    </row>
    <row r="329" spans="1:20">
      <c r="A329" s="58" t="str">
        <f t="shared" si="5"/>
        <v>HDD</v>
      </c>
      <c r="B329" s="46" t="s">
        <v>92</v>
      </c>
      <c r="C329" s="46" t="s">
        <v>329</v>
      </c>
      <c r="D329" s="46" t="s">
        <v>317</v>
      </c>
      <c r="E329" s="49" t="s">
        <v>330</v>
      </c>
      <c r="F329" s="50" t="s">
        <v>328</v>
      </c>
      <c r="G329" s="46">
        <v>3</v>
      </c>
      <c r="H329" s="60">
        <v>251.495</v>
      </c>
      <c r="I329" s="60">
        <v>255.079006772009</v>
      </c>
      <c r="J329" s="60">
        <v>267.38794435857807</v>
      </c>
      <c r="K329" s="60">
        <v>261.416</v>
      </c>
      <c r="L329" s="60">
        <v>261.36700000000002</v>
      </c>
      <c r="M329" s="60">
        <v>259.47699999999998</v>
      </c>
      <c r="N329" s="63">
        <v>261.01900000000001</v>
      </c>
      <c r="O329" s="63">
        <v>202.524</v>
      </c>
      <c r="P329" s="63">
        <v>201.643</v>
      </c>
      <c r="Q329" s="66"/>
      <c r="R329" s="66"/>
      <c r="S329" s="66"/>
      <c r="T329" s="47"/>
    </row>
    <row r="330" spans="1:20">
      <c r="A330" s="58" t="str">
        <f t="shared" si="5"/>
        <v>NES</v>
      </c>
      <c r="B330" s="46" t="s">
        <v>93</v>
      </c>
      <c r="C330" s="46" t="s">
        <v>329</v>
      </c>
      <c r="D330" s="46" t="s">
        <v>317</v>
      </c>
      <c r="E330" s="49" t="s">
        <v>330</v>
      </c>
      <c r="F330" s="50" t="s">
        <v>328</v>
      </c>
      <c r="G330" s="46">
        <v>3</v>
      </c>
      <c r="H330" s="60" t="s">
        <v>315</v>
      </c>
      <c r="I330" s="60" t="s">
        <v>315</v>
      </c>
      <c r="J330" s="60" t="s">
        <v>315</v>
      </c>
      <c r="K330" s="60" t="s">
        <v>315</v>
      </c>
      <c r="L330" s="60" t="s">
        <v>315</v>
      </c>
      <c r="M330" s="60" t="s">
        <v>315</v>
      </c>
      <c r="N330" s="60" t="s">
        <v>315</v>
      </c>
      <c r="O330" s="60" t="s">
        <v>315</v>
      </c>
      <c r="P330" s="60" t="s">
        <v>315</v>
      </c>
      <c r="Q330" s="66"/>
      <c r="R330" s="66"/>
      <c r="S330" s="66"/>
      <c r="T330" s="47"/>
    </row>
    <row r="331" spans="1:20">
      <c r="A331" s="58" t="str">
        <f t="shared" si="5"/>
        <v>SVE</v>
      </c>
      <c r="B331" s="46" t="s">
        <v>94</v>
      </c>
      <c r="C331" s="46" t="s">
        <v>329</v>
      </c>
      <c r="D331" s="46" t="s">
        <v>317</v>
      </c>
      <c r="E331" s="49" t="s">
        <v>330</v>
      </c>
      <c r="F331" s="50" t="s">
        <v>328</v>
      </c>
      <c r="G331" s="46">
        <v>3</v>
      </c>
      <c r="H331" s="60" t="s">
        <v>315</v>
      </c>
      <c r="I331" s="60" t="s">
        <v>315</v>
      </c>
      <c r="J331" s="60" t="s">
        <v>315</v>
      </c>
      <c r="K331" s="60" t="s">
        <v>315</v>
      </c>
      <c r="L331" s="60" t="s">
        <v>315</v>
      </c>
      <c r="M331" s="60" t="s">
        <v>315</v>
      </c>
      <c r="N331" s="60" t="s">
        <v>315</v>
      </c>
      <c r="O331" s="60" t="s">
        <v>315</v>
      </c>
      <c r="P331" s="60" t="s">
        <v>315</v>
      </c>
      <c r="Q331" s="66"/>
      <c r="R331" s="66"/>
      <c r="S331" s="66"/>
      <c r="T331" s="47"/>
    </row>
    <row r="332" spans="1:20">
      <c r="A332" s="58" t="str">
        <f t="shared" si="5"/>
        <v>SWB</v>
      </c>
      <c r="B332" s="46" t="s">
        <v>95</v>
      </c>
      <c r="C332" s="46" t="s">
        <v>329</v>
      </c>
      <c r="D332" s="46" t="s">
        <v>317</v>
      </c>
      <c r="E332" s="49" t="s">
        <v>330</v>
      </c>
      <c r="F332" s="50" t="s">
        <v>328</v>
      </c>
      <c r="G332" s="46">
        <v>3</v>
      </c>
      <c r="H332" s="60" t="s">
        <v>315</v>
      </c>
      <c r="I332" s="60" t="s">
        <v>315</v>
      </c>
      <c r="J332" s="60" t="s">
        <v>315</v>
      </c>
      <c r="K332" s="60" t="s">
        <v>315</v>
      </c>
      <c r="L332" s="60" t="s">
        <v>315</v>
      </c>
      <c r="M332" s="60" t="s">
        <v>315</v>
      </c>
      <c r="N332" s="60" t="s">
        <v>315</v>
      </c>
      <c r="O332" s="60" t="s">
        <v>315</v>
      </c>
      <c r="P332" s="60" t="s">
        <v>315</v>
      </c>
      <c r="Q332" s="66"/>
      <c r="R332" s="66"/>
      <c r="S332" s="66"/>
      <c r="T332" s="47"/>
    </row>
    <row r="333" spans="1:20">
      <c r="A333" s="58" t="str">
        <f t="shared" si="5"/>
        <v>SRN</v>
      </c>
      <c r="B333" s="46" t="s">
        <v>96</v>
      </c>
      <c r="C333" s="46" t="s">
        <v>329</v>
      </c>
      <c r="D333" s="46" t="s">
        <v>317</v>
      </c>
      <c r="E333" s="49" t="s">
        <v>330</v>
      </c>
      <c r="F333" s="50" t="s">
        <v>328</v>
      </c>
      <c r="G333" s="46">
        <v>3</v>
      </c>
      <c r="H333" s="60" t="s">
        <v>315</v>
      </c>
      <c r="I333" s="60" t="s">
        <v>315</v>
      </c>
      <c r="J333" s="60" t="s">
        <v>315</v>
      </c>
      <c r="K333" s="60" t="s">
        <v>315</v>
      </c>
      <c r="L333" s="60" t="s">
        <v>315</v>
      </c>
      <c r="M333" s="60" t="s">
        <v>315</v>
      </c>
      <c r="N333" s="60" t="s">
        <v>315</v>
      </c>
      <c r="O333" s="60" t="s">
        <v>315</v>
      </c>
      <c r="P333" s="60" t="s">
        <v>315</v>
      </c>
      <c r="Q333" s="66"/>
      <c r="R333" s="66"/>
      <c r="S333" s="66"/>
      <c r="T333" s="47"/>
    </row>
    <row r="334" spans="1:20">
      <c r="A334" s="58" t="str">
        <f t="shared" si="5"/>
        <v>TMS</v>
      </c>
      <c r="B334" s="46" t="s">
        <v>97</v>
      </c>
      <c r="C334" s="46" t="s">
        <v>329</v>
      </c>
      <c r="D334" s="46" t="s">
        <v>317</v>
      </c>
      <c r="E334" s="49" t="s">
        <v>330</v>
      </c>
      <c r="F334" s="50" t="s">
        <v>328</v>
      </c>
      <c r="G334" s="46">
        <v>3</v>
      </c>
      <c r="H334" s="60" t="s">
        <v>315</v>
      </c>
      <c r="I334" s="60" t="s">
        <v>315</v>
      </c>
      <c r="J334" s="60" t="s">
        <v>315</v>
      </c>
      <c r="K334" s="60" t="s">
        <v>315</v>
      </c>
      <c r="L334" s="60" t="s">
        <v>315</v>
      </c>
      <c r="M334" s="60" t="s">
        <v>315</v>
      </c>
      <c r="N334" s="60" t="s">
        <v>315</v>
      </c>
      <c r="O334" s="60" t="s">
        <v>315</v>
      </c>
      <c r="P334" s="60" t="s">
        <v>315</v>
      </c>
      <c r="Q334" s="66"/>
      <c r="R334" s="66"/>
      <c r="S334" s="66"/>
      <c r="T334" s="47"/>
    </row>
    <row r="335" spans="1:20">
      <c r="A335" s="58" t="str">
        <f t="shared" si="5"/>
        <v>UUW</v>
      </c>
      <c r="B335" s="46" t="s">
        <v>267</v>
      </c>
      <c r="C335" s="46" t="s">
        <v>329</v>
      </c>
      <c r="D335" s="46" t="s">
        <v>317</v>
      </c>
      <c r="E335" s="49" t="s">
        <v>330</v>
      </c>
      <c r="F335" s="50" t="s">
        <v>328</v>
      </c>
      <c r="G335" s="46">
        <v>3</v>
      </c>
      <c r="H335" s="60" t="s">
        <v>315</v>
      </c>
      <c r="I335" s="60" t="s">
        <v>315</v>
      </c>
      <c r="J335" s="60" t="s">
        <v>315</v>
      </c>
      <c r="K335" s="60" t="s">
        <v>315</v>
      </c>
      <c r="L335" s="60" t="s">
        <v>315</v>
      </c>
      <c r="M335" s="60" t="s">
        <v>315</v>
      </c>
      <c r="N335" s="60" t="s">
        <v>315</v>
      </c>
      <c r="O335" s="60" t="s">
        <v>315</v>
      </c>
      <c r="P335" s="60" t="s">
        <v>315</v>
      </c>
      <c r="Q335" s="66"/>
      <c r="R335" s="66"/>
      <c r="S335" s="66"/>
      <c r="T335" s="47"/>
    </row>
    <row r="336" spans="1:20">
      <c r="A336" s="58" t="str">
        <f t="shared" si="5"/>
        <v>WSX</v>
      </c>
      <c r="B336" s="46" t="s">
        <v>99</v>
      </c>
      <c r="C336" s="46" t="s">
        <v>329</v>
      </c>
      <c r="D336" s="46" t="s">
        <v>317</v>
      </c>
      <c r="E336" s="49" t="s">
        <v>330</v>
      </c>
      <c r="F336" s="50" t="s">
        <v>328</v>
      </c>
      <c r="G336" s="46">
        <v>3</v>
      </c>
      <c r="H336" s="60">
        <v>1128.44</v>
      </c>
      <c r="I336" s="60">
        <v>1121.153</v>
      </c>
      <c r="J336" s="60">
        <v>1128.414</v>
      </c>
      <c r="K336" s="60">
        <v>1135.828</v>
      </c>
      <c r="L336" s="60">
        <v>1157.2529999999999</v>
      </c>
      <c r="M336" s="60">
        <v>1165.075</v>
      </c>
      <c r="N336" s="63">
        <v>1175.0940000000001</v>
      </c>
      <c r="O336" s="63">
        <v>1187.9100000000001</v>
      </c>
      <c r="P336" s="63">
        <v>1195.414</v>
      </c>
      <c r="Q336" s="66"/>
      <c r="R336" s="66"/>
      <c r="S336" s="66"/>
      <c r="T336" s="47"/>
    </row>
    <row r="337" spans="1:20">
      <c r="A337" s="58" t="str">
        <f t="shared" si="5"/>
        <v>YKY</v>
      </c>
      <c r="B337" s="46" t="s">
        <v>100</v>
      </c>
      <c r="C337" s="46" t="s">
        <v>329</v>
      </c>
      <c r="D337" s="46" t="s">
        <v>317</v>
      </c>
      <c r="E337" s="49" t="s">
        <v>330</v>
      </c>
      <c r="F337" s="50" t="s">
        <v>328</v>
      </c>
      <c r="G337" s="46">
        <v>3</v>
      </c>
      <c r="H337" s="60" t="s">
        <v>315</v>
      </c>
      <c r="I337" s="60" t="s">
        <v>315</v>
      </c>
      <c r="J337" s="60" t="s">
        <v>315</v>
      </c>
      <c r="K337" s="60" t="s">
        <v>315</v>
      </c>
      <c r="L337" s="60" t="s">
        <v>315</v>
      </c>
      <c r="M337" s="60" t="s">
        <v>315</v>
      </c>
      <c r="N337" s="60" t="s">
        <v>315</v>
      </c>
      <c r="O337" s="60" t="s">
        <v>315</v>
      </c>
      <c r="P337" s="60" t="s">
        <v>315</v>
      </c>
      <c r="Q337" s="66"/>
      <c r="R337" s="66"/>
      <c r="S337" s="66"/>
      <c r="T337" s="47"/>
    </row>
    <row r="338" spans="1:20">
      <c r="A338" s="58" t="str">
        <f t="shared" si="5"/>
        <v>AFW</v>
      </c>
      <c r="B338" s="46" t="s">
        <v>101</v>
      </c>
      <c r="C338" s="46" t="s">
        <v>329</v>
      </c>
      <c r="D338" s="46" t="s">
        <v>317</v>
      </c>
      <c r="E338" s="49" t="s">
        <v>330</v>
      </c>
      <c r="F338" s="50" t="s">
        <v>328</v>
      </c>
      <c r="G338" s="46">
        <v>3</v>
      </c>
      <c r="H338" s="60" t="s">
        <v>315</v>
      </c>
      <c r="I338" s="60" t="s">
        <v>315</v>
      </c>
      <c r="J338" s="60" t="s">
        <v>315</v>
      </c>
      <c r="K338" s="60" t="s">
        <v>315</v>
      </c>
      <c r="L338" s="60" t="s">
        <v>315</v>
      </c>
      <c r="M338" s="60" t="s">
        <v>315</v>
      </c>
      <c r="N338" s="60" t="s">
        <v>315</v>
      </c>
      <c r="O338" s="60" t="s">
        <v>315</v>
      </c>
      <c r="P338" s="60" t="s">
        <v>315</v>
      </c>
      <c r="Q338" s="66"/>
      <c r="R338" s="66"/>
      <c r="S338" s="66"/>
      <c r="T338" s="47"/>
    </row>
    <row r="339" spans="1:20">
      <c r="A339" s="58" t="str">
        <f t="shared" si="5"/>
        <v>BRL</v>
      </c>
      <c r="B339" s="46" t="s">
        <v>102</v>
      </c>
      <c r="C339" s="46" t="s">
        <v>329</v>
      </c>
      <c r="D339" s="46" t="s">
        <v>317</v>
      </c>
      <c r="E339" s="49" t="s">
        <v>330</v>
      </c>
      <c r="F339" s="50" t="s">
        <v>328</v>
      </c>
      <c r="G339" s="46">
        <v>3</v>
      </c>
      <c r="H339" s="60" t="s">
        <v>315</v>
      </c>
      <c r="I339" s="60" t="s">
        <v>315</v>
      </c>
      <c r="J339" s="60" t="s">
        <v>315</v>
      </c>
      <c r="K339" s="60" t="s">
        <v>315</v>
      </c>
      <c r="L339" s="60" t="s">
        <v>315</v>
      </c>
      <c r="M339" s="60" t="s">
        <v>315</v>
      </c>
      <c r="N339" s="60" t="s">
        <v>315</v>
      </c>
      <c r="O339" s="60" t="s">
        <v>315</v>
      </c>
      <c r="P339" s="60" t="s">
        <v>315</v>
      </c>
      <c r="Q339" s="66"/>
      <c r="R339" s="66"/>
      <c r="S339" s="66"/>
      <c r="T339" s="47"/>
    </row>
    <row r="340" spans="1:20">
      <c r="A340" s="58" t="str">
        <f t="shared" si="5"/>
        <v>PRT</v>
      </c>
      <c r="B340" s="46" t="s">
        <v>104</v>
      </c>
      <c r="C340" s="46" t="s">
        <v>329</v>
      </c>
      <c r="D340" s="46" t="s">
        <v>317</v>
      </c>
      <c r="E340" s="49" t="s">
        <v>330</v>
      </c>
      <c r="F340" s="50" t="s">
        <v>328</v>
      </c>
      <c r="G340" s="46">
        <v>3</v>
      </c>
      <c r="H340" s="60" t="s">
        <v>315</v>
      </c>
      <c r="I340" s="60" t="s">
        <v>315</v>
      </c>
      <c r="J340" s="60" t="s">
        <v>315</v>
      </c>
      <c r="K340" s="60" t="s">
        <v>315</v>
      </c>
      <c r="L340" s="60" t="s">
        <v>315</v>
      </c>
      <c r="M340" s="60" t="s">
        <v>315</v>
      </c>
      <c r="N340" s="60" t="s">
        <v>315</v>
      </c>
      <c r="O340" s="60" t="s">
        <v>315</v>
      </c>
      <c r="P340" s="60" t="s">
        <v>315</v>
      </c>
      <c r="Q340" s="66"/>
      <c r="R340" s="66"/>
      <c r="S340" s="66"/>
      <c r="T340" s="47"/>
    </row>
    <row r="341" spans="1:20">
      <c r="A341" s="58" t="str">
        <f t="shared" si="5"/>
        <v>SEW</v>
      </c>
      <c r="B341" s="46" t="s">
        <v>105</v>
      </c>
      <c r="C341" s="46" t="s">
        <v>329</v>
      </c>
      <c r="D341" s="46" t="s">
        <v>317</v>
      </c>
      <c r="E341" s="49" t="s">
        <v>330</v>
      </c>
      <c r="F341" s="50" t="s">
        <v>328</v>
      </c>
      <c r="G341" s="46">
        <v>3</v>
      </c>
      <c r="H341" s="60" t="s">
        <v>315</v>
      </c>
      <c r="I341" s="60" t="s">
        <v>315</v>
      </c>
      <c r="J341" s="60" t="s">
        <v>315</v>
      </c>
      <c r="K341" s="60" t="s">
        <v>315</v>
      </c>
      <c r="L341" s="60" t="s">
        <v>315</v>
      </c>
      <c r="M341" s="60" t="s">
        <v>315</v>
      </c>
      <c r="N341" s="60" t="s">
        <v>315</v>
      </c>
      <c r="O341" s="60" t="s">
        <v>315</v>
      </c>
      <c r="P341" s="60" t="s">
        <v>315</v>
      </c>
      <c r="Q341" s="66"/>
      <c r="R341" s="66"/>
      <c r="S341" s="66"/>
      <c r="T341" s="47"/>
    </row>
    <row r="342" spans="1:20">
      <c r="A342" s="58" t="str">
        <f t="shared" si="5"/>
        <v>SSC</v>
      </c>
      <c r="B342" s="46" t="s">
        <v>103</v>
      </c>
      <c r="C342" s="46" t="s">
        <v>329</v>
      </c>
      <c r="D342" s="46" t="s">
        <v>317</v>
      </c>
      <c r="E342" s="49" t="s">
        <v>330</v>
      </c>
      <c r="F342" s="50" t="s">
        <v>328</v>
      </c>
      <c r="G342" s="46">
        <v>3</v>
      </c>
      <c r="H342" s="60" t="s">
        <v>315</v>
      </c>
      <c r="I342" s="60" t="s">
        <v>315</v>
      </c>
      <c r="J342" s="60" t="s">
        <v>315</v>
      </c>
      <c r="K342" s="60" t="s">
        <v>315</v>
      </c>
      <c r="L342" s="60" t="s">
        <v>315</v>
      </c>
      <c r="M342" s="60" t="s">
        <v>315</v>
      </c>
      <c r="N342" s="60" t="s">
        <v>315</v>
      </c>
      <c r="O342" s="60" t="s">
        <v>315</v>
      </c>
      <c r="P342" s="60" t="s">
        <v>315</v>
      </c>
      <c r="Q342" s="66"/>
      <c r="R342" s="66"/>
      <c r="S342" s="66"/>
      <c r="T342" s="47"/>
    </row>
    <row r="343" spans="1:20">
      <c r="A343" s="58" t="str">
        <f t="shared" si="5"/>
        <v>SES</v>
      </c>
      <c r="B343" s="46" t="s">
        <v>106</v>
      </c>
      <c r="C343" s="46" t="s">
        <v>329</v>
      </c>
      <c r="D343" s="46" t="s">
        <v>317</v>
      </c>
      <c r="E343" s="49" t="s">
        <v>330</v>
      </c>
      <c r="F343" s="50" t="s">
        <v>328</v>
      </c>
      <c r="G343" s="46">
        <v>3</v>
      </c>
      <c r="H343" s="60" t="s">
        <v>315</v>
      </c>
      <c r="I343" s="60" t="s">
        <v>315</v>
      </c>
      <c r="J343" s="60" t="s">
        <v>315</v>
      </c>
      <c r="K343" s="60" t="s">
        <v>315</v>
      </c>
      <c r="L343" s="60" t="s">
        <v>315</v>
      </c>
      <c r="M343" s="60" t="s">
        <v>315</v>
      </c>
      <c r="N343" s="60" t="s">
        <v>315</v>
      </c>
      <c r="O343" s="60" t="s">
        <v>315</v>
      </c>
      <c r="P343" s="60" t="s">
        <v>315</v>
      </c>
      <c r="Q343" s="66"/>
      <c r="R343" s="66"/>
      <c r="S343" s="66"/>
      <c r="T343" s="47"/>
    </row>
    <row r="344" spans="1:20">
      <c r="A344" s="58" t="str">
        <f t="shared" si="5"/>
        <v>SSC</v>
      </c>
      <c r="B344" s="46" t="s">
        <v>103</v>
      </c>
      <c r="C344" s="48" t="s">
        <v>331</v>
      </c>
      <c r="D344" s="49" t="s">
        <v>317</v>
      </c>
      <c r="E344" s="49" t="s">
        <v>318</v>
      </c>
      <c r="F344" s="50" t="s">
        <v>319</v>
      </c>
      <c r="G344" s="49">
        <v>1</v>
      </c>
      <c r="H344" s="66"/>
      <c r="I344" s="66"/>
      <c r="J344" s="66"/>
      <c r="K344" s="66"/>
      <c r="L344" s="66"/>
      <c r="M344" s="66"/>
      <c r="N344" s="60">
        <v>127.4</v>
      </c>
      <c r="O344" s="60">
        <v>131.5</v>
      </c>
      <c r="P344" s="60">
        <v>127</v>
      </c>
      <c r="Q344" s="60">
        <v>150</v>
      </c>
      <c r="R344" s="60">
        <v>148.80000000000001</v>
      </c>
      <c r="S344" s="69"/>
      <c r="T344" s="47"/>
    </row>
    <row r="345" spans="1:20">
      <c r="A345" s="58" t="str">
        <f t="shared" si="5"/>
        <v>SSC</v>
      </c>
      <c r="B345" s="46" t="s">
        <v>103</v>
      </c>
      <c r="C345" s="46" t="s">
        <v>332</v>
      </c>
      <c r="D345" s="46" t="s">
        <v>317</v>
      </c>
      <c r="E345" s="46" t="s">
        <v>318</v>
      </c>
      <c r="F345" s="46" t="s">
        <v>319</v>
      </c>
      <c r="G345" s="46">
        <v>1</v>
      </c>
      <c r="H345" s="66"/>
      <c r="I345" s="66"/>
      <c r="J345" s="66"/>
      <c r="K345" s="66"/>
      <c r="L345" s="66"/>
      <c r="M345" s="66"/>
      <c r="N345" s="60">
        <v>137.4</v>
      </c>
      <c r="O345" s="60">
        <v>140</v>
      </c>
      <c r="P345" s="60">
        <v>127</v>
      </c>
      <c r="Q345" s="60">
        <v>150.4</v>
      </c>
      <c r="R345" s="60">
        <v>141</v>
      </c>
      <c r="S345" s="69"/>
      <c r="T345" s="47"/>
    </row>
    <row r="346" spans="1:20">
      <c r="A346" s="58" t="str">
        <f t="shared" si="5"/>
        <v>SSC</v>
      </c>
      <c r="B346" s="46" t="s">
        <v>103</v>
      </c>
      <c r="C346" s="46" t="s">
        <v>333</v>
      </c>
      <c r="D346" s="46" t="s">
        <v>317</v>
      </c>
      <c r="E346" s="46" t="s">
        <v>334</v>
      </c>
      <c r="F346" s="46" t="s">
        <v>319</v>
      </c>
      <c r="G346" s="46">
        <v>1</v>
      </c>
      <c r="H346" s="60">
        <v>134</v>
      </c>
      <c r="I346" s="60">
        <v>126.3</v>
      </c>
      <c r="J346" s="60">
        <v>130.9</v>
      </c>
      <c r="K346" s="60">
        <v>128.9</v>
      </c>
      <c r="L346" s="60" t="s">
        <v>241</v>
      </c>
      <c r="M346" s="60" t="s">
        <v>241</v>
      </c>
      <c r="N346" s="60" t="s">
        <v>241</v>
      </c>
      <c r="O346" s="60">
        <v>134.19999999999999</v>
      </c>
      <c r="P346" s="60" t="s">
        <v>241</v>
      </c>
      <c r="Q346" s="60" t="s">
        <v>241</v>
      </c>
      <c r="R346" s="60" t="s">
        <v>241</v>
      </c>
      <c r="S346" s="69"/>
      <c r="T346" s="47"/>
    </row>
    <row r="347" spans="1:20">
      <c r="A347" s="58" t="str">
        <f t="shared" si="5"/>
        <v>SSC</v>
      </c>
      <c r="B347" s="46" t="s">
        <v>103</v>
      </c>
      <c r="C347" s="46" t="s">
        <v>335</v>
      </c>
      <c r="D347" s="46" t="s">
        <v>317</v>
      </c>
      <c r="E347" s="46" t="s">
        <v>334</v>
      </c>
      <c r="F347" s="46" t="s">
        <v>319</v>
      </c>
      <c r="G347" s="46">
        <v>1</v>
      </c>
      <c r="H347" s="60">
        <v>126.3</v>
      </c>
      <c r="I347" s="60">
        <v>118.7</v>
      </c>
      <c r="J347" s="60">
        <v>133.1</v>
      </c>
      <c r="K347" s="60">
        <v>130.9</v>
      </c>
      <c r="L347" s="60" t="s">
        <v>241</v>
      </c>
      <c r="M347" s="60" t="s">
        <v>241</v>
      </c>
      <c r="N347" s="60" t="s">
        <v>241</v>
      </c>
      <c r="O347" s="60">
        <v>142.80000000000001</v>
      </c>
      <c r="P347" s="60" t="s">
        <v>241</v>
      </c>
      <c r="Q347" s="60" t="s">
        <v>241</v>
      </c>
      <c r="R347" s="60" t="s">
        <v>241</v>
      </c>
      <c r="S347" s="69"/>
      <c r="T347" s="47"/>
    </row>
    <row r="348" spans="1:20">
      <c r="A348" s="58" t="str">
        <f t="shared" si="5"/>
        <v>SSC</v>
      </c>
      <c r="B348" s="46" t="s">
        <v>103</v>
      </c>
      <c r="C348" s="46" t="s">
        <v>336</v>
      </c>
      <c r="D348" s="46" t="s">
        <v>317</v>
      </c>
      <c r="E348" s="46" t="s">
        <v>323</v>
      </c>
      <c r="F348" s="46" t="s">
        <v>277</v>
      </c>
      <c r="G348" s="46">
        <v>1</v>
      </c>
      <c r="H348" s="66"/>
      <c r="I348" s="66"/>
      <c r="J348" s="66"/>
      <c r="K348" s="66"/>
      <c r="L348" s="66"/>
      <c r="M348" s="66"/>
      <c r="N348" s="60">
        <v>168.8</v>
      </c>
      <c r="O348" s="60">
        <v>176.7</v>
      </c>
      <c r="P348" s="60">
        <v>172.6</v>
      </c>
      <c r="Q348" s="60">
        <v>202.3</v>
      </c>
      <c r="R348" s="60">
        <v>204.7</v>
      </c>
      <c r="S348" s="69"/>
      <c r="T348" s="47"/>
    </row>
    <row r="349" spans="1:20">
      <c r="A349" s="58" t="str">
        <f t="shared" si="5"/>
        <v>SSC</v>
      </c>
      <c r="B349" s="46" t="s">
        <v>103</v>
      </c>
      <c r="C349" s="46" t="s">
        <v>337</v>
      </c>
      <c r="D349" s="46" t="s">
        <v>317</v>
      </c>
      <c r="E349" s="46" t="s">
        <v>323</v>
      </c>
      <c r="F349" s="46" t="s">
        <v>277</v>
      </c>
      <c r="G349" s="46">
        <v>1</v>
      </c>
      <c r="H349" s="66"/>
      <c r="I349" s="66"/>
      <c r="J349" s="66"/>
      <c r="K349" s="66"/>
      <c r="L349" s="66"/>
      <c r="M349" s="66"/>
      <c r="N349" s="60">
        <v>43.3</v>
      </c>
      <c r="O349" s="60">
        <v>45</v>
      </c>
      <c r="P349" s="60">
        <v>41.5</v>
      </c>
      <c r="Q349" s="60">
        <v>49.4</v>
      </c>
      <c r="R349" s="60">
        <v>48</v>
      </c>
      <c r="S349" s="69"/>
      <c r="T349" s="47"/>
    </row>
    <row r="350" spans="1:20">
      <c r="A350" s="58" t="str">
        <f t="shared" si="5"/>
        <v>SSC</v>
      </c>
      <c r="B350" s="46" t="s">
        <v>103</v>
      </c>
      <c r="C350" s="46" t="s">
        <v>338</v>
      </c>
      <c r="D350" s="46" t="s">
        <v>317</v>
      </c>
      <c r="E350" s="46" t="s">
        <v>325</v>
      </c>
      <c r="F350" s="46" t="s">
        <v>277</v>
      </c>
      <c r="G350" s="46">
        <v>1</v>
      </c>
      <c r="H350" s="60">
        <v>171.1</v>
      </c>
      <c r="I350" s="60">
        <v>162.6</v>
      </c>
      <c r="J350" s="60">
        <v>168.5</v>
      </c>
      <c r="K350" s="60">
        <v>167.1</v>
      </c>
      <c r="L350" s="60" t="s">
        <v>241</v>
      </c>
      <c r="M350" s="60" t="s">
        <v>241</v>
      </c>
      <c r="N350" s="60" t="s">
        <v>241</v>
      </c>
      <c r="O350" s="60">
        <v>180.3</v>
      </c>
      <c r="P350" s="60" t="s">
        <v>241</v>
      </c>
      <c r="Q350" s="60" t="s">
        <v>241</v>
      </c>
      <c r="R350" s="60" t="s">
        <v>241</v>
      </c>
      <c r="S350" s="69"/>
      <c r="T350" s="47"/>
    </row>
    <row r="351" spans="1:20">
      <c r="A351" s="58" t="str">
        <f t="shared" si="5"/>
        <v>SSC</v>
      </c>
      <c r="B351" s="46" t="s">
        <v>103</v>
      </c>
      <c r="C351" s="46" t="s">
        <v>339</v>
      </c>
      <c r="D351" s="46" t="s">
        <v>317</v>
      </c>
      <c r="E351" s="46" t="s">
        <v>325</v>
      </c>
      <c r="F351" s="46" t="s">
        <v>277</v>
      </c>
      <c r="G351" s="46">
        <v>1</v>
      </c>
      <c r="H351" s="60">
        <v>39.9</v>
      </c>
      <c r="I351" s="60">
        <v>38.700000000000003</v>
      </c>
      <c r="J351" s="60">
        <v>40.1</v>
      </c>
      <c r="K351" s="60">
        <v>39.799999999999997</v>
      </c>
      <c r="L351" s="60" t="s">
        <v>241</v>
      </c>
      <c r="M351" s="60" t="s">
        <v>241</v>
      </c>
      <c r="N351" s="60" t="s">
        <v>241</v>
      </c>
      <c r="O351" s="60">
        <v>45.9</v>
      </c>
      <c r="P351" s="60" t="s">
        <v>241</v>
      </c>
      <c r="Q351" s="60" t="s">
        <v>241</v>
      </c>
      <c r="R351" s="60" t="s">
        <v>241</v>
      </c>
      <c r="S351" s="69"/>
      <c r="T351" s="47"/>
    </row>
    <row r="352" spans="1:20">
      <c r="A352" s="58" t="str">
        <f t="shared" si="5"/>
        <v>SSC</v>
      </c>
      <c r="B352" s="46" t="s">
        <v>103</v>
      </c>
      <c r="C352" s="46" t="s">
        <v>340</v>
      </c>
      <c r="D352" s="46" t="s">
        <v>317</v>
      </c>
      <c r="E352" s="49" t="s">
        <v>327</v>
      </c>
      <c r="F352" s="46" t="s">
        <v>341</v>
      </c>
      <c r="G352" s="46">
        <v>3</v>
      </c>
      <c r="H352" s="63">
        <v>1277.3599999999999</v>
      </c>
      <c r="I352" s="63">
        <v>1287.99</v>
      </c>
      <c r="J352" s="63">
        <v>1286.7719999999999</v>
      </c>
      <c r="K352" s="63">
        <v>1296.184</v>
      </c>
      <c r="L352" s="63" t="s">
        <v>241</v>
      </c>
      <c r="M352" s="63" t="s">
        <v>241</v>
      </c>
      <c r="N352" s="63">
        <v>1325.21</v>
      </c>
      <c r="O352" s="63">
        <v>1343.713</v>
      </c>
      <c r="P352" s="60">
        <v>1358.79</v>
      </c>
      <c r="Q352" s="60">
        <v>1348.6320000000001</v>
      </c>
      <c r="R352" s="60">
        <v>1375.8019999999999</v>
      </c>
      <c r="S352" s="69"/>
      <c r="T352" s="47"/>
    </row>
    <row r="353" spans="1:20">
      <c r="A353" s="58" t="str">
        <f t="shared" si="5"/>
        <v>SSC</v>
      </c>
      <c r="B353" s="46" t="s">
        <v>103</v>
      </c>
      <c r="C353" s="46" t="s">
        <v>342</v>
      </c>
      <c r="D353" s="46" t="s">
        <v>317</v>
      </c>
      <c r="E353" s="49" t="s">
        <v>327</v>
      </c>
      <c r="F353" s="46" t="s">
        <v>341</v>
      </c>
      <c r="G353" s="46">
        <v>3</v>
      </c>
      <c r="H353" s="63">
        <v>315.84199999999998</v>
      </c>
      <c r="I353" s="63">
        <v>326.315</v>
      </c>
      <c r="J353" s="63">
        <v>301.35000000000002</v>
      </c>
      <c r="K353" s="63">
        <v>304.25700000000001</v>
      </c>
      <c r="L353" s="63" t="s">
        <v>241</v>
      </c>
      <c r="M353" s="63" t="s">
        <v>241</v>
      </c>
      <c r="N353" s="63">
        <v>315.06</v>
      </c>
      <c r="O353" s="63">
        <v>321.27699999999999</v>
      </c>
      <c r="P353" s="60">
        <v>326.92</v>
      </c>
      <c r="Q353" s="60">
        <v>328.58699999999999</v>
      </c>
      <c r="R353" s="60">
        <v>340.38099999999997</v>
      </c>
      <c r="S353" s="69"/>
      <c r="T353" s="47"/>
    </row>
    <row r="354" spans="1:20">
      <c r="A354" s="58" t="str">
        <f t="shared" si="5"/>
        <v>SSC</v>
      </c>
      <c r="B354" s="46" t="s">
        <v>103</v>
      </c>
      <c r="C354" s="46" t="s">
        <v>343</v>
      </c>
      <c r="D354" s="46" t="s">
        <v>317</v>
      </c>
      <c r="E354" s="49" t="s">
        <v>344</v>
      </c>
      <c r="F354" s="46" t="s">
        <v>341</v>
      </c>
      <c r="G354" s="46">
        <v>3</v>
      </c>
      <c r="H354" s="63" t="s">
        <v>315</v>
      </c>
      <c r="I354" s="63" t="s">
        <v>315</v>
      </c>
      <c r="J354" s="63" t="s">
        <v>315</v>
      </c>
      <c r="K354" s="63" t="s">
        <v>315</v>
      </c>
      <c r="L354" s="63" t="s">
        <v>315</v>
      </c>
      <c r="M354" s="63" t="s">
        <v>315</v>
      </c>
      <c r="N354" s="63" t="s">
        <v>315</v>
      </c>
      <c r="O354" s="63" t="s">
        <v>315</v>
      </c>
      <c r="P354" s="63" t="s">
        <v>315</v>
      </c>
      <c r="Q354" s="63" t="s">
        <v>315</v>
      </c>
      <c r="R354" s="63" t="s">
        <v>315</v>
      </c>
      <c r="S354" s="71"/>
      <c r="T354" s="47"/>
    </row>
    <row r="355" spans="1:20">
      <c r="A355" s="58" t="str">
        <f t="shared" si="5"/>
        <v>SSC</v>
      </c>
      <c r="B355" s="46" t="s">
        <v>103</v>
      </c>
      <c r="C355" s="46" t="s">
        <v>345</v>
      </c>
      <c r="D355" s="46" t="s">
        <v>317</v>
      </c>
      <c r="E355" s="49" t="s">
        <v>344</v>
      </c>
      <c r="F355" s="46" t="s">
        <v>341</v>
      </c>
      <c r="G355" s="46">
        <v>3</v>
      </c>
      <c r="H355" s="63" t="s">
        <v>315</v>
      </c>
      <c r="I355" s="63" t="s">
        <v>315</v>
      </c>
      <c r="J355" s="63" t="s">
        <v>315</v>
      </c>
      <c r="K355" s="63" t="s">
        <v>315</v>
      </c>
      <c r="L355" s="63" t="s">
        <v>315</v>
      </c>
      <c r="M355" s="63" t="s">
        <v>315</v>
      </c>
      <c r="N355" s="63" t="s">
        <v>315</v>
      </c>
      <c r="O355" s="63" t="s">
        <v>315</v>
      </c>
      <c r="P355" s="63" t="s">
        <v>315</v>
      </c>
      <c r="Q355" s="63" t="s">
        <v>315</v>
      </c>
      <c r="R355" s="63" t="s">
        <v>315</v>
      </c>
      <c r="S355" s="71"/>
      <c r="T355" s="47"/>
    </row>
    <row r="356" spans="1:20">
      <c r="A356" s="58" t="str">
        <f t="shared" si="5"/>
        <v>ANH</v>
      </c>
      <c r="B356" s="46" t="s">
        <v>58</v>
      </c>
      <c r="C356" s="46" t="s">
        <v>346</v>
      </c>
      <c r="D356" s="46" t="s">
        <v>347</v>
      </c>
      <c r="E356" s="46" t="s">
        <v>348</v>
      </c>
      <c r="F356" s="46" t="s">
        <v>349</v>
      </c>
      <c r="G356" s="46">
        <v>2</v>
      </c>
      <c r="H356" s="69"/>
      <c r="I356" s="69"/>
      <c r="J356" s="69"/>
      <c r="K356" s="69"/>
      <c r="L356" s="69"/>
      <c r="M356" s="69"/>
      <c r="N356" s="60" t="s">
        <v>241</v>
      </c>
      <c r="O356" s="60" t="s">
        <v>241</v>
      </c>
      <c r="P356" s="60" t="s">
        <v>241</v>
      </c>
      <c r="Q356" s="60" t="s">
        <v>241</v>
      </c>
      <c r="R356" s="60" t="s">
        <v>241</v>
      </c>
      <c r="S356" s="69"/>
      <c r="T356" s="47"/>
    </row>
    <row r="357" spans="1:20">
      <c r="A357" s="58" t="str">
        <f t="shared" si="5"/>
        <v>WSH</v>
      </c>
      <c r="B357" s="46" t="s">
        <v>91</v>
      </c>
      <c r="C357" s="46" t="s">
        <v>346</v>
      </c>
      <c r="D357" s="46" t="s">
        <v>347</v>
      </c>
      <c r="E357" s="46" t="s">
        <v>348</v>
      </c>
      <c r="F357" s="46" t="s">
        <v>349</v>
      </c>
      <c r="G357" s="46">
        <v>2</v>
      </c>
      <c r="H357" s="69"/>
      <c r="I357" s="69"/>
      <c r="J357" s="69"/>
      <c r="K357" s="69"/>
      <c r="L357" s="69"/>
      <c r="M357" s="69"/>
      <c r="N357" s="60">
        <v>3.19</v>
      </c>
      <c r="O357" s="60">
        <v>3.28</v>
      </c>
      <c r="P357" s="60">
        <v>2.8</v>
      </c>
      <c r="Q357" s="60">
        <v>2.7</v>
      </c>
      <c r="R357" s="60">
        <v>2.44</v>
      </c>
      <c r="S357" s="69"/>
      <c r="T357" s="47"/>
    </row>
    <row r="358" spans="1:20">
      <c r="A358" s="58" t="str">
        <f t="shared" si="5"/>
        <v>HDD</v>
      </c>
      <c r="B358" s="46" t="s">
        <v>92</v>
      </c>
      <c r="C358" s="46" t="s">
        <v>346</v>
      </c>
      <c r="D358" s="46" t="s">
        <v>347</v>
      </c>
      <c r="E358" s="46" t="s">
        <v>348</v>
      </c>
      <c r="F358" s="46" t="s">
        <v>349</v>
      </c>
      <c r="G358" s="46">
        <v>2</v>
      </c>
      <c r="H358" s="69"/>
      <c r="I358" s="69"/>
      <c r="J358" s="69"/>
      <c r="K358" s="69"/>
      <c r="L358" s="69"/>
      <c r="M358" s="69"/>
      <c r="N358" s="60">
        <v>2.79</v>
      </c>
      <c r="O358" s="60">
        <v>4.08</v>
      </c>
      <c r="P358" s="60">
        <v>3.66</v>
      </c>
      <c r="Q358" s="60">
        <v>2.31</v>
      </c>
      <c r="R358" s="60">
        <v>2.42</v>
      </c>
      <c r="S358" s="69"/>
      <c r="T358" s="47"/>
    </row>
    <row r="359" spans="1:20">
      <c r="A359" s="58" t="str">
        <f t="shared" si="5"/>
        <v>NES</v>
      </c>
      <c r="B359" s="46" t="s">
        <v>93</v>
      </c>
      <c r="C359" s="46" t="s">
        <v>346</v>
      </c>
      <c r="D359" s="46" t="s">
        <v>347</v>
      </c>
      <c r="E359" s="46" t="s">
        <v>348</v>
      </c>
      <c r="F359" s="46" t="s">
        <v>349</v>
      </c>
      <c r="G359" s="46">
        <v>2</v>
      </c>
      <c r="H359" s="69"/>
      <c r="I359" s="69"/>
      <c r="J359" s="69"/>
      <c r="K359" s="69"/>
      <c r="L359" s="69"/>
      <c r="M359" s="69"/>
      <c r="N359" s="60">
        <v>1.47</v>
      </c>
      <c r="O359" s="60">
        <v>1.45</v>
      </c>
      <c r="P359" s="60">
        <v>1.1599999999999999</v>
      </c>
      <c r="Q359" s="60">
        <v>1.1499999999999999</v>
      </c>
      <c r="R359" s="60">
        <v>1.19</v>
      </c>
      <c r="S359" s="69"/>
      <c r="T359" s="47"/>
    </row>
    <row r="360" spans="1:20">
      <c r="A360" s="58" t="str">
        <f t="shared" si="5"/>
        <v>SVE</v>
      </c>
      <c r="B360" s="46" t="s">
        <v>94</v>
      </c>
      <c r="C360" s="46" t="s">
        <v>346</v>
      </c>
      <c r="D360" s="46" t="s">
        <v>347</v>
      </c>
      <c r="E360" s="46" t="s">
        <v>348</v>
      </c>
      <c r="F360" s="46" t="s">
        <v>349</v>
      </c>
      <c r="G360" s="46">
        <v>2</v>
      </c>
      <c r="H360" s="69"/>
      <c r="I360" s="69"/>
      <c r="J360" s="69"/>
      <c r="K360" s="69"/>
      <c r="L360" s="69"/>
      <c r="M360" s="69"/>
      <c r="N360" s="60">
        <v>2.63</v>
      </c>
      <c r="O360" s="60">
        <v>2.56</v>
      </c>
      <c r="P360" s="60">
        <v>2.17</v>
      </c>
      <c r="Q360" s="60">
        <v>1.66</v>
      </c>
      <c r="R360" s="60">
        <v>1.34</v>
      </c>
      <c r="S360" s="69"/>
      <c r="T360" s="47"/>
    </row>
    <row r="361" spans="1:20">
      <c r="A361" s="58" t="str">
        <f t="shared" si="5"/>
        <v>SWB</v>
      </c>
      <c r="B361" s="46" t="s">
        <v>95</v>
      </c>
      <c r="C361" s="46" t="s">
        <v>346</v>
      </c>
      <c r="D361" s="46" t="s">
        <v>347</v>
      </c>
      <c r="E361" s="46" t="s">
        <v>348</v>
      </c>
      <c r="F361" s="46" t="s">
        <v>349</v>
      </c>
      <c r="G361" s="46">
        <v>2</v>
      </c>
      <c r="H361" s="69"/>
      <c r="I361" s="69"/>
      <c r="J361" s="69"/>
      <c r="K361" s="69"/>
      <c r="L361" s="69"/>
      <c r="M361" s="69"/>
      <c r="N361" s="60" t="s">
        <v>241</v>
      </c>
      <c r="O361" s="60" t="s">
        <v>241</v>
      </c>
      <c r="P361" s="60" t="s">
        <v>241</v>
      </c>
      <c r="Q361" s="60" t="s">
        <v>241</v>
      </c>
      <c r="R361" s="60" t="s">
        <v>241</v>
      </c>
      <c r="S361" s="69"/>
      <c r="T361" s="47"/>
    </row>
    <row r="362" spans="1:20">
      <c r="A362" s="58" t="str">
        <f t="shared" si="5"/>
        <v>SRN</v>
      </c>
      <c r="B362" s="46" t="s">
        <v>96</v>
      </c>
      <c r="C362" s="46" t="s">
        <v>346</v>
      </c>
      <c r="D362" s="46" t="s">
        <v>347</v>
      </c>
      <c r="E362" s="46" t="s">
        <v>348</v>
      </c>
      <c r="F362" s="46" t="s">
        <v>349</v>
      </c>
      <c r="G362" s="46">
        <v>2</v>
      </c>
      <c r="H362" s="69"/>
      <c r="I362" s="69"/>
      <c r="J362" s="69"/>
      <c r="K362" s="69"/>
      <c r="L362" s="69"/>
      <c r="M362" s="69"/>
      <c r="N362" s="60">
        <v>1.44</v>
      </c>
      <c r="O362" s="60">
        <v>1.24</v>
      </c>
      <c r="P362" s="60">
        <v>1.17</v>
      </c>
      <c r="Q362" s="60">
        <v>1.1200000000000001</v>
      </c>
      <c r="R362" s="60">
        <v>1.07</v>
      </c>
      <c r="S362" s="69"/>
      <c r="T362" s="47"/>
    </row>
    <row r="363" spans="1:20">
      <c r="A363" s="58" t="str">
        <f t="shared" si="5"/>
        <v>TMS</v>
      </c>
      <c r="B363" s="46" t="s">
        <v>97</v>
      </c>
      <c r="C363" s="46" t="s">
        <v>346</v>
      </c>
      <c r="D363" s="46" t="s">
        <v>347</v>
      </c>
      <c r="E363" s="46" t="s">
        <v>348</v>
      </c>
      <c r="F363" s="46" t="s">
        <v>349</v>
      </c>
      <c r="G363" s="46">
        <v>2</v>
      </c>
      <c r="H363" s="69"/>
      <c r="I363" s="69"/>
      <c r="J363" s="69"/>
      <c r="K363" s="69"/>
      <c r="L363" s="69"/>
      <c r="M363" s="69"/>
      <c r="N363" s="60" t="s">
        <v>241</v>
      </c>
      <c r="O363" s="60" t="s">
        <v>241</v>
      </c>
      <c r="P363" s="60" t="s">
        <v>241</v>
      </c>
      <c r="Q363" s="60" t="s">
        <v>241</v>
      </c>
      <c r="R363" s="60" t="s">
        <v>241</v>
      </c>
      <c r="S363" s="69"/>
      <c r="T363" s="47"/>
    </row>
    <row r="364" spans="1:20">
      <c r="A364" s="58" t="str">
        <f t="shared" si="5"/>
        <v>UUW</v>
      </c>
      <c r="B364" s="46" t="s">
        <v>267</v>
      </c>
      <c r="C364" s="46" t="s">
        <v>346</v>
      </c>
      <c r="D364" s="46" t="s">
        <v>347</v>
      </c>
      <c r="E364" s="46" t="s">
        <v>348</v>
      </c>
      <c r="F364" s="46" t="s">
        <v>349</v>
      </c>
      <c r="G364" s="46">
        <v>2</v>
      </c>
      <c r="H364" s="69"/>
      <c r="I364" s="69"/>
      <c r="J364" s="69"/>
      <c r="K364" s="69"/>
      <c r="L364" s="69"/>
      <c r="M364" s="69"/>
      <c r="N364" s="60">
        <v>2.0499999999999998</v>
      </c>
      <c r="O364" s="60">
        <v>1.97</v>
      </c>
      <c r="P364" s="60">
        <v>1.85</v>
      </c>
      <c r="Q364" s="60">
        <v>1.77</v>
      </c>
      <c r="R364" s="60">
        <v>1.79</v>
      </c>
      <c r="S364" s="69"/>
      <c r="T364" s="47"/>
    </row>
    <row r="365" spans="1:20">
      <c r="A365" s="58" t="str">
        <f t="shared" si="5"/>
        <v>WSX</v>
      </c>
      <c r="B365" s="46" t="s">
        <v>99</v>
      </c>
      <c r="C365" s="46" t="s">
        <v>346</v>
      </c>
      <c r="D365" s="46" t="s">
        <v>347</v>
      </c>
      <c r="E365" s="46" t="s">
        <v>348</v>
      </c>
      <c r="F365" s="46" t="s">
        <v>349</v>
      </c>
      <c r="G365" s="46">
        <v>2</v>
      </c>
      <c r="H365" s="69"/>
      <c r="I365" s="69"/>
      <c r="J365" s="69"/>
      <c r="K365" s="69"/>
      <c r="L365" s="69"/>
      <c r="M365" s="69"/>
      <c r="N365" s="60" t="s">
        <v>241</v>
      </c>
      <c r="O365" s="60" t="s">
        <v>241</v>
      </c>
      <c r="P365" s="60" t="s">
        <v>241</v>
      </c>
      <c r="Q365" s="60" t="s">
        <v>241</v>
      </c>
      <c r="R365" s="60" t="s">
        <v>241</v>
      </c>
      <c r="S365" s="69"/>
      <c r="T365" s="47"/>
    </row>
    <row r="366" spans="1:20">
      <c r="A366" s="58" t="str">
        <f t="shared" si="5"/>
        <v>YKY</v>
      </c>
      <c r="B366" s="46" t="s">
        <v>100</v>
      </c>
      <c r="C366" s="46" t="s">
        <v>346</v>
      </c>
      <c r="D366" s="46" t="s">
        <v>347</v>
      </c>
      <c r="E366" s="46" t="s">
        <v>348</v>
      </c>
      <c r="F366" s="46" t="s">
        <v>349</v>
      </c>
      <c r="G366" s="46">
        <v>2</v>
      </c>
      <c r="H366" s="69"/>
      <c r="I366" s="69"/>
      <c r="J366" s="69"/>
      <c r="K366" s="69"/>
      <c r="L366" s="69"/>
      <c r="M366" s="69"/>
      <c r="N366" s="60">
        <v>1.56</v>
      </c>
      <c r="O366" s="60">
        <v>1.53</v>
      </c>
      <c r="P366" s="60">
        <v>1.27</v>
      </c>
      <c r="Q366" s="60">
        <v>1.05</v>
      </c>
      <c r="R366" s="60">
        <v>1.0900000000000001</v>
      </c>
      <c r="S366" s="69"/>
      <c r="T366" s="47"/>
    </row>
    <row r="367" spans="1:20">
      <c r="A367" s="58" t="str">
        <f t="shared" si="5"/>
        <v>AFW</v>
      </c>
      <c r="B367" s="46" t="s">
        <v>101</v>
      </c>
      <c r="C367" s="46" t="s">
        <v>346</v>
      </c>
      <c r="D367" s="46" t="s">
        <v>347</v>
      </c>
      <c r="E367" s="46" t="s">
        <v>348</v>
      </c>
      <c r="F367" s="46" t="s">
        <v>349</v>
      </c>
      <c r="G367" s="46">
        <v>2</v>
      </c>
      <c r="H367" s="69"/>
      <c r="I367" s="69"/>
      <c r="J367" s="69"/>
      <c r="K367" s="69"/>
      <c r="L367" s="69"/>
      <c r="M367" s="69"/>
      <c r="N367" s="60">
        <v>0.83</v>
      </c>
      <c r="O367" s="60">
        <v>0.82</v>
      </c>
      <c r="P367" s="60">
        <v>0.81</v>
      </c>
      <c r="Q367" s="60">
        <v>0.83</v>
      </c>
      <c r="R367" s="60">
        <v>0.75</v>
      </c>
      <c r="S367" s="69"/>
      <c r="T367" s="47"/>
    </row>
    <row r="368" spans="1:20">
      <c r="A368" s="58" t="str">
        <f t="shared" si="5"/>
        <v>BRL</v>
      </c>
      <c r="B368" s="46" t="s">
        <v>102</v>
      </c>
      <c r="C368" s="46" t="s">
        <v>346</v>
      </c>
      <c r="D368" s="46" t="s">
        <v>347</v>
      </c>
      <c r="E368" s="46" t="s">
        <v>348</v>
      </c>
      <c r="F368" s="46" t="s">
        <v>349</v>
      </c>
      <c r="G368" s="46">
        <v>2</v>
      </c>
      <c r="H368" s="69"/>
      <c r="I368" s="69"/>
      <c r="J368" s="69"/>
      <c r="K368" s="69"/>
      <c r="L368" s="69"/>
      <c r="M368" s="69"/>
      <c r="N368" s="60" t="s">
        <v>241</v>
      </c>
      <c r="O368" s="60" t="s">
        <v>241</v>
      </c>
      <c r="P368" s="60" t="s">
        <v>241</v>
      </c>
      <c r="Q368" s="60" t="s">
        <v>241</v>
      </c>
      <c r="R368" s="60" t="s">
        <v>241</v>
      </c>
      <c r="S368" s="69"/>
      <c r="T368" s="47"/>
    </row>
    <row r="369" spans="1:20">
      <c r="A369" s="58" t="str">
        <f t="shared" si="5"/>
        <v>PRT</v>
      </c>
      <c r="B369" s="46" t="s">
        <v>104</v>
      </c>
      <c r="C369" s="46" t="s">
        <v>346</v>
      </c>
      <c r="D369" s="46" t="s">
        <v>347</v>
      </c>
      <c r="E369" s="46" t="s">
        <v>348</v>
      </c>
      <c r="F369" s="46" t="s">
        <v>349</v>
      </c>
      <c r="G369" s="46">
        <v>2</v>
      </c>
      <c r="H369" s="69"/>
      <c r="I369" s="69"/>
      <c r="J369" s="69"/>
      <c r="K369" s="69"/>
      <c r="L369" s="69"/>
      <c r="M369" s="69"/>
      <c r="N369" s="60">
        <v>0.56999999999999995</v>
      </c>
      <c r="O369" s="60">
        <v>0.44</v>
      </c>
      <c r="P369" s="60">
        <v>0.39</v>
      </c>
      <c r="Q369" s="60">
        <v>0.42</v>
      </c>
      <c r="R369" s="60">
        <v>0.4</v>
      </c>
      <c r="S369" s="69"/>
      <c r="T369" s="47"/>
    </row>
    <row r="370" spans="1:20">
      <c r="A370" s="58" t="str">
        <f t="shared" si="5"/>
        <v>SEW</v>
      </c>
      <c r="B370" s="46" t="s">
        <v>105</v>
      </c>
      <c r="C370" s="46" t="s">
        <v>346</v>
      </c>
      <c r="D370" s="46" t="s">
        <v>347</v>
      </c>
      <c r="E370" s="46" t="s">
        <v>348</v>
      </c>
      <c r="F370" s="46" t="s">
        <v>349</v>
      </c>
      <c r="G370" s="46">
        <v>2</v>
      </c>
      <c r="H370" s="69"/>
      <c r="I370" s="69"/>
      <c r="J370" s="69"/>
      <c r="K370" s="69"/>
      <c r="L370" s="69"/>
      <c r="M370" s="69"/>
      <c r="N370" s="60">
        <v>2</v>
      </c>
      <c r="O370" s="60">
        <v>1.6</v>
      </c>
      <c r="P370" s="60">
        <v>1.6</v>
      </c>
      <c r="Q370" s="60">
        <v>1.6</v>
      </c>
      <c r="R370" s="60">
        <v>1.6</v>
      </c>
      <c r="S370" s="69"/>
      <c r="T370" s="47"/>
    </row>
    <row r="371" spans="1:20">
      <c r="A371" s="58" t="str">
        <f t="shared" si="5"/>
        <v>SSC</v>
      </c>
      <c r="B371" s="46" t="s">
        <v>103</v>
      </c>
      <c r="C371" s="46" t="s">
        <v>346</v>
      </c>
      <c r="D371" s="46" t="s">
        <v>347</v>
      </c>
      <c r="E371" s="46" t="s">
        <v>348</v>
      </c>
      <c r="F371" s="46" t="s">
        <v>349</v>
      </c>
      <c r="G371" s="46">
        <v>2</v>
      </c>
      <c r="H371" s="69"/>
      <c r="I371" s="69"/>
      <c r="J371" s="69"/>
      <c r="K371" s="69"/>
      <c r="L371" s="69"/>
      <c r="M371" s="69"/>
      <c r="N371" s="60" t="s">
        <v>241</v>
      </c>
      <c r="O371" s="60" t="s">
        <v>241</v>
      </c>
      <c r="P371" s="60" t="s">
        <v>241</v>
      </c>
      <c r="Q371" s="60" t="s">
        <v>241</v>
      </c>
      <c r="R371" s="60" t="s">
        <v>241</v>
      </c>
      <c r="S371" s="69"/>
      <c r="T371" s="47"/>
    </row>
    <row r="372" spans="1:20">
      <c r="A372" s="58" t="str">
        <f t="shared" si="5"/>
        <v>SES</v>
      </c>
      <c r="B372" s="46" t="s">
        <v>106</v>
      </c>
      <c r="C372" s="46" t="s">
        <v>346</v>
      </c>
      <c r="D372" s="46" t="s">
        <v>347</v>
      </c>
      <c r="E372" s="46" t="s">
        <v>348</v>
      </c>
      <c r="F372" s="46" t="s">
        <v>349</v>
      </c>
      <c r="G372" s="46">
        <v>2</v>
      </c>
      <c r="H372" s="69"/>
      <c r="I372" s="69"/>
      <c r="J372" s="69"/>
      <c r="K372" s="69"/>
      <c r="L372" s="69"/>
      <c r="M372" s="69"/>
      <c r="N372" s="60">
        <v>0.53</v>
      </c>
      <c r="O372" s="60">
        <v>0.56000000000000005</v>
      </c>
      <c r="P372" s="60">
        <v>0.47</v>
      </c>
      <c r="Q372" s="60">
        <v>0.56000000000000005</v>
      </c>
      <c r="R372" s="60">
        <v>0.57999999999999996</v>
      </c>
      <c r="S372" s="69"/>
      <c r="T372" s="47"/>
    </row>
    <row r="373" spans="1:20">
      <c r="A373" s="58" t="str">
        <f t="shared" si="5"/>
        <v>ANH</v>
      </c>
      <c r="B373" s="14" t="s">
        <v>58</v>
      </c>
      <c r="C373" s="14" t="s">
        <v>207</v>
      </c>
      <c r="D373" s="14" t="s">
        <v>347</v>
      </c>
      <c r="E373" s="14" t="s">
        <v>350</v>
      </c>
      <c r="F373" s="14" t="s">
        <v>349</v>
      </c>
      <c r="G373" s="14">
        <v>2</v>
      </c>
      <c r="H373" s="60" t="s">
        <v>208</v>
      </c>
      <c r="I373" s="60" t="s">
        <v>208</v>
      </c>
      <c r="J373" s="60" t="s">
        <v>208</v>
      </c>
      <c r="K373" s="60" t="s">
        <v>208</v>
      </c>
      <c r="L373" s="60" t="s">
        <v>208</v>
      </c>
      <c r="M373" s="60" t="s">
        <v>208</v>
      </c>
      <c r="N373" s="60" t="s">
        <v>208</v>
      </c>
      <c r="O373" s="60">
        <v>1.25505489045706</v>
      </c>
      <c r="P373" s="60">
        <v>1.226611127143894</v>
      </c>
      <c r="Q373" s="60">
        <v>1.2667722730554409</v>
      </c>
      <c r="R373" s="60">
        <v>1.158224444278652</v>
      </c>
      <c r="S373" s="60">
        <v>1.1372599999999999</v>
      </c>
      <c r="T373" s="46" t="s">
        <v>351</v>
      </c>
    </row>
    <row r="374" spans="1:20">
      <c r="A374" s="58" t="str">
        <f t="shared" si="5"/>
        <v>WSH</v>
      </c>
      <c r="B374" s="14" t="s">
        <v>91</v>
      </c>
      <c r="C374" s="14" t="s">
        <v>207</v>
      </c>
      <c r="D374" s="14" t="s">
        <v>347</v>
      </c>
      <c r="E374" s="14" t="s">
        <v>350</v>
      </c>
      <c r="F374" s="14" t="s">
        <v>349</v>
      </c>
      <c r="G374" s="14">
        <v>2</v>
      </c>
      <c r="H374" s="60" t="s">
        <v>208</v>
      </c>
      <c r="I374" s="60">
        <v>3.175277773258935</v>
      </c>
      <c r="J374" s="60">
        <v>3.10461344841509</v>
      </c>
      <c r="K374" s="60">
        <v>3.4720868791386081</v>
      </c>
      <c r="L374" s="60">
        <v>3.11157280110204</v>
      </c>
      <c r="M374" s="60">
        <v>3.2145386898522301</v>
      </c>
      <c r="N374" s="60">
        <v>3.19187189272307</v>
      </c>
      <c r="O374" s="60">
        <v>3.2815475535662961</v>
      </c>
      <c r="P374" s="60">
        <v>2.8041539045399309</v>
      </c>
      <c r="Q374" s="60">
        <v>2.6977144487384961</v>
      </c>
      <c r="R374" s="60">
        <v>2.4445810466545841</v>
      </c>
      <c r="S374" s="60">
        <v>2.3486644348859098</v>
      </c>
      <c r="T374" s="46" t="s">
        <v>351</v>
      </c>
    </row>
    <row r="375" spans="1:20">
      <c r="A375" s="58" t="str">
        <f t="shared" si="5"/>
        <v>HDD</v>
      </c>
      <c r="B375" s="14" t="s">
        <v>92</v>
      </c>
      <c r="C375" s="14" t="s">
        <v>207</v>
      </c>
      <c r="D375" s="14" t="s">
        <v>347</v>
      </c>
      <c r="E375" s="14" t="s">
        <v>350</v>
      </c>
      <c r="F375" s="14" t="s">
        <v>349</v>
      </c>
      <c r="G375" s="14">
        <v>2</v>
      </c>
      <c r="H375" s="60" t="s">
        <v>208</v>
      </c>
      <c r="I375" s="60" t="s">
        <v>208</v>
      </c>
      <c r="J375" s="60" t="s">
        <v>208</v>
      </c>
      <c r="K375" s="60" t="s">
        <v>208</v>
      </c>
      <c r="L375" s="60" t="s">
        <v>208</v>
      </c>
      <c r="M375" s="60" t="s">
        <v>208</v>
      </c>
      <c r="N375" s="60">
        <v>2.7874961971402499</v>
      </c>
      <c r="O375" s="60">
        <v>4.0784943001370646</v>
      </c>
      <c r="P375" s="60">
        <v>3.6586543102616078</v>
      </c>
      <c r="Q375" s="60">
        <v>2.3113695727169681</v>
      </c>
      <c r="R375" s="60">
        <v>2.420877183712876</v>
      </c>
      <c r="S375" s="60">
        <v>1.712990267850637</v>
      </c>
      <c r="T375" s="46" t="s">
        <v>351</v>
      </c>
    </row>
    <row r="376" spans="1:20">
      <c r="A376" s="58" t="str">
        <f t="shared" si="5"/>
        <v>NES</v>
      </c>
      <c r="B376" s="14" t="s">
        <v>93</v>
      </c>
      <c r="C376" s="14" t="s">
        <v>207</v>
      </c>
      <c r="D376" s="14" t="s">
        <v>347</v>
      </c>
      <c r="E376" s="14" t="s">
        <v>350</v>
      </c>
      <c r="F376" s="14" t="s">
        <v>349</v>
      </c>
      <c r="G376" s="14">
        <v>2</v>
      </c>
      <c r="H376" s="60">
        <v>0</v>
      </c>
      <c r="I376" s="60">
        <v>0</v>
      </c>
      <c r="J376" s="60">
        <v>0</v>
      </c>
      <c r="K376" s="60">
        <v>0</v>
      </c>
      <c r="L376" s="60">
        <v>0</v>
      </c>
      <c r="M376" s="60">
        <v>0</v>
      </c>
      <c r="N376" s="60">
        <v>0</v>
      </c>
      <c r="O376" s="60">
        <v>0</v>
      </c>
      <c r="P376" s="60">
        <v>1.161556898735232</v>
      </c>
      <c r="Q376" s="60">
        <v>1.146792497836385</v>
      </c>
      <c r="R376" s="60">
        <v>1.1852865742944181</v>
      </c>
      <c r="S376" s="60">
        <v>1.106894965875352</v>
      </c>
      <c r="T376" s="46" t="s">
        <v>351</v>
      </c>
    </row>
    <row r="377" spans="1:20">
      <c r="A377" s="58" t="str">
        <f t="shared" si="5"/>
        <v>SVE</v>
      </c>
      <c r="B377" s="14" t="s">
        <v>94</v>
      </c>
      <c r="C377" s="14" t="s">
        <v>207</v>
      </c>
      <c r="D377" s="14" t="s">
        <v>347</v>
      </c>
      <c r="E377" s="14" t="s">
        <v>350</v>
      </c>
      <c r="F377" s="14" t="s">
        <v>349</v>
      </c>
      <c r="G377" s="14">
        <v>2</v>
      </c>
      <c r="H377" s="60">
        <v>2.1913980425054058</v>
      </c>
      <c r="I377" s="60">
        <v>2.304917315790616</v>
      </c>
      <c r="J377" s="60">
        <v>2.473157260177627</v>
      </c>
      <c r="K377" s="60">
        <v>2.5531140392648939</v>
      </c>
      <c r="L377" s="60">
        <v>2.589653738191283</v>
      </c>
      <c r="M377" s="60">
        <v>2.8144933594859718</v>
      </c>
      <c r="N377" s="60">
        <v>2.6345890236760861</v>
      </c>
      <c r="O377" s="60">
        <v>2.5571384190929218</v>
      </c>
      <c r="P377" s="60">
        <v>2.173768888109386</v>
      </c>
      <c r="Q377" s="60">
        <v>1.6607733888089919</v>
      </c>
      <c r="R377" s="60">
        <v>1.337688550932751</v>
      </c>
      <c r="S377" s="60">
        <v>1.2735797852037829</v>
      </c>
      <c r="T377" s="46" t="s">
        <v>351</v>
      </c>
    </row>
    <row r="378" spans="1:20">
      <c r="A378" s="58" t="str">
        <f t="shared" si="5"/>
        <v>SWB</v>
      </c>
      <c r="B378" s="14" t="s">
        <v>95</v>
      </c>
      <c r="C378" s="14" t="s">
        <v>207</v>
      </c>
      <c r="D378" s="14" t="s">
        <v>347</v>
      </c>
      <c r="E378" s="14" t="s">
        <v>350</v>
      </c>
      <c r="F378" s="14" t="s">
        <v>349</v>
      </c>
      <c r="G378" s="14">
        <v>2</v>
      </c>
      <c r="H378" s="60" t="s">
        <v>208</v>
      </c>
      <c r="I378" s="60">
        <v>4.7099999334611509</v>
      </c>
      <c r="J378" s="60">
        <v>4.9900011910806867</v>
      </c>
      <c r="K378" s="60">
        <v>3.3900000896700568</v>
      </c>
      <c r="L378" s="60">
        <v>3.0100000140785781</v>
      </c>
      <c r="M378" s="60">
        <v>2.7899995257000811</v>
      </c>
      <c r="N378" s="60">
        <v>2.430000009243058</v>
      </c>
      <c r="O378" s="60">
        <v>2.4200002775760212</v>
      </c>
      <c r="P378" s="60">
        <v>2.0899996322041998</v>
      </c>
      <c r="Q378" s="60">
        <v>1.650348838624341</v>
      </c>
      <c r="R378" s="60">
        <v>1.5488167764998471</v>
      </c>
      <c r="S378" s="60">
        <v>1.508266688061757</v>
      </c>
      <c r="T378" s="46" t="s">
        <v>351</v>
      </c>
    </row>
    <row r="379" spans="1:20">
      <c r="A379" s="58" t="str">
        <f t="shared" si="5"/>
        <v>SRN</v>
      </c>
      <c r="B379" s="14" t="s">
        <v>96</v>
      </c>
      <c r="C379" s="14" t="s">
        <v>207</v>
      </c>
      <c r="D379" s="14" t="s">
        <v>347</v>
      </c>
      <c r="E379" s="14" t="s">
        <v>350</v>
      </c>
      <c r="F379" s="14" t="s">
        <v>349</v>
      </c>
      <c r="G379" s="14">
        <v>2</v>
      </c>
      <c r="H379" s="60" t="s">
        <v>208</v>
      </c>
      <c r="I379" s="60">
        <v>1.5183333333333331</v>
      </c>
      <c r="J379" s="60">
        <v>1.4195750711029149</v>
      </c>
      <c r="K379" s="60">
        <v>1.403492950125272</v>
      </c>
      <c r="L379" s="60">
        <v>1.4423111885371409</v>
      </c>
      <c r="M379" s="60">
        <v>1.4368034422499389</v>
      </c>
      <c r="N379" s="60">
        <v>1.4280724310637241</v>
      </c>
      <c r="O379" s="60">
        <v>1.2321943546272831</v>
      </c>
      <c r="P379" s="60">
        <v>1.1639459381160211</v>
      </c>
      <c r="Q379" s="60">
        <v>1.1502897501328011</v>
      </c>
      <c r="R379" s="60">
        <v>1.040381591329486</v>
      </c>
      <c r="S379" s="60">
        <v>1.174993010076582</v>
      </c>
      <c r="T379" s="46" t="s">
        <v>351</v>
      </c>
    </row>
    <row r="380" spans="1:20">
      <c r="A380" s="58" t="str">
        <f t="shared" si="5"/>
        <v>TMS</v>
      </c>
      <c r="B380" s="14" t="s">
        <v>97</v>
      </c>
      <c r="C380" s="14" t="s">
        <v>207</v>
      </c>
      <c r="D380" s="14" t="s">
        <v>347</v>
      </c>
      <c r="E380" s="14" t="s">
        <v>350</v>
      </c>
      <c r="F380" s="14" t="s">
        <v>349</v>
      </c>
      <c r="G380" s="14">
        <v>2</v>
      </c>
      <c r="H380" s="60" t="s">
        <v>208</v>
      </c>
      <c r="I380" s="60" t="s">
        <v>208</v>
      </c>
      <c r="J380" s="60" t="s">
        <v>208</v>
      </c>
      <c r="K380" s="60" t="s">
        <v>208</v>
      </c>
      <c r="L380" s="60" t="s">
        <v>208</v>
      </c>
      <c r="M380" s="60" t="s">
        <v>208</v>
      </c>
      <c r="N380" s="60" t="s">
        <v>208</v>
      </c>
      <c r="O380" s="60" t="s">
        <v>208</v>
      </c>
      <c r="P380" s="60" t="s">
        <v>208</v>
      </c>
      <c r="Q380" s="60" t="s">
        <v>208</v>
      </c>
      <c r="R380" s="60" t="s">
        <v>208</v>
      </c>
      <c r="S380" s="60">
        <v>0.41828196612687008</v>
      </c>
      <c r="T380" s="46" t="s">
        <v>351</v>
      </c>
    </row>
    <row r="381" spans="1:20">
      <c r="A381" s="58" t="str">
        <f t="shared" si="5"/>
        <v>UUW</v>
      </c>
      <c r="B381" s="14" t="s">
        <v>267</v>
      </c>
      <c r="C381" s="14" t="s">
        <v>207</v>
      </c>
      <c r="D381" s="14" t="s">
        <v>347</v>
      </c>
      <c r="E381" s="14" t="s">
        <v>350</v>
      </c>
      <c r="F381" s="14" t="s">
        <v>349</v>
      </c>
      <c r="G381" s="14">
        <v>2</v>
      </c>
      <c r="H381" s="60">
        <v>2.29632985901041</v>
      </c>
      <c r="I381" s="60">
        <v>2.213279122833288</v>
      </c>
      <c r="J381" s="60">
        <v>2.0336728405152571</v>
      </c>
      <c r="K381" s="60">
        <v>1.9240117088026421</v>
      </c>
      <c r="L381" s="60">
        <v>1.7252894746388281</v>
      </c>
      <c r="M381" s="60">
        <v>1.7594038056496091</v>
      </c>
      <c r="N381" s="60">
        <v>2.047746632585179</v>
      </c>
      <c r="O381" s="60">
        <v>1.974114332203194</v>
      </c>
      <c r="P381" s="60">
        <v>1.853624857174287</v>
      </c>
      <c r="Q381" s="60">
        <v>1.767017155355143</v>
      </c>
      <c r="R381" s="60">
        <v>1.793826600400463</v>
      </c>
      <c r="S381" s="60">
        <v>1.4353460610768161</v>
      </c>
      <c r="T381" s="46" t="s">
        <v>351</v>
      </c>
    </row>
    <row r="382" spans="1:20">
      <c r="A382" s="58" t="str">
        <f t="shared" si="5"/>
        <v>WSX</v>
      </c>
      <c r="B382" s="14" t="s">
        <v>99</v>
      </c>
      <c r="C382" s="14" t="s">
        <v>207</v>
      </c>
      <c r="D382" s="14" t="s">
        <v>347</v>
      </c>
      <c r="E382" s="14" t="s">
        <v>350</v>
      </c>
      <c r="F382" s="14" t="s">
        <v>349</v>
      </c>
      <c r="G382" s="14">
        <v>2</v>
      </c>
      <c r="H382" s="60">
        <v>2.5962284273802601</v>
      </c>
      <c r="I382" s="60">
        <v>2.6657062256355748</v>
      </c>
      <c r="J382" s="60">
        <v>2.574619756196975</v>
      </c>
      <c r="K382" s="60">
        <v>2.5874392526884171</v>
      </c>
      <c r="L382" s="60">
        <v>2.06565785339069</v>
      </c>
      <c r="M382" s="60">
        <v>1.834420756356522</v>
      </c>
      <c r="N382" s="60">
        <v>1.6998920630130281</v>
      </c>
      <c r="O382" s="60">
        <v>1.690936942749838</v>
      </c>
      <c r="P382" s="60">
        <v>1.749603052925264</v>
      </c>
      <c r="Q382" s="60">
        <v>1.644193134012496</v>
      </c>
      <c r="R382" s="60">
        <v>1.348387077374581</v>
      </c>
      <c r="S382" s="60">
        <v>1.3077671355881471</v>
      </c>
      <c r="T382" s="46" t="s">
        <v>351</v>
      </c>
    </row>
    <row r="383" spans="1:20">
      <c r="A383" s="58" t="str">
        <f t="shared" si="5"/>
        <v>YKY</v>
      </c>
      <c r="B383" s="14" t="s">
        <v>100</v>
      </c>
      <c r="C383" s="14" t="s">
        <v>207</v>
      </c>
      <c r="D383" s="14" t="s">
        <v>347</v>
      </c>
      <c r="E383" s="14" t="s">
        <v>350</v>
      </c>
      <c r="F383" s="14" t="s">
        <v>349</v>
      </c>
      <c r="G383" s="14">
        <v>2</v>
      </c>
      <c r="H383" s="60">
        <v>1.71702521653776</v>
      </c>
      <c r="I383" s="60">
        <v>1.675624698559675</v>
      </c>
      <c r="J383" s="60">
        <v>1.971611187326362</v>
      </c>
      <c r="K383" s="60">
        <v>1.6736017234736149</v>
      </c>
      <c r="L383" s="60">
        <v>1.656819165132543</v>
      </c>
      <c r="M383" s="60">
        <v>1.826843437578898</v>
      </c>
      <c r="N383" s="60">
        <v>1.470027788805081</v>
      </c>
      <c r="O383" s="60">
        <v>1.5802176063303659</v>
      </c>
      <c r="P383" s="60">
        <v>1.2425019731649569</v>
      </c>
      <c r="Q383" s="60">
        <v>1.0614341085271319</v>
      </c>
      <c r="R383" s="60">
        <v>1.2496265870052281</v>
      </c>
      <c r="S383" s="60">
        <v>1.143300474625776</v>
      </c>
      <c r="T383" s="46" t="s">
        <v>351</v>
      </c>
    </row>
    <row r="384" spans="1:20">
      <c r="A384" s="58" t="str">
        <f t="shared" si="5"/>
        <v>AFW</v>
      </c>
      <c r="B384" s="14" t="s">
        <v>101</v>
      </c>
      <c r="C384" s="14" t="s">
        <v>207</v>
      </c>
      <c r="D384" s="14" t="s">
        <v>347</v>
      </c>
      <c r="E384" s="14" t="s">
        <v>350</v>
      </c>
      <c r="F384" s="14" t="s">
        <v>349</v>
      </c>
      <c r="G384" s="14">
        <v>2</v>
      </c>
      <c r="H384" s="60">
        <v>0</v>
      </c>
      <c r="I384" s="60">
        <v>1.060756775370159</v>
      </c>
      <c r="J384" s="60">
        <v>1.032139445381455</v>
      </c>
      <c r="K384" s="60">
        <v>1.02142654195573</v>
      </c>
      <c r="L384" s="60">
        <v>0.92333914715435139</v>
      </c>
      <c r="M384" s="60">
        <v>0.911144948180166</v>
      </c>
      <c r="N384" s="60">
        <v>0.78752813898619689</v>
      </c>
      <c r="O384" s="60">
        <v>0.77456633864008395</v>
      </c>
      <c r="P384" s="60">
        <v>0.76102354893730106</v>
      </c>
      <c r="Q384" s="60">
        <v>0.83440971393517083</v>
      </c>
      <c r="R384" s="60">
        <v>0.75433055270515992</v>
      </c>
      <c r="S384" s="60">
        <v>0.55517588045775623</v>
      </c>
      <c r="T384" s="46" t="s">
        <v>351</v>
      </c>
    </row>
    <row r="385" spans="1:20">
      <c r="A385" s="58" t="str">
        <f t="shared" si="5"/>
        <v>BRL</v>
      </c>
      <c r="B385" s="14" t="s">
        <v>102</v>
      </c>
      <c r="C385" s="14" t="s">
        <v>207</v>
      </c>
      <c r="D385" s="14" t="s">
        <v>347</v>
      </c>
      <c r="E385" s="14" t="s">
        <v>350</v>
      </c>
      <c r="F385" s="14" t="s">
        <v>349</v>
      </c>
      <c r="G385" s="14">
        <v>2</v>
      </c>
      <c r="H385" s="60">
        <v>2.1405602849463992</v>
      </c>
      <c r="I385" s="60">
        <v>2.0850385990272602</v>
      </c>
      <c r="J385" s="60">
        <v>1.79473710037737</v>
      </c>
      <c r="K385" s="60">
        <v>2.061057219941048</v>
      </c>
      <c r="L385" s="60">
        <v>1.849820617438193</v>
      </c>
      <c r="M385" s="60">
        <v>1.7083832467815701</v>
      </c>
      <c r="N385" s="60">
        <v>1.4501474726243351</v>
      </c>
      <c r="O385" s="60">
        <v>1.6187243046348749</v>
      </c>
      <c r="P385" s="60">
        <v>1.417712629981144</v>
      </c>
      <c r="Q385" s="60">
        <v>1.417202481577186</v>
      </c>
      <c r="R385" s="60">
        <v>1.3912552222802139</v>
      </c>
      <c r="S385" s="60">
        <v>1.2087955654841129</v>
      </c>
      <c r="T385" s="46" t="s">
        <v>351</v>
      </c>
    </row>
    <row r="386" spans="1:20">
      <c r="A386" s="58" t="str">
        <f t="shared" si="5"/>
        <v>PRT</v>
      </c>
      <c r="B386" s="14" t="s">
        <v>104</v>
      </c>
      <c r="C386" s="14" t="s">
        <v>207</v>
      </c>
      <c r="D386" s="14" t="s">
        <v>347</v>
      </c>
      <c r="E386" s="14" t="s">
        <v>350</v>
      </c>
      <c r="F386" s="14" t="s">
        <v>349</v>
      </c>
      <c r="G386" s="14">
        <v>2</v>
      </c>
      <c r="H386" s="60">
        <v>0.58579109833617626</v>
      </c>
      <c r="I386" s="60">
        <v>0.55458102006739363</v>
      </c>
      <c r="J386" s="60">
        <v>0.46942916734966111</v>
      </c>
      <c r="K386" s="60">
        <v>0.8742923425840966</v>
      </c>
      <c r="L386" s="60">
        <v>0.57443355264948526</v>
      </c>
      <c r="M386" s="60">
        <v>0.69391220019935751</v>
      </c>
      <c r="N386" s="60">
        <v>0.57487580846324537</v>
      </c>
      <c r="O386" s="60">
        <v>0.44497723176435577</v>
      </c>
      <c r="P386" s="60">
        <v>0.39479984208006319</v>
      </c>
      <c r="Q386" s="60">
        <v>0.42372172633151772</v>
      </c>
      <c r="R386" s="60">
        <v>0.40407201005594429</v>
      </c>
      <c r="S386" s="60">
        <v>0.42778114937084277</v>
      </c>
      <c r="T386" s="46" t="s">
        <v>351</v>
      </c>
    </row>
    <row r="387" spans="1:20">
      <c r="A387" s="58" t="str">
        <f t="shared" si="5"/>
        <v>SEW</v>
      </c>
      <c r="B387" s="14" t="s">
        <v>105</v>
      </c>
      <c r="C387" s="14" t="s">
        <v>207</v>
      </c>
      <c r="D387" s="14" t="s">
        <v>347</v>
      </c>
      <c r="E387" s="14" t="s">
        <v>350</v>
      </c>
      <c r="F387" s="14" t="s">
        <v>349</v>
      </c>
      <c r="G387" s="14">
        <v>2</v>
      </c>
      <c r="H387" s="69"/>
      <c r="I387" s="69"/>
      <c r="J387" s="69"/>
      <c r="K387" s="69"/>
      <c r="L387" s="69"/>
      <c r="M387" s="69"/>
      <c r="N387" s="69"/>
      <c r="O387" s="69"/>
      <c r="P387" s="69"/>
      <c r="Q387" s="69"/>
      <c r="R387" s="69"/>
      <c r="S387" s="69"/>
      <c r="T387" s="46" t="s">
        <v>351</v>
      </c>
    </row>
    <row r="388" spans="1:20">
      <c r="A388" s="58" t="str">
        <f t="shared" si="5"/>
        <v>SSC</v>
      </c>
      <c r="B388" s="14" t="s">
        <v>103</v>
      </c>
      <c r="C388" s="14" t="s">
        <v>207</v>
      </c>
      <c r="D388" s="14" t="s">
        <v>347</v>
      </c>
      <c r="E388" s="14" t="s">
        <v>350</v>
      </c>
      <c r="F388" s="14" t="s">
        <v>349</v>
      </c>
      <c r="G388" s="14">
        <v>2</v>
      </c>
      <c r="H388" s="69"/>
      <c r="I388" s="69"/>
      <c r="J388" s="69"/>
      <c r="K388" s="69"/>
      <c r="L388" s="69"/>
      <c r="M388" s="69"/>
      <c r="N388" s="69"/>
      <c r="O388" s="69"/>
      <c r="P388" s="69"/>
      <c r="Q388" s="60">
        <v>1.08156032497456</v>
      </c>
      <c r="R388" s="60">
        <v>0.83724831635594188</v>
      </c>
      <c r="S388" s="60">
        <v>0.71158981570014901</v>
      </c>
      <c r="T388" s="46" t="s">
        <v>351</v>
      </c>
    </row>
    <row r="389" spans="1:20">
      <c r="A389" s="58" t="str">
        <f t="shared" si="5"/>
        <v>SES</v>
      </c>
      <c r="B389" s="14" t="s">
        <v>106</v>
      </c>
      <c r="C389" s="14" t="s">
        <v>207</v>
      </c>
      <c r="D389" s="14" t="s">
        <v>347</v>
      </c>
      <c r="E389" s="14" t="s">
        <v>350</v>
      </c>
      <c r="F389" s="14" t="s">
        <v>349</v>
      </c>
      <c r="G389" s="14">
        <v>2</v>
      </c>
      <c r="H389" s="60">
        <v>0.4</v>
      </c>
      <c r="I389" s="60">
        <v>0.56999999999999995</v>
      </c>
      <c r="J389" s="60">
        <v>0.51</v>
      </c>
      <c r="K389" s="60">
        <v>0.82</v>
      </c>
      <c r="L389" s="60">
        <v>0.62</v>
      </c>
      <c r="M389" s="60">
        <v>0.55000000000000004</v>
      </c>
      <c r="N389" s="60">
        <v>0.53</v>
      </c>
      <c r="O389" s="60">
        <v>0.56000000000000005</v>
      </c>
      <c r="P389" s="60">
        <v>0.47</v>
      </c>
      <c r="Q389" s="60">
        <v>0.56000000000000005</v>
      </c>
      <c r="R389" s="60">
        <v>0.57999999999999996</v>
      </c>
      <c r="S389" s="60">
        <v>0.64</v>
      </c>
      <c r="T389" s="46" t="s">
        <v>351</v>
      </c>
    </row>
    <row r="390" spans="1:20">
      <c r="A390" s="58" t="str">
        <f t="shared" si="5"/>
        <v>ANH</v>
      </c>
      <c r="B390" s="14" t="s">
        <v>58</v>
      </c>
      <c r="C390" s="14" t="s">
        <v>352</v>
      </c>
      <c r="D390" s="14" t="s">
        <v>347</v>
      </c>
      <c r="E390" s="14" t="s">
        <v>353</v>
      </c>
      <c r="F390" s="14" t="s">
        <v>354</v>
      </c>
      <c r="G390" s="14">
        <v>0</v>
      </c>
      <c r="H390" s="69"/>
      <c r="I390" s="69"/>
      <c r="J390" s="69"/>
      <c r="K390" s="69"/>
      <c r="L390" s="69"/>
      <c r="M390" s="69"/>
      <c r="N390" s="60" t="s">
        <v>241</v>
      </c>
      <c r="O390" s="60" t="s">
        <v>241</v>
      </c>
      <c r="P390" s="60" t="s">
        <v>241</v>
      </c>
      <c r="Q390" s="60" t="s">
        <v>241</v>
      </c>
      <c r="R390" s="60" t="s">
        <v>241</v>
      </c>
      <c r="S390" s="69"/>
      <c r="T390" s="47"/>
    </row>
    <row r="391" spans="1:20">
      <c r="A391" s="58" t="str">
        <f t="shared" ref="A391:A454" si="6">IF(B391="UU","UUW",B391)</f>
        <v>WSH</v>
      </c>
      <c r="B391" s="14" t="s">
        <v>91</v>
      </c>
      <c r="C391" s="14" t="s">
        <v>352</v>
      </c>
      <c r="D391" s="14" t="s">
        <v>347</v>
      </c>
      <c r="E391" s="14" t="s">
        <v>353</v>
      </c>
      <c r="F391" s="14" t="s">
        <v>354</v>
      </c>
      <c r="G391" s="14">
        <v>0</v>
      </c>
      <c r="H391" s="69"/>
      <c r="I391" s="69"/>
      <c r="J391" s="69"/>
      <c r="K391" s="69"/>
      <c r="L391" s="69"/>
      <c r="M391" s="69"/>
      <c r="N391" s="59">
        <v>9862</v>
      </c>
      <c r="O391" s="59">
        <v>10172</v>
      </c>
      <c r="P391" s="59">
        <v>8778</v>
      </c>
      <c r="Q391" s="59">
        <v>8482</v>
      </c>
      <c r="R391" s="59">
        <v>7715</v>
      </c>
      <c r="S391" s="65"/>
      <c r="T391" s="47"/>
    </row>
    <row r="392" spans="1:20">
      <c r="A392" s="58" t="str">
        <f t="shared" si="6"/>
        <v>HDD</v>
      </c>
      <c r="B392" s="14" t="s">
        <v>92</v>
      </c>
      <c r="C392" s="14" t="s">
        <v>352</v>
      </c>
      <c r="D392" s="14" t="s">
        <v>347</v>
      </c>
      <c r="E392" s="14" t="s">
        <v>353</v>
      </c>
      <c r="F392" s="14" t="s">
        <v>354</v>
      </c>
      <c r="G392" s="14">
        <v>0</v>
      </c>
      <c r="H392" s="69"/>
      <c r="I392" s="69"/>
      <c r="J392" s="69"/>
      <c r="K392" s="69"/>
      <c r="L392" s="69"/>
      <c r="M392" s="69"/>
      <c r="N392" s="59">
        <v>733</v>
      </c>
      <c r="O392" s="59">
        <v>854</v>
      </c>
      <c r="P392" s="59">
        <v>758</v>
      </c>
      <c r="Q392" s="59">
        <v>469</v>
      </c>
      <c r="R392" s="59">
        <v>504</v>
      </c>
      <c r="S392" s="65"/>
      <c r="T392" s="47"/>
    </row>
    <row r="393" spans="1:20">
      <c r="A393" s="58" t="str">
        <f t="shared" si="6"/>
        <v>NES</v>
      </c>
      <c r="B393" s="14" t="s">
        <v>93</v>
      </c>
      <c r="C393" s="14" t="s">
        <v>352</v>
      </c>
      <c r="D393" s="14" t="s">
        <v>347</v>
      </c>
      <c r="E393" s="14" t="s">
        <v>353</v>
      </c>
      <c r="F393" s="14" t="s">
        <v>354</v>
      </c>
      <c r="G393" s="14">
        <v>0</v>
      </c>
      <c r="H393" s="69"/>
      <c r="I393" s="69"/>
      <c r="J393" s="69"/>
      <c r="K393" s="69"/>
      <c r="L393" s="69"/>
      <c r="M393" s="69"/>
      <c r="N393" s="59">
        <v>6862</v>
      </c>
      <c r="O393" s="59">
        <v>6241</v>
      </c>
      <c r="P393" s="59">
        <v>5337</v>
      </c>
      <c r="Q393" s="59">
        <v>5250</v>
      </c>
      <c r="R393" s="59">
        <v>5317</v>
      </c>
      <c r="S393" s="65"/>
      <c r="T393" s="47"/>
    </row>
    <row r="394" spans="1:20">
      <c r="A394" s="58" t="str">
        <f t="shared" si="6"/>
        <v>SVE</v>
      </c>
      <c r="B394" s="14" t="s">
        <v>94</v>
      </c>
      <c r="C394" s="14" t="s">
        <v>352</v>
      </c>
      <c r="D394" s="14" t="s">
        <v>347</v>
      </c>
      <c r="E394" s="14" t="s">
        <v>353</v>
      </c>
      <c r="F394" s="14" t="s">
        <v>354</v>
      </c>
      <c r="G394" s="14">
        <v>0</v>
      </c>
      <c r="H394" s="69"/>
      <c r="I394" s="69"/>
      <c r="J394" s="69"/>
      <c r="K394" s="69"/>
      <c r="L394" s="69"/>
      <c r="M394" s="69"/>
      <c r="N394" s="59">
        <v>20200</v>
      </c>
      <c r="O394" s="59">
        <v>19829</v>
      </c>
      <c r="P394" s="59">
        <v>17079</v>
      </c>
      <c r="Q394" s="59">
        <v>13965</v>
      </c>
      <c r="R394" s="59">
        <v>11364</v>
      </c>
      <c r="S394" s="65"/>
      <c r="T394" s="47"/>
    </row>
    <row r="395" spans="1:20">
      <c r="A395" s="58" t="str">
        <f t="shared" si="6"/>
        <v>SWB</v>
      </c>
      <c r="B395" s="14" t="s">
        <v>95</v>
      </c>
      <c r="C395" s="14" t="s">
        <v>352</v>
      </c>
      <c r="D395" s="14" t="s">
        <v>347</v>
      </c>
      <c r="E395" s="14" t="s">
        <v>353</v>
      </c>
      <c r="F395" s="14" t="s">
        <v>354</v>
      </c>
      <c r="G395" s="14">
        <v>0</v>
      </c>
      <c r="H395" s="69"/>
      <c r="I395" s="69"/>
      <c r="J395" s="69"/>
      <c r="K395" s="69"/>
      <c r="L395" s="69"/>
      <c r="M395" s="69"/>
      <c r="N395" s="59" t="s">
        <v>241</v>
      </c>
      <c r="O395" s="59" t="s">
        <v>241</v>
      </c>
      <c r="P395" s="59" t="s">
        <v>241</v>
      </c>
      <c r="Q395" s="59" t="s">
        <v>241</v>
      </c>
      <c r="R395" s="59" t="s">
        <v>241</v>
      </c>
      <c r="S395" s="65"/>
      <c r="T395" s="47"/>
    </row>
    <row r="396" spans="1:20">
      <c r="A396" s="58" t="str">
        <f t="shared" si="6"/>
        <v>SRN</v>
      </c>
      <c r="B396" s="14" t="s">
        <v>96</v>
      </c>
      <c r="C396" s="14" t="s">
        <v>352</v>
      </c>
      <c r="D396" s="14" t="s">
        <v>347</v>
      </c>
      <c r="E396" s="14" t="s">
        <v>353</v>
      </c>
      <c r="F396" s="14" t="s">
        <v>354</v>
      </c>
      <c r="G396" s="14">
        <v>0</v>
      </c>
      <c r="H396" s="69"/>
      <c r="I396" s="69"/>
      <c r="J396" s="69"/>
      <c r="K396" s="69"/>
      <c r="L396" s="69"/>
      <c r="M396" s="69"/>
      <c r="N396" s="59">
        <v>3561</v>
      </c>
      <c r="O396" s="59">
        <v>3102</v>
      </c>
      <c r="P396" s="59">
        <v>2957</v>
      </c>
      <c r="Q396" s="59">
        <v>2869</v>
      </c>
      <c r="R396" s="59">
        <v>2773</v>
      </c>
      <c r="S396" s="65"/>
      <c r="T396" s="47"/>
    </row>
    <row r="397" spans="1:20">
      <c r="A397" s="58" t="str">
        <f t="shared" si="6"/>
        <v>TMS</v>
      </c>
      <c r="B397" s="14" t="s">
        <v>97</v>
      </c>
      <c r="C397" s="14" t="s">
        <v>352</v>
      </c>
      <c r="D397" s="14" t="s">
        <v>347</v>
      </c>
      <c r="E397" s="14" t="s">
        <v>353</v>
      </c>
      <c r="F397" s="14" t="s">
        <v>354</v>
      </c>
      <c r="G397" s="14">
        <v>0</v>
      </c>
      <c r="H397" s="69"/>
      <c r="I397" s="69"/>
      <c r="J397" s="69"/>
      <c r="K397" s="69"/>
      <c r="L397" s="69"/>
      <c r="M397" s="69"/>
      <c r="N397" s="59" t="s">
        <v>241</v>
      </c>
      <c r="O397" s="59" t="s">
        <v>241</v>
      </c>
      <c r="P397" s="59" t="s">
        <v>241</v>
      </c>
      <c r="Q397" s="59" t="s">
        <v>241</v>
      </c>
      <c r="R397" s="59" t="s">
        <v>241</v>
      </c>
      <c r="S397" s="65"/>
      <c r="T397" s="47"/>
    </row>
    <row r="398" spans="1:20">
      <c r="A398" s="58" t="str">
        <f t="shared" si="6"/>
        <v>UUW</v>
      </c>
      <c r="B398" s="14" t="s">
        <v>267</v>
      </c>
      <c r="C398" s="14" t="s">
        <v>352</v>
      </c>
      <c r="D398" s="14" t="s">
        <v>347</v>
      </c>
      <c r="E398" s="14" t="s">
        <v>353</v>
      </c>
      <c r="F398" s="14" t="s">
        <v>354</v>
      </c>
      <c r="G398" s="14">
        <v>0</v>
      </c>
      <c r="H398" s="69"/>
      <c r="I398" s="69"/>
      <c r="J398" s="69"/>
      <c r="K398" s="69"/>
      <c r="L398" s="69"/>
      <c r="M398" s="69"/>
      <c r="N398" s="59">
        <v>14763</v>
      </c>
      <c r="O398" s="59">
        <v>14234</v>
      </c>
      <c r="P398" s="59">
        <v>13413</v>
      </c>
      <c r="Q398" s="59">
        <v>12933</v>
      </c>
      <c r="R398" s="59">
        <v>13147</v>
      </c>
      <c r="S398" s="65"/>
      <c r="T398" s="47"/>
    </row>
    <row r="399" spans="1:20">
      <c r="A399" s="58" t="str">
        <f t="shared" si="6"/>
        <v>WSX</v>
      </c>
      <c r="B399" s="14" t="s">
        <v>99</v>
      </c>
      <c r="C399" s="14" t="s">
        <v>352</v>
      </c>
      <c r="D399" s="14" t="s">
        <v>347</v>
      </c>
      <c r="E399" s="14" t="s">
        <v>353</v>
      </c>
      <c r="F399" s="14" t="s">
        <v>354</v>
      </c>
      <c r="G399" s="14">
        <v>0</v>
      </c>
      <c r="H399" s="69"/>
      <c r="I399" s="69"/>
      <c r="J399" s="69"/>
      <c r="K399" s="69"/>
      <c r="L399" s="69"/>
      <c r="M399" s="69"/>
      <c r="N399" s="59" t="s">
        <v>241</v>
      </c>
      <c r="O399" s="59" t="s">
        <v>241</v>
      </c>
      <c r="P399" s="59" t="s">
        <v>241</v>
      </c>
      <c r="Q399" s="59" t="s">
        <v>241</v>
      </c>
      <c r="R399" s="59" t="s">
        <v>241</v>
      </c>
      <c r="S399" s="65"/>
      <c r="T399" s="47"/>
    </row>
    <row r="400" spans="1:20">
      <c r="A400" s="58" t="str">
        <f t="shared" si="6"/>
        <v>YKY</v>
      </c>
      <c r="B400" s="14" t="s">
        <v>100</v>
      </c>
      <c r="C400" s="14" t="s">
        <v>352</v>
      </c>
      <c r="D400" s="14" t="s">
        <v>347</v>
      </c>
      <c r="E400" s="14" t="s">
        <v>353</v>
      </c>
      <c r="F400" s="14" t="s">
        <v>354</v>
      </c>
      <c r="G400" s="14">
        <v>0</v>
      </c>
      <c r="H400" s="69"/>
      <c r="I400" s="69"/>
      <c r="J400" s="69"/>
      <c r="K400" s="69"/>
      <c r="L400" s="69"/>
      <c r="M400" s="69"/>
      <c r="N400" s="59">
        <v>7829</v>
      </c>
      <c r="O400" s="59">
        <v>7721</v>
      </c>
      <c r="P400" s="59">
        <v>6435</v>
      </c>
      <c r="Q400" s="59">
        <v>5470</v>
      </c>
      <c r="R400" s="59">
        <v>5859</v>
      </c>
      <c r="S400" s="65"/>
      <c r="T400" s="47"/>
    </row>
    <row r="401" spans="1:20">
      <c r="A401" s="58" t="str">
        <f t="shared" si="6"/>
        <v>AFW</v>
      </c>
      <c r="B401" s="14" t="s">
        <v>101</v>
      </c>
      <c r="C401" s="14" t="s">
        <v>352</v>
      </c>
      <c r="D401" s="14" t="s">
        <v>347</v>
      </c>
      <c r="E401" s="14" t="s">
        <v>353</v>
      </c>
      <c r="F401" s="14" t="s">
        <v>354</v>
      </c>
      <c r="G401" s="14">
        <v>0</v>
      </c>
      <c r="H401" s="69"/>
      <c r="I401" s="69"/>
      <c r="J401" s="69"/>
      <c r="K401" s="69"/>
      <c r="L401" s="69"/>
      <c r="M401" s="69"/>
      <c r="N401" s="59">
        <v>3070</v>
      </c>
      <c r="O401" s="59">
        <v>3093</v>
      </c>
      <c r="P401" s="59">
        <v>3066</v>
      </c>
      <c r="Q401" s="59">
        <v>3157</v>
      </c>
      <c r="R401" s="59">
        <v>2864</v>
      </c>
      <c r="S401" s="65"/>
      <c r="T401" s="47"/>
    </row>
    <row r="402" spans="1:20">
      <c r="A402" s="58" t="str">
        <f t="shared" si="6"/>
        <v>BRL</v>
      </c>
      <c r="B402" s="14" t="s">
        <v>102</v>
      </c>
      <c r="C402" s="14" t="s">
        <v>352</v>
      </c>
      <c r="D402" s="14" t="s">
        <v>347</v>
      </c>
      <c r="E402" s="14" t="s">
        <v>353</v>
      </c>
      <c r="F402" s="14" t="s">
        <v>354</v>
      </c>
      <c r="G402" s="14">
        <v>0</v>
      </c>
      <c r="H402" s="69"/>
      <c r="I402" s="69"/>
      <c r="J402" s="69"/>
      <c r="K402" s="69"/>
      <c r="L402" s="69"/>
      <c r="M402" s="69"/>
      <c r="N402" s="59" t="s">
        <v>241</v>
      </c>
      <c r="O402" s="59" t="s">
        <v>241</v>
      </c>
      <c r="P402" s="59" t="s">
        <v>241</v>
      </c>
      <c r="Q402" s="59" t="s">
        <v>241</v>
      </c>
      <c r="R402" s="59" t="s">
        <v>241</v>
      </c>
      <c r="S402" s="65"/>
      <c r="T402" s="47"/>
    </row>
    <row r="403" spans="1:20">
      <c r="A403" s="58" t="str">
        <f t="shared" si="6"/>
        <v>PRT</v>
      </c>
      <c r="B403" s="14" t="s">
        <v>104</v>
      </c>
      <c r="C403" s="14" t="s">
        <v>352</v>
      </c>
      <c r="D403" s="14" t="s">
        <v>347</v>
      </c>
      <c r="E403" s="14" t="s">
        <v>353</v>
      </c>
      <c r="F403" s="14" t="s">
        <v>354</v>
      </c>
      <c r="G403" s="14">
        <v>0</v>
      </c>
      <c r="H403" s="69"/>
      <c r="I403" s="69"/>
      <c r="J403" s="69"/>
      <c r="K403" s="69"/>
      <c r="L403" s="69"/>
      <c r="M403" s="69"/>
      <c r="N403" s="59">
        <v>411</v>
      </c>
      <c r="O403" s="59">
        <v>323</v>
      </c>
      <c r="P403" s="59">
        <v>294</v>
      </c>
      <c r="Q403" s="59">
        <v>315</v>
      </c>
      <c r="R403" s="59">
        <v>300</v>
      </c>
      <c r="S403" s="65"/>
      <c r="T403" s="47"/>
    </row>
    <row r="404" spans="1:20">
      <c r="A404" s="58" t="str">
        <f t="shared" si="6"/>
        <v>SEW</v>
      </c>
      <c r="B404" s="14" t="s">
        <v>105</v>
      </c>
      <c r="C404" s="14" t="s">
        <v>352</v>
      </c>
      <c r="D404" s="14" t="s">
        <v>347</v>
      </c>
      <c r="E404" s="14" t="s">
        <v>353</v>
      </c>
      <c r="F404" s="14" t="s">
        <v>354</v>
      </c>
      <c r="G404" s="14">
        <v>0</v>
      </c>
      <c r="H404" s="69"/>
      <c r="I404" s="69"/>
      <c r="J404" s="69"/>
      <c r="K404" s="69"/>
      <c r="L404" s="69"/>
      <c r="M404" s="69"/>
      <c r="N404" s="59">
        <v>4325</v>
      </c>
      <c r="O404" s="59">
        <v>3514</v>
      </c>
      <c r="P404" s="59">
        <v>3582</v>
      </c>
      <c r="Q404" s="59">
        <v>3640</v>
      </c>
      <c r="R404" s="59">
        <v>3604</v>
      </c>
      <c r="S404" s="65"/>
      <c r="T404" s="47"/>
    </row>
    <row r="405" spans="1:20">
      <c r="A405" s="58" t="str">
        <f t="shared" si="6"/>
        <v>SSC</v>
      </c>
      <c r="B405" s="14" t="s">
        <v>103</v>
      </c>
      <c r="C405" s="14" t="s">
        <v>352</v>
      </c>
      <c r="D405" s="14" t="s">
        <v>347</v>
      </c>
      <c r="E405" s="14" t="s">
        <v>353</v>
      </c>
      <c r="F405" s="14" t="s">
        <v>354</v>
      </c>
      <c r="G405" s="14">
        <v>0</v>
      </c>
      <c r="H405" s="69"/>
      <c r="I405" s="69"/>
      <c r="J405" s="69"/>
      <c r="K405" s="69"/>
      <c r="L405" s="69"/>
      <c r="M405" s="69"/>
      <c r="N405" s="60" t="s">
        <v>241</v>
      </c>
      <c r="O405" s="60" t="s">
        <v>241</v>
      </c>
      <c r="P405" s="60" t="s">
        <v>241</v>
      </c>
      <c r="Q405" s="60" t="s">
        <v>241</v>
      </c>
      <c r="R405" s="60" t="s">
        <v>241</v>
      </c>
      <c r="S405" s="69"/>
      <c r="T405" s="47"/>
    </row>
    <row r="406" spans="1:20">
      <c r="A406" s="58" t="str">
        <f t="shared" si="6"/>
        <v>SES</v>
      </c>
      <c r="B406" s="14" t="s">
        <v>106</v>
      </c>
      <c r="C406" s="14" t="s">
        <v>352</v>
      </c>
      <c r="D406" s="14" t="s">
        <v>347</v>
      </c>
      <c r="E406" s="14" t="s">
        <v>353</v>
      </c>
      <c r="F406" s="14" t="s">
        <v>354</v>
      </c>
      <c r="G406" s="14">
        <v>0</v>
      </c>
      <c r="H406" s="69"/>
      <c r="I406" s="69"/>
      <c r="J406" s="69"/>
      <c r="K406" s="69"/>
      <c r="L406" s="69"/>
      <c r="M406" s="69"/>
      <c r="N406" s="59">
        <v>365</v>
      </c>
      <c r="O406" s="59">
        <v>388</v>
      </c>
      <c r="P406" s="59">
        <v>329</v>
      </c>
      <c r="Q406" s="59">
        <v>401</v>
      </c>
      <c r="R406" s="59">
        <v>427</v>
      </c>
      <c r="S406" s="65"/>
      <c r="T406" s="47"/>
    </row>
    <row r="407" spans="1:20">
      <c r="A407" s="58" t="str">
        <f t="shared" si="6"/>
        <v>ANH</v>
      </c>
      <c r="B407" s="14" t="s">
        <v>58</v>
      </c>
      <c r="C407" s="14" t="s">
        <v>355</v>
      </c>
      <c r="D407" s="14" t="s">
        <v>347</v>
      </c>
      <c r="E407" s="14" t="s">
        <v>356</v>
      </c>
      <c r="F407" s="14" t="s">
        <v>354</v>
      </c>
      <c r="G407" s="14">
        <v>0</v>
      </c>
      <c r="H407" s="61">
        <v>5989</v>
      </c>
      <c r="I407" s="61">
        <v>6280</v>
      </c>
      <c r="J407" s="61">
        <v>6217</v>
      </c>
      <c r="K407" s="61">
        <v>5774</v>
      </c>
      <c r="L407" s="61">
        <v>5588</v>
      </c>
      <c r="M407" s="61">
        <v>5754</v>
      </c>
      <c r="N407" s="61">
        <v>5313</v>
      </c>
      <c r="O407" s="61">
        <v>5129</v>
      </c>
      <c r="P407" s="61">
        <v>5045</v>
      </c>
      <c r="Q407" s="61">
        <v>5328</v>
      </c>
      <c r="R407" s="61">
        <v>4920</v>
      </c>
      <c r="S407" s="70"/>
      <c r="T407" s="47"/>
    </row>
    <row r="408" spans="1:20">
      <c r="A408" s="58" t="str">
        <f t="shared" si="6"/>
        <v>WSH</v>
      </c>
      <c r="B408" s="14" t="s">
        <v>91</v>
      </c>
      <c r="C408" s="14" t="s">
        <v>355</v>
      </c>
      <c r="D408" s="14" t="s">
        <v>347</v>
      </c>
      <c r="E408" s="14" t="s">
        <v>356</v>
      </c>
      <c r="F408" s="14" t="s">
        <v>354</v>
      </c>
      <c r="G408" s="14">
        <v>0</v>
      </c>
      <c r="H408" s="60" t="s">
        <v>241</v>
      </c>
      <c r="I408" s="61">
        <v>9369</v>
      </c>
      <c r="J408" s="61">
        <v>9527</v>
      </c>
      <c r="K408" s="61">
        <v>10511</v>
      </c>
      <c r="L408" s="61">
        <v>9031</v>
      </c>
      <c r="M408" s="61">
        <v>10043</v>
      </c>
      <c r="N408" s="61">
        <v>9862</v>
      </c>
      <c r="O408" s="61">
        <v>10172</v>
      </c>
      <c r="P408" s="61">
        <v>8778</v>
      </c>
      <c r="Q408" s="61">
        <v>8482</v>
      </c>
      <c r="R408" s="61">
        <v>7715</v>
      </c>
      <c r="S408" s="70"/>
      <c r="T408" s="47"/>
    </row>
    <row r="409" spans="1:20">
      <c r="A409" s="58" t="str">
        <f t="shared" si="6"/>
        <v>HDD</v>
      </c>
      <c r="B409" s="14" t="s">
        <v>92</v>
      </c>
      <c r="C409" s="14" t="s">
        <v>355</v>
      </c>
      <c r="D409" s="14" t="s">
        <v>347</v>
      </c>
      <c r="E409" s="14" t="s">
        <v>356</v>
      </c>
      <c r="F409" s="14" t="s">
        <v>354</v>
      </c>
      <c r="G409" s="14">
        <v>0</v>
      </c>
      <c r="H409" s="61">
        <v>1242</v>
      </c>
      <c r="I409" s="61">
        <v>1312</v>
      </c>
      <c r="J409" s="61">
        <v>1671</v>
      </c>
      <c r="K409" s="61">
        <v>975</v>
      </c>
      <c r="L409" s="61">
        <v>713</v>
      </c>
      <c r="M409" s="61">
        <v>707</v>
      </c>
      <c r="N409" s="61">
        <v>551</v>
      </c>
      <c r="O409" s="61">
        <v>601</v>
      </c>
      <c r="P409" s="61">
        <v>508</v>
      </c>
      <c r="Q409" s="61">
        <v>311</v>
      </c>
      <c r="R409" s="61">
        <v>359</v>
      </c>
      <c r="S409" s="70"/>
      <c r="T409" s="47"/>
    </row>
    <row r="410" spans="1:20">
      <c r="A410" s="58" t="str">
        <f t="shared" si="6"/>
        <v>NES</v>
      </c>
      <c r="B410" s="14" t="s">
        <v>93</v>
      </c>
      <c r="C410" s="14" t="s">
        <v>355</v>
      </c>
      <c r="D410" s="14" t="s">
        <v>347</v>
      </c>
      <c r="E410" s="14" t="s">
        <v>356</v>
      </c>
      <c r="F410" s="14" t="s">
        <v>354</v>
      </c>
      <c r="G410" s="14">
        <v>0</v>
      </c>
      <c r="H410" s="60" t="s">
        <v>241</v>
      </c>
      <c r="I410" s="61">
        <v>8307</v>
      </c>
      <c r="J410" s="61">
        <v>7917</v>
      </c>
      <c r="K410" s="61">
        <v>7005</v>
      </c>
      <c r="L410" s="61">
        <v>6007</v>
      </c>
      <c r="M410" s="61">
        <v>6301</v>
      </c>
      <c r="N410" s="61">
        <v>5602</v>
      </c>
      <c r="O410" s="61">
        <v>5595</v>
      </c>
      <c r="P410" s="61">
        <v>4601</v>
      </c>
      <c r="Q410" s="61">
        <v>4561</v>
      </c>
      <c r="R410" s="61">
        <v>4622</v>
      </c>
      <c r="S410" s="70"/>
      <c r="T410" s="47"/>
    </row>
    <row r="411" spans="1:20">
      <c r="A411" s="58" t="str">
        <f t="shared" si="6"/>
        <v>SVE</v>
      </c>
      <c r="B411" s="14" t="s">
        <v>94</v>
      </c>
      <c r="C411" s="14" t="s">
        <v>355</v>
      </c>
      <c r="D411" s="14" t="s">
        <v>347</v>
      </c>
      <c r="E411" s="14" t="s">
        <v>356</v>
      </c>
      <c r="F411" s="14" t="s">
        <v>354</v>
      </c>
      <c r="G411" s="14">
        <v>0</v>
      </c>
      <c r="H411" s="61">
        <v>12812</v>
      </c>
      <c r="I411" s="61">
        <v>13092</v>
      </c>
      <c r="J411" s="61">
        <v>14052</v>
      </c>
      <c r="K411" s="61">
        <v>14936</v>
      </c>
      <c r="L411" s="61">
        <v>14680</v>
      </c>
      <c r="M411" s="61">
        <v>15336</v>
      </c>
      <c r="N411" s="61">
        <v>13359</v>
      </c>
      <c r="O411" s="61">
        <v>12736</v>
      </c>
      <c r="P411" s="61">
        <v>10984</v>
      </c>
      <c r="Q411" s="61">
        <v>9468</v>
      </c>
      <c r="R411" s="61">
        <v>8123</v>
      </c>
      <c r="S411" s="70"/>
      <c r="T411" s="47"/>
    </row>
    <row r="412" spans="1:20">
      <c r="A412" s="58" t="str">
        <f t="shared" si="6"/>
        <v>SWB</v>
      </c>
      <c r="B412" s="14" t="s">
        <v>95</v>
      </c>
      <c r="C412" s="14" t="s">
        <v>355</v>
      </c>
      <c r="D412" s="14" t="s">
        <v>347</v>
      </c>
      <c r="E412" s="14" t="s">
        <v>356</v>
      </c>
      <c r="F412" s="14" t="s">
        <v>354</v>
      </c>
      <c r="G412" s="14">
        <v>0</v>
      </c>
      <c r="H412" s="60" t="s">
        <v>241</v>
      </c>
      <c r="I412" s="61">
        <v>9910</v>
      </c>
      <c r="J412" s="61">
        <v>10348</v>
      </c>
      <c r="K412" s="61">
        <v>7183</v>
      </c>
      <c r="L412" s="61">
        <v>6414</v>
      </c>
      <c r="M412" s="61">
        <v>6000</v>
      </c>
      <c r="N412" s="61">
        <v>5258</v>
      </c>
      <c r="O412" s="61">
        <v>5231</v>
      </c>
      <c r="P412" s="61">
        <v>4546</v>
      </c>
      <c r="Q412" s="61">
        <v>3526</v>
      </c>
      <c r="R412" s="61">
        <v>3759</v>
      </c>
      <c r="S412" s="70"/>
      <c r="T412" s="47"/>
    </row>
    <row r="413" spans="1:20">
      <c r="A413" s="58" t="str">
        <f t="shared" si="6"/>
        <v>SRN</v>
      </c>
      <c r="B413" s="14" t="s">
        <v>96</v>
      </c>
      <c r="C413" s="14" t="s">
        <v>355</v>
      </c>
      <c r="D413" s="14" t="s">
        <v>347</v>
      </c>
      <c r="E413" s="14" t="s">
        <v>356</v>
      </c>
      <c r="F413" s="14" t="s">
        <v>354</v>
      </c>
      <c r="G413" s="14">
        <v>0</v>
      </c>
      <c r="H413" s="60" t="s">
        <v>241</v>
      </c>
      <c r="I413" s="61">
        <v>3768</v>
      </c>
      <c r="J413" s="61">
        <v>3576</v>
      </c>
      <c r="K413" s="61">
        <v>3527</v>
      </c>
      <c r="L413" s="61">
        <v>3193</v>
      </c>
      <c r="M413" s="61">
        <v>3626</v>
      </c>
      <c r="N413" s="61">
        <v>3491</v>
      </c>
      <c r="O413" s="61">
        <v>3172</v>
      </c>
      <c r="P413" s="61">
        <v>3074</v>
      </c>
      <c r="Q413" s="61">
        <v>2958</v>
      </c>
      <c r="R413" s="61">
        <v>2862</v>
      </c>
      <c r="S413" s="70"/>
      <c r="T413" s="47"/>
    </row>
    <row r="414" spans="1:20">
      <c r="A414" s="58" t="str">
        <f t="shared" si="6"/>
        <v>TMS</v>
      </c>
      <c r="B414" s="14" t="s">
        <v>97</v>
      </c>
      <c r="C414" s="14" t="s">
        <v>355</v>
      </c>
      <c r="D414" s="14" t="s">
        <v>347</v>
      </c>
      <c r="E414" s="14" t="s">
        <v>356</v>
      </c>
      <c r="F414" s="14" t="s">
        <v>354</v>
      </c>
      <c r="G414" s="14">
        <v>0</v>
      </c>
      <c r="H414" s="60" t="s">
        <v>241</v>
      </c>
      <c r="I414" s="61">
        <v>6022</v>
      </c>
      <c r="J414" s="61">
        <v>5422</v>
      </c>
      <c r="K414" s="61">
        <v>5318</v>
      </c>
      <c r="L414" s="61">
        <v>6021</v>
      </c>
      <c r="M414" s="61">
        <v>5831</v>
      </c>
      <c r="N414" s="61">
        <v>5774</v>
      </c>
      <c r="O414" s="61">
        <v>6105</v>
      </c>
      <c r="P414" s="61">
        <v>6302</v>
      </c>
      <c r="Q414" s="61">
        <v>5359</v>
      </c>
      <c r="R414" s="61">
        <v>4949</v>
      </c>
      <c r="S414" s="70"/>
      <c r="T414" s="47"/>
    </row>
    <row r="415" spans="1:20">
      <c r="A415" s="58" t="str">
        <f t="shared" si="6"/>
        <v>UUW</v>
      </c>
      <c r="B415" s="14" t="s">
        <v>267</v>
      </c>
      <c r="C415" s="14" t="s">
        <v>355</v>
      </c>
      <c r="D415" s="14" t="s">
        <v>347</v>
      </c>
      <c r="E415" s="14" t="s">
        <v>356</v>
      </c>
      <c r="F415" s="14" t="s">
        <v>354</v>
      </c>
      <c r="G415" s="14">
        <v>0</v>
      </c>
      <c r="H415" s="61">
        <v>15782</v>
      </c>
      <c r="I415" s="61">
        <v>15239</v>
      </c>
      <c r="J415" s="61">
        <v>14120</v>
      </c>
      <c r="K415" s="61">
        <v>13525</v>
      </c>
      <c r="L415" s="61">
        <v>12128</v>
      </c>
      <c r="M415" s="61">
        <v>12368</v>
      </c>
      <c r="N415" s="61">
        <v>14763</v>
      </c>
      <c r="O415" s="61">
        <v>14234</v>
      </c>
      <c r="P415" s="61">
        <v>13413</v>
      </c>
      <c r="Q415" s="61">
        <v>12933</v>
      </c>
      <c r="R415" s="61">
        <v>13147</v>
      </c>
      <c r="S415" s="70"/>
      <c r="T415" s="47"/>
    </row>
    <row r="416" spans="1:20">
      <c r="A416" s="58" t="str">
        <f t="shared" si="6"/>
        <v>WSX</v>
      </c>
      <c r="B416" s="14" t="s">
        <v>99</v>
      </c>
      <c r="C416" s="14" t="s">
        <v>355</v>
      </c>
      <c r="D416" s="14" t="s">
        <v>347</v>
      </c>
      <c r="E416" s="14" t="s">
        <v>356</v>
      </c>
      <c r="F416" s="14" t="s">
        <v>354</v>
      </c>
      <c r="G416" s="14">
        <v>0</v>
      </c>
      <c r="H416" s="61">
        <v>2802</v>
      </c>
      <c r="I416" s="61">
        <v>2879</v>
      </c>
      <c r="J416" s="61">
        <v>2792</v>
      </c>
      <c r="K416" s="61">
        <v>2873</v>
      </c>
      <c r="L416" s="61">
        <v>2293</v>
      </c>
      <c r="M416" s="61">
        <v>2051</v>
      </c>
      <c r="N416" s="61">
        <v>1915</v>
      </c>
      <c r="O416" s="61">
        <v>1922</v>
      </c>
      <c r="P416" s="61">
        <v>2011</v>
      </c>
      <c r="Q416" s="61">
        <v>1904</v>
      </c>
      <c r="R416" s="61">
        <v>1559</v>
      </c>
      <c r="S416" s="70"/>
      <c r="T416" s="47"/>
    </row>
    <row r="417" spans="1:20">
      <c r="A417" s="58" t="str">
        <f t="shared" si="6"/>
        <v>YKY</v>
      </c>
      <c r="B417" s="14" t="s">
        <v>100</v>
      </c>
      <c r="C417" s="14" t="s">
        <v>355</v>
      </c>
      <c r="D417" s="14" t="s">
        <v>347</v>
      </c>
      <c r="E417" s="14" t="s">
        <v>356</v>
      </c>
      <c r="F417" s="14" t="s">
        <v>354</v>
      </c>
      <c r="G417" s="14">
        <v>0</v>
      </c>
      <c r="H417" s="61">
        <v>11649</v>
      </c>
      <c r="I417" s="61">
        <v>11506</v>
      </c>
      <c r="J417" s="61">
        <v>12879</v>
      </c>
      <c r="K417" s="61">
        <v>10406</v>
      </c>
      <c r="L417" s="61">
        <v>10082</v>
      </c>
      <c r="M417" s="61">
        <v>9673</v>
      </c>
      <c r="N417" s="61">
        <v>7913</v>
      </c>
      <c r="O417" s="61">
        <v>8298</v>
      </c>
      <c r="P417" s="61">
        <v>6573</v>
      </c>
      <c r="Q417" s="61">
        <v>5470</v>
      </c>
      <c r="R417" s="61">
        <v>5864</v>
      </c>
      <c r="S417" s="70"/>
      <c r="T417" s="47"/>
    </row>
    <row r="418" spans="1:20">
      <c r="A418" s="58" t="str">
        <f t="shared" si="6"/>
        <v>AFW</v>
      </c>
      <c r="B418" s="14" t="s">
        <v>101</v>
      </c>
      <c r="C418" s="14" t="s">
        <v>355</v>
      </c>
      <c r="D418" s="14" t="s">
        <v>347</v>
      </c>
      <c r="E418" s="14" t="s">
        <v>356</v>
      </c>
      <c r="F418" s="14" t="s">
        <v>354</v>
      </c>
      <c r="G418" s="14">
        <v>0</v>
      </c>
      <c r="H418" s="60" t="s">
        <v>241</v>
      </c>
      <c r="I418" s="61">
        <v>3730</v>
      </c>
      <c r="J418" s="61">
        <v>3783</v>
      </c>
      <c r="K418" s="61">
        <v>3743</v>
      </c>
      <c r="L418" s="61">
        <v>3552</v>
      </c>
      <c r="M418" s="61">
        <v>3526</v>
      </c>
      <c r="N418" s="61">
        <v>3070</v>
      </c>
      <c r="O418" s="61">
        <v>3093</v>
      </c>
      <c r="P418" s="61">
        <v>3066</v>
      </c>
      <c r="Q418" s="61">
        <v>3157</v>
      </c>
      <c r="R418" s="61">
        <v>2864</v>
      </c>
      <c r="S418" s="70"/>
      <c r="T418" s="47"/>
    </row>
    <row r="419" spans="1:20">
      <c r="A419" s="58" t="str">
        <f t="shared" si="6"/>
        <v>BRL</v>
      </c>
      <c r="B419" s="14" t="s">
        <v>102</v>
      </c>
      <c r="C419" s="14" t="s">
        <v>355</v>
      </c>
      <c r="D419" s="14" t="s">
        <v>347</v>
      </c>
      <c r="E419" s="14" t="s">
        <v>356</v>
      </c>
      <c r="F419" s="14" t="s">
        <v>354</v>
      </c>
      <c r="G419" s="14">
        <v>0</v>
      </c>
      <c r="H419" s="61">
        <v>2473</v>
      </c>
      <c r="I419" s="61">
        <v>2504</v>
      </c>
      <c r="J419" s="61">
        <v>2231</v>
      </c>
      <c r="K419" s="61">
        <v>2576</v>
      </c>
      <c r="L419" s="61">
        <v>2329</v>
      </c>
      <c r="M419" s="61">
        <v>2162</v>
      </c>
      <c r="N419" s="61">
        <v>1711</v>
      </c>
      <c r="O419" s="61">
        <v>1934</v>
      </c>
      <c r="P419" s="61">
        <v>1712</v>
      </c>
      <c r="Q419" s="61">
        <v>1732</v>
      </c>
      <c r="R419" s="61">
        <v>1714</v>
      </c>
      <c r="S419" s="70"/>
      <c r="T419" s="47"/>
    </row>
    <row r="420" spans="1:20">
      <c r="A420" s="58" t="str">
        <f t="shared" si="6"/>
        <v>PRT</v>
      </c>
      <c r="B420" s="14" t="s">
        <v>104</v>
      </c>
      <c r="C420" s="14" t="s">
        <v>355</v>
      </c>
      <c r="D420" s="14" t="s">
        <v>347</v>
      </c>
      <c r="E420" s="14" t="s">
        <v>356</v>
      </c>
      <c r="F420" s="14" t="s">
        <v>354</v>
      </c>
      <c r="G420" s="14">
        <v>0</v>
      </c>
      <c r="H420" s="61">
        <v>354</v>
      </c>
      <c r="I420" s="61">
        <v>344</v>
      </c>
      <c r="J420" s="61">
        <v>302</v>
      </c>
      <c r="K420" s="61">
        <v>561</v>
      </c>
      <c r="L420" s="61">
        <v>374</v>
      </c>
      <c r="M420" s="61">
        <v>451</v>
      </c>
      <c r="N420" s="61">
        <v>374</v>
      </c>
      <c r="O420" s="61">
        <v>294</v>
      </c>
      <c r="P420" s="61">
        <v>267</v>
      </c>
      <c r="Q420" s="61">
        <v>286</v>
      </c>
      <c r="R420" s="61">
        <v>273</v>
      </c>
      <c r="S420" s="70"/>
      <c r="T420" s="47"/>
    </row>
    <row r="421" spans="1:20">
      <c r="A421" s="58" t="str">
        <f t="shared" si="6"/>
        <v>SEW</v>
      </c>
      <c r="B421" s="14" t="s">
        <v>105</v>
      </c>
      <c r="C421" s="14" t="s">
        <v>355</v>
      </c>
      <c r="D421" s="14" t="s">
        <v>347</v>
      </c>
      <c r="E421" s="14" t="s">
        <v>356</v>
      </c>
      <c r="F421" s="14" t="s">
        <v>354</v>
      </c>
      <c r="G421" s="14">
        <v>0</v>
      </c>
      <c r="H421" s="60" t="s">
        <v>241</v>
      </c>
      <c r="I421" s="61">
        <v>4983</v>
      </c>
      <c r="J421" s="61">
        <v>5023</v>
      </c>
      <c r="K421" s="61">
        <v>5012</v>
      </c>
      <c r="L421" s="61">
        <v>4609</v>
      </c>
      <c r="M421" s="61">
        <v>4255</v>
      </c>
      <c r="N421" s="61">
        <v>4087</v>
      </c>
      <c r="O421" s="61">
        <v>3320</v>
      </c>
      <c r="P421" s="61">
        <v>3067</v>
      </c>
      <c r="Q421" s="61">
        <v>3027</v>
      </c>
      <c r="R421" s="61">
        <v>3062</v>
      </c>
      <c r="S421" s="70"/>
      <c r="T421" s="47"/>
    </row>
    <row r="422" spans="1:20">
      <c r="A422" s="58" t="str">
        <f t="shared" si="6"/>
        <v>SSC</v>
      </c>
      <c r="B422" s="14" t="s">
        <v>103</v>
      </c>
      <c r="C422" s="14" t="s">
        <v>355</v>
      </c>
      <c r="D422" s="14" t="s">
        <v>347</v>
      </c>
      <c r="E422" s="14" t="s">
        <v>356</v>
      </c>
      <c r="F422" s="14" t="s">
        <v>354</v>
      </c>
      <c r="G422" s="14">
        <v>0</v>
      </c>
      <c r="H422" s="60" t="s">
        <v>241</v>
      </c>
      <c r="I422" s="61">
        <v>2899</v>
      </c>
      <c r="J422" s="61">
        <v>3025</v>
      </c>
      <c r="K422" s="61">
        <v>2532</v>
      </c>
      <c r="L422" s="61">
        <v>3176</v>
      </c>
      <c r="M422" s="61">
        <v>2712</v>
      </c>
      <c r="N422" s="61">
        <v>2354</v>
      </c>
      <c r="O422" s="61">
        <v>2513</v>
      </c>
      <c r="P422" s="61">
        <v>2002</v>
      </c>
      <c r="Q422" s="61">
        <v>1689</v>
      </c>
      <c r="R422" s="61">
        <v>1323</v>
      </c>
      <c r="S422" s="70"/>
      <c r="T422" s="47"/>
    </row>
    <row r="423" spans="1:20">
      <c r="A423" s="58" t="str">
        <f t="shared" si="6"/>
        <v>SES</v>
      </c>
      <c r="B423" s="14" t="s">
        <v>106</v>
      </c>
      <c r="C423" s="14" t="s">
        <v>355</v>
      </c>
      <c r="D423" s="14" t="s">
        <v>347</v>
      </c>
      <c r="E423" s="14" t="s">
        <v>356</v>
      </c>
      <c r="F423" s="14" t="s">
        <v>354</v>
      </c>
      <c r="G423" s="14">
        <v>0</v>
      </c>
      <c r="H423" s="60" t="s">
        <v>241</v>
      </c>
      <c r="I423" s="61">
        <v>386</v>
      </c>
      <c r="J423" s="61">
        <v>346</v>
      </c>
      <c r="K423" s="61">
        <v>559</v>
      </c>
      <c r="L423" s="61">
        <v>437</v>
      </c>
      <c r="M423" s="61">
        <v>389</v>
      </c>
      <c r="N423" s="61">
        <v>383</v>
      </c>
      <c r="O423" s="61">
        <v>403</v>
      </c>
      <c r="P423" s="61">
        <v>343</v>
      </c>
      <c r="Q423" s="61">
        <v>399</v>
      </c>
      <c r="R423" s="61">
        <v>427</v>
      </c>
      <c r="S423" s="70"/>
      <c r="T423" s="47"/>
    </row>
    <row r="424" spans="1:20">
      <c r="A424" s="58" t="str">
        <f t="shared" si="6"/>
        <v>ANH</v>
      </c>
      <c r="B424" s="14" t="s">
        <v>58</v>
      </c>
      <c r="C424" s="14" t="s">
        <v>357</v>
      </c>
      <c r="D424" s="14" t="s">
        <v>347</v>
      </c>
      <c r="E424" s="14" t="s">
        <v>358</v>
      </c>
      <c r="F424" s="14" t="s">
        <v>358</v>
      </c>
      <c r="G424" s="14">
        <v>0</v>
      </c>
      <c r="H424" s="61">
        <v>4176700</v>
      </c>
      <c r="I424" s="61">
        <v>4296107</v>
      </c>
      <c r="J424" s="61">
        <v>4294714</v>
      </c>
      <c r="K424" s="61">
        <v>4324164</v>
      </c>
      <c r="L424" s="61">
        <v>4446058</v>
      </c>
      <c r="M424" s="61">
        <v>4559226</v>
      </c>
      <c r="N424" s="61">
        <v>4555690</v>
      </c>
      <c r="O424" s="61">
        <v>4600054</v>
      </c>
      <c r="P424" s="61">
        <v>4629640</v>
      </c>
      <c r="Q424" s="61">
        <v>4734331</v>
      </c>
      <c r="R424" s="61">
        <v>4780541</v>
      </c>
      <c r="S424" s="70"/>
      <c r="T424" s="47"/>
    </row>
    <row r="425" spans="1:20">
      <c r="A425" s="58" t="str">
        <f t="shared" si="6"/>
        <v>WSH</v>
      </c>
      <c r="B425" s="14" t="s">
        <v>91</v>
      </c>
      <c r="C425" s="14" t="s">
        <v>357</v>
      </c>
      <c r="D425" s="14" t="s">
        <v>347</v>
      </c>
      <c r="E425" s="14" t="s">
        <v>358</v>
      </c>
      <c r="F425" s="14" t="s">
        <v>358</v>
      </c>
      <c r="G425" s="14">
        <v>0</v>
      </c>
      <c r="H425" s="60" t="s">
        <v>241</v>
      </c>
      <c r="I425" s="61">
        <v>2950608</v>
      </c>
      <c r="J425" s="61">
        <v>3068659</v>
      </c>
      <c r="K425" s="61">
        <v>3037861</v>
      </c>
      <c r="L425" s="61">
        <v>3102611</v>
      </c>
      <c r="M425" s="61">
        <v>3124243</v>
      </c>
      <c r="N425" s="61">
        <v>3089723</v>
      </c>
      <c r="O425" s="61">
        <v>3099757</v>
      </c>
      <c r="P425" s="61">
        <v>3130356</v>
      </c>
      <c r="Q425" s="61">
        <v>3144143</v>
      </c>
      <c r="R425" s="61">
        <v>3155960</v>
      </c>
      <c r="S425" s="70"/>
      <c r="T425" s="47"/>
    </row>
    <row r="426" spans="1:20">
      <c r="A426" s="58" t="str">
        <f t="shared" si="6"/>
        <v>HDD</v>
      </c>
      <c r="B426" s="14" t="s">
        <v>92</v>
      </c>
      <c r="C426" s="14" t="s">
        <v>357</v>
      </c>
      <c r="D426" s="14" t="s">
        <v>347</v>
      </c>
      <c r="E426" s="14" t="s">
        <v>358</v>
      </c>
      <c r="F426" s="14" t="s">
        <v>358</v>
      </c>
      <c r="G426" s="14">
        <v>0</v>
      </c>
      <c r="H426" s="60" t="s">
        <v>241</v>
      </c>
      <c r="I426" s="61">
        <v>261084</v>
      </c>
      <c r="J426" s="61">
        <v>262515</v>
      </c>
      <c r="K426" s="61">
        <v>262515</v>
      </c>
      <c r="L426" s="61">
        <v>261771</v>
      </c>
      <c r="M426" s="61">
        <v>261771</v>
      </c>
      <c r="N426" s="61">
        <v>262960</v>
      </c>
      <c r="O426" s="61">
        <v>209391</v>
      </c>
      <c r="P426" s="61">
        <v>207180</v>
      </c>
      <c r="Q426" s="61">
        <v>202910</v>
      </c>
      <c r="R426" s="61">
        <v>208189</v>
      </c>
      <c r="S426" s="70"/>
      <c r="T426" s="47"/>
    </row>
    <row r="427" spans="1:20">
      <c r="A427" s="58" t="str">
        <f t="shared" si="6"/>
        <v>NES</v>
      </c>
      <c r="B427" s="14" t="s">
        <v>93</v>
      </c>
      <c r="C427" s="14" t="s">
        <v>357</v>
      </c>
      <c r="D427" s="14" t="s">
        <v>347</v>
      </c>
      <c r="E427" s="14" t="s">
        <v>358</v>
      </c>
      <c r="F427" s="14" t="s">
        <v>358</v>
      </c>
      <c r="G427" s="14">
        <v>0</v>
      </c>
      <c r="H427" s="60" t="s">
        <v>241</v>
      </c>
      <c r="I427" s="61">
        <v>4372105</v>
      </c>
      <c r="J427" s="61">
        <v>4398333</v>
      </c>
      <c r="K427" s="61">
        <v>4378125</v>
      </c>
      <c r="L427" s="61">
        <v>4290714</v>
      </c>
      <c r="M427" s="61">
        <v>4500714</v>
      </c>
      <c r="N427" s="61">
        <v>4668333</v>
      </c>
      <c r="O427" s="61">
        <v>4303846</v>
      </c>
      <c r="P427" s="61">
        <v>4601000</v>
      </c>
      <c r="Q427" s="61">
        <v>4577986</v>
      </c>
      <c r="R427" s="61">
        <v>4485835</v>
      </c>
      <c r="S427" s="70"/>
      <c r="T427" s="47"/>
    </row>
    <row r="428" spans="1:20">
      <c r="A428" s="58" t="str">
        <f t="shared" si="6"/>
        <v>SVE</v>
      </c>
      <c r="B428" s="14" t="s">
        <v>94</v>
      </c>
      <c r="C428" s="14" t="s">
        <v>357</v>
      </c>
      <c r="D428" s="14" t="s">
        <v>347</v>
      </c>
      <c r="E428" s="14" t="s">
        <v>358</v>
      </c>
      <c r="F428" s="14" t="s">
        <v>358</v>
      </c>
      <c r="G428" s="14">
        <v>0</v>
      </c>
      <c r="H428" s="61">
        <v>7775858</v>
      </c>
      <c r="I428" s="61">
        <v>7554284</v>
      </c>
      <c r="J428" s="61">
        <v>7552694</v>
      </c>
      <c r="K428" s="61">
        <v>7790878</v>
      </c>
      <c r="L428" s="61">
        <v>7544638</v>
      </c>
      <c r="M428" s="61">
        <v>7726435</v>
      </c>
      <c r="N428" s="61">
        <v>7667230</v>
      </c>
      <c r="O428" s="61">
        <v>7754371</v>
      </c>
      <c r="P428" s="61">
        <v>7856861</v>
      </c>
      <c r="Q428" s="61">
        <v>8408733</v>
      </c>
      <c r="R428" s="61">
        <v>8495251</v>
      </c>
      <c r="S428" s="70"/>
      <c r="T428" s="47"/>
    </row>
    <row r="429" spans="1:20">
      <c r="A429" s="58" t="str">
        <f t="shared" si="6"/>
        <v>SWB</v>
      </c>
      <c r="B429" s="14" t="s">
        <v>95</v>
      </c>
      <c r="C429" s="14" t="s">
        <v>357</v>
      </c>
      <c r="D429" s="14" t="s">
        <v>347</v>
      </c>
      <c r="E429" s="14" t="s">
        <v>358</v>
      </c>
      <c r="F429" s="14" t="s">
        <v>358</v>
      </c>
      <c r="G429" s="14">
        <v>0</v>
      </c>
      <c r="H429" s="60" t="s">
        <v>241</v>
      </c>
      <c r="I429" s="61">
        <v>2104034</v>
      </c>
      <c r="J429" s="61">
        <v>2073747</v>
      </c>
      <c r="K429" s="61">
        <v>2118879</v>
      </c>
      <c r="L429" s="61">
        <v>2130897</v>
      </c>
      <c r="M429" s="61">
        <v>2150538</v>
      </c>
      <c r="N429" s="61">
        <v>2163786</v>
      </c>
      <c r="O429" s="61">
        <v>2161570</v>
      </c>
      <c r="P429" s="61">
        <v>2175120</v>
      </c>
      <c r="Q429" s="61">
        <v>2136518</v>
      </c>
      <c r="R429" s="61">
        <v>2427014</v>
      </c>
      <c r="S429" s="70"/>
      <c r="T429" s="47"/>
    </row>
    <row r="430" spans="1:20">
      <c r="A430" s="58" t="str">
        <f t="shared" si="6"/>
        <v>SRN</v>
      </c>
      <c r="B430" s="14" t="s">
        <v>96</v>
      </c>
      <c r="C430" s="14" t="s">
        <v>357</v>
      </c>
      <c r="D430" s="14" t="s">
        <v>347</v>
      </c>
      <c r="E430" s="14" t="s">
        <v>358</v>
      </c>
      <c r="F430" s="14" t="s">
        <v>358</v>
      </c>
      <c r="G430" s="14">
        <v>0</v>
      </c>
      <c r="H430" s="60" t="s">
        <v>241</v>
      </c>
      <c r="I430" s="61">
        <v>2400000</v>
      </c>
      <c r="J430" s="61">
        <v>2416216</v>
      </c>
      <c r="K430" s="61">
        <v>2483803</v>
      </c>
      <c r="L430" s="61">
        <v>2475194</v>
      </c>
      <c r="M430" s="61">
        <v>2500690</v>
      </c>
      <c r="N430" s="61">
        <v>2493571</v>
      </c>
      <c r="O430" s="61">
        <v>2517460</v>
      </c>
      <c r="P430" s="61">
        <v>2540496</v>
      </c>
      <c r="Q430" s="61">
        <v>2571526</v>
      </c>
      <c r="R430" s="61">
        <v>2597124</v>
      </c>
      <c r="S430" s="70"/>
      <c r="T430" s="47"/>
    </row>
    <row r="431" spans="1:20">
      <c r="A431" s="58" t="str">
        <f t="shared" si="6"/>
        <v>TMS</v>
      </c>
      <c r="B431" s="14" t="s">
        <v>97</v>
      </c>
      <c r="C431" s="14" t="s">
        <v>357</v>
      </c>
      <c r="D431" s="14" t="s">
        <v>347</v>
      </c>
      <c r="E431" s="14" t="s">
        <v>358</v>
      </c>
      <c r="F431" s="14" t="s">
        <v>358</v>
      </c>
      <c r="G431" s="14">
        <v>0</v>
      </c>
      <c r="H431" s="60" t="s">
        <v>241</v>
      </c>
      <c r="I431" s="61">
        <v>8727536</v>
      </c>
      <c r="J431" s="61">
        <v>9036667</v>
      </c>
      <c r="K431" s="61">
        <v>9329825</v>
      </c>
      <c r="L431" s="61">
        <v>9407813</v>
      </c>
      <c r="M431" s="61">
        <v>9559016</v>
      </c>
      <c r="N431" s="61">
        <v>9955172</v>
      </c>
      <c r="O431" s="61">
        <v>10008197</v>
      </c>
      <c r="P431" s="61">
        <v>10164516</v>
      </c>
      <c r="Q431" s="61">
        <v>11164583</v>
      </c>
      <c r="R431" s="61">
        <v>10067957</v>
      </c>
      <c r="S431" s="70"/>
      <c r="T431" s="47"/>
    </row>
    <row r="432" spans="1:20">
      <c r="A432" s="58" t="str">
        <f t="shared" si="6"/>
        <v>UUW</v>
      </c>
      <c r="B432" s="14" t="s">
        <v>267</v>
      </c>
      <c r="C432" s="14" t="s">
        <v>357</v>
      </c>
      <c r="D432" s="14" t="s">
        <v>347</v>
      </c>
      <c r="E432" s="14" t="s">
        <v>358</v>
      </c>
      <c r="F432" s="14" t="s">
        <v>358</v>
      </c>
      <c r="G432" s="14">
        <v>0</v>
      </c>
      <c r="H432" s="61">
        <v>6872706</v>
      </c>
      <c r="I432" s="61">
        <v>6885259</v>
      </c>
      <c r="J432" s="61">
        <v>6943103</v>
      </c>
      <c r="K432" s="61">
        <v>7029583</v>
      </c>
      <c r="L432" s="61">
        <v>7029545</v>
      </c>
      <c r="M432" s="61">
        <v>7029654</v>
      </c>
      <c r="N432" s="61">
        <v>7209388</v>
      </c>
      <c r="O432" s="61">
        <v>7210322</v>
      </c>
      <c r="P432" s="61">
        <v>7236092</v>
      </c>
      <c r="Q432" s="61">
        <v>7319114</v>
      </c>
      <c r="R432" s="61">
        <v>7329025</v>
      </c>
      <c r="S432" s="70"/>
      <c r="T432" s="47"/>
    </row>
    <row r="433" spans="1:20">
      <c r="A433" s="58" t="str">
        <f t="shared" si="6"/>
        <v>WSX</v>
      </c>
      <c r="B433" s="14" t="s">
        <v>99</v>
      </c>
      <c r="C433" s="14" t="s">
        <v>357</v>
      </c>
      <c r="D433" s="14" t="s">
        <v>347</v>
      </c>
      <c r="E433" s="14" t="s">
        <v>358</v>
      </c>
      <c r="F433" s="14" t="s">
        <v>358</v>
      </c>
      <c r="G433" s="14">
        <v>0</v>
      </c>
      <c r="H433" s="61">
        <v>1234361</v>
      </c>
      <c r="I433" s="61">
        <v>1279556</v>
      </c>
      <c r="J433" s="61">
        <v>1243873</v>
      </c>
      <c r="K433" s="61">
        <v>1274542</v>
      </c>
      <c r="L433" s="61">
        <v>1281006</v>
      </c>
      <c r="M433" s="61">
        <v>1288571</v>
      </c>
      <c r="N433" s="61">
        <v>1302721</v>
      </c>
      <c r="O433" s="61">
        <v>1304957</v>
      </c>
      <c r="P433" s="61">
        <v>1317566</v>
      </c>
      <c r="Q433" s="61">
        <v>1324966</v>
      </c>
      <c r="R433" s="61">
        <v>1330256</v>
      </c>
      <c r="S433" s="70"/>
      <c r="T433" s="47"/>
    </row>
    <row r="434" spans="1:20">
      <c r="A434" s="58" t="str">
        <f t="shared" si="6"/>
        <v>YKY</v>
      </c>
      <c r="B434" s="14" t="s">
        <v>100</v>
      </c>
      <c r="C434" s="14" t="s">
        <v>357</v>
      </c>
      <c r="D434" s="14" t="s">
        <v>347</v>
      </c>
      <c r="E434" s="14" t="s">
        <v>358</v>
      </c>
      <c r="F434" s="14" t="s">
        <v>358</v>
      </c>
      <c r="G434" s="14">
        <v>0</v>
      </c>
      <c r="H434" s="61">
        <v>4694255</v>
      </c>
      <c r="I434" s="61">
        <v>4922990</v>
      </c>
      <c r="J434" s="61">
        <v>4924884</v>
      </c>
      <c r="K434" s="61">
        <v>4947128</v>
      </c>
      <c r="L434" s="61">
        <v>4979631</v>
      </c>
      <c r="M434" s="61">
        <v>5017911</v>
      </c>
      <c r="N434" s="61">
        <v>5045276</v>
      </c>
      <c r="O434" s="61">
        <v>5058392</v>
      </c>
      <c r="P434" s="61">
        <v>5071134</v>
      </c>
      <c r="Q434" s="61">
        <v>5187382</v>
      </c>
      <c r="R434" s="61">
        <v>5355579</v>
      </c>
      <c r="S434" s="70"/>
      <c r="T434" s="47"/>
    </row>
    <row r="435" spans="1:20">
      <c r="A435" s="58" t="str">
        <f t="shared" si="6"/>
        <v>AFW</v>
      </c>
      <c r="B435" s="14" t="s">
        <v>101</v>
      </c>
      <c r="C435" s="14" t="s">
        <v>357</v>
      </c>
      <c r="D435" s="14" t="s">
        <v>347</v>
      </c>
      <c r="E435" s="14" t="s">
        <v>358</v>
      </c>
      <c r="F435" s="14" t="s">
        <v>358</v>
      </c>
      <c r="G435" s="14">
        <v>0</v>
      </c>
      <c r="H435" s="61">
        <v>3385000</v>
      </c>
      <c r="I435" s="61">
        <v>3391918</v>
      </c>
      <c r="J435" s="61">
        <v>3500496</v>
      </c>
      <c r="K435" s="61">
        <v>3501965</v>
      </c>
      <c r="L435" s="61">
        <v>3628136</v>
      </c>
      <c r="M435" s="61">
        <v>3664620</v>
      </c>
      <c r="N435" s="61">
        <v>3714153</v>
      </c>
      <c r="O435" s="61">
        <v>3758232</v>
      </c>
      <c r="P435" s="61">
        <v>3785691</v>
      </c>
      <c r="Q435" s="61">
        <v>3783513</v>
      </c>
      <c r="R435" s="61">
        <v>3796744</v>
      </c>
      <c r="S435" s="70"/>
      <c r="T435" s="47"/>
    </row>
    <row r="436" spans="1:20">
      <c r="A436" s="58" t="str">
        <f t="shared" si="6"/>
        <v>BRL</v>
      </c>
      <c r="B436" s="14" t="s">
        <v>102</v>
      </c>
      <c r="C436" s="14" t="s">
        <v>357</v>
      </c>
      <c r="D436" s="14" t="s">
        <v>347</v>
      </c>
      <c r="E436" s="14" t="s">
        <v>358</v>
      </c>
      <c r="F436" s="14" t="s">
        <v>358</v>
      </c>
      <c r="G436" s="14">
        <v>0</v>
      </c>
      <c r="H436" s="61">
        <v>1155305</v>
      </c>
      <c r="I436" s="61">
        <v>1200937</v>
      </c>
      <c r="J436" s="61">
        <v>1243079</v>
      </c>
      <c r="K436" s="61">
        <v>1249844</v>
      </c>
      <c r="L436" s="61">
        <v>1259041</v>
      </c>
      <c r="M436" s="61">
        <v>1265524</v>
      </c>
      <c r="N436" s="61">
        <v>1179880</v>
      </c>
      <c r="O436" s="61">
        <v>1194768</v>
      </c>
      <c r="P436" s="61">
        <v>1207579</v>
      </c>
      <c r="Q436" s="61">
        <v>1222126</v>
      </c>
      <c r="R436" s="61">
        <v>1231981</v>
      </c>
      <c r="S436" s="70"/>
      <c r="T436" s="47"/>
    </row>
    <row r="437" spans="1:20">
      <c r="A437" s="58" t="str">
        <f t="shared" si="6"/>
        <v>PRT</v>
      </c>
      <c r="B437" s="14" t="s">
        <v>104</v>
      </c>
      <c r="C437" s="14" t="s">
        <v>357</v>
      </c>
      <c r="D437" s="14" t="s">
        <v>347</v>
      </c>
      <c r="E437" s="14" t="s">
        <v>358</v>
      </c>
      <c r="F437" s="14" t="s">
        <v>358</v>
      </c>
      <c r="G437" s="14">
        <v>0</v>
      </c>
      <c r="H437" s="61">
        <v>655679</v>
      </c>
      <c r="I437" s="61">
        <v>692770</v>
      </c>
      <c r="J437" s="61">
        <v>707191</v>
      </c>
      <c r="K437" s="61">
        <v>712504</v>
      </c>
      <c r="L437" s="61">
        <v>716990</v>
      </c>
      <c r="M437" s="61">
        <v>721640</v>
      </c>
      <c r="N437" s="61">
        <v>725936</v>
      </c>
      <c r="O437" s="61">
        <v>730710</v>
      </c>
      <c r="P437" s="61">
        <v>745192</v>
      </c>
      <c r="Q437" s="61">
        <v>745338</v>
      </c>
      <c r="R437" s="61">
        <v>741297</v>
      </c>
      <c r="S437" s="70"/>
      <c r="T437" s="47"/>
    </row>
    <row r="438" spans="1:20">
      <c r="A438" s="58" t="str">
        <f t="shared" si="6"/>
        <v>SEW</v>
      </c>
      <c r="B438" s="14" t="s">
        <v>105</v>
      </c>
      <c r="C438" s="14" t="s">
        <v>357</v>
      </c>
      <c r="D438" s="14" t="s">
        <v>347</v>
      </c>
      <c r="E438" s="14" t="s">
        <v>358</v>
      </c>
      <c r="F438" s="14" t="s">
        <v>358</v>
      </c>
      <c r="G438" s="14">
        <v>0</v>
      </c>
      <c r="H438" s="60" t="s">
        <v>241</v>
      </c>
      <c r="I438" s="61">
        <v>2033878</v>
      </c>
      <c r="J438" s="61">
        <v>2033603</v>
      </c>
      <c r="K438" s="61">
        <v>2114768</v>
      </c>
      <c r="L438" s="61">
        <v>2114220</v>
      </c>
      <c r="M438" s="61">
        <v>2148990</v>
      </c>
      <c r="N438" s="61">
        <v>2162434</v>
      </c>
      <c r="O438" s="61">
        <v>2184211</v>
      </c>
      <c r="P438" s="61">
        <v>2238686</v>
      </c>
      <c r="Q438" s="61">
        <v>2258947</v>
      </c>
      <c r="R438" s="61">
        <v>2252500</v>
      </c>
      <c r="S438" s="70"/>
      <c r="T438" s="47"/>
    </row>
    <row r="439" spans="1:20">
      <c r="A439" s="58" t="str">
        <f t="shared" si="6"/>
        <v>SSC</v>
      </c>
      <c r="B439" s="14" t="s">
        <v>103</v>
      </c>
      <c r="C439" s="14" t="s">
        <v>357</v>
      </c>
      <c r="D439" s="14" t="s">
        <v>347</v>
      </c>
      <c r="E439" s="14" t="s">
        <v>358</v>
      </c>
      <c r="F439" s="14" t="s">
        <v>358</v>
      </c>
      <c r="G439" s="14">
        <v>0</v>
      </c>
      <c r="H439" s="60" t="s">
        <v>241</v>
      </c>
      <c r="I439" s="61">
        <v>1603412</v>
      </c>
      <c r="J439" s="61">
        <v>1653005</v>
      </c>
      <c r="K439" s="61">
        <v>1633548</v>
      </c>
      <c r="L439" s="61">
        <v>1620408</v>
      </c>
      <c r="M439" s="61">
        <v>1633735</v>
      </c>
      <c r="N439" s="61">
        <v>1657746</v>
      </c>
      <c r="O439" s="61">
        <v>1664238</v>
      </c>
      <c r="P439" s="61">
        <v>1696610</v>
      </c>
      <c r="Q439" s="61">
        <v>1717796</v>
      </c>
      <c r="R439" s="61">
        <v>1738194</v>
      </c>
      <c r="S439" s="70"/>
      <c r="T439" s="47"/>
    </row>
    <row r="440" spans="1:20">
      <c r="A440" s="58" t="str">
        <f t="shared" si="6"/>
        <v>SES</v>
      </c>
      <c r="B440" s="14" t="s">
        <v>106</v>
      </c>
      <c r="C440" s="14" t="s">
        <v>357</v>
      </c>
      <c r="D440" s="14" t="s">
        <v>347</v>
      </c>
      <c r="E440" s="14" t="s">
        <v>358</v>
      </c>
      <c r="F440" s="14" t="s">
        <v>358</v>
      </c>
      <c r="G440" s="14">
        <v>0</v>
      </c>
      <c r="H440" s="61">
        <v>652186</v>
      </c>
      <c r="I440" s="61">
        <v>654327</v>
      </c>
      <c r="J440" s="61">
        <v>654925</v>
      </c>
      <c r="K440" s="61">
        <v>655774</v>
      </c>
      <c r="L440" s="61">
        <v>670436</v>
      </c>
      <c r="M440" s="61">
        <v>685078</v>
      </c>
      <c r="N440" s="61">
        <v>687199</v>
      </c>
      <c r="O440" s="61">
        <v>687645</v>
      </c>
      <c r="P440" s="61">
        <v>706789</v>
      </c>
      <c r="Q440" s="61">
        <v>712031</v>
      </c>
      <c r="R440" s="61">
        <v>735450</v>
      </c>
      <c r="S440" s="70"/>
      <c r="T440" s="47"/>
    </row>
    <row r="441" spans="1:20">
      <c r="A441" s="58" t="str">
        <f t="shared" si="6"/>
        <v>ANH</v>
      </c>
      <c r="B441" s="14" t="s">
        <v>58</v>
      </c>
      <c r="C441" s="51" t="s">
        <v>359</v>
      </c>
      <c r="D441" s="51" t="s">
        <v>140</v>
      </c>
      <c r="E441" s="52" t="s">
        <v>360</v>
      </c>
      <c r="F441" s="52" t="s">
        <v>360</v>
      </c>
      <c r="G441" s="52">
        <v>2</v>
      </c>
      <c r="H441" s="67"/>
      <c r="I441" s="68"/>
      <c r="J441" s="68"/>
      <c r="K441" s="68"/>
      <c r="L441" s="68"/>
      <c r="M441" s="68"/>
      <c r="N441" s="60">
        <v>2.74</v>
      </c>
      <c r="O441" s="60">
        <v>2.54</v>
      </c>
      <c r="P441" s="60">
        <v>2.4300000000000002</v>
      </c>
      <c r="Q441" s="60">
        <v>2.09</v>
      </c>
      <c r="R441" s="60">
        <v>2.27</v>
      </c>
      <c r="S441" s="69"/>
      <c r="T441" s="47"/>
    </row>
    <row r="442" spans="1:20">
      <c r="A442" s="58" t="str">
        <f t="shared" si="6"/>
        <v>WSH</v>
      </c>
      <c r="B442" s="14" t="s">
        <v>91</v>
      </c>
      <c r="C442" s="51" t="s">
        <v>359</v>
      </c>
      <c r="D442" s="51" t="s">
        <v>140</v>
      </c>
      <c r="E442" s="52" t="s">
        <v>360</v>
      </c>
      <c r="F442" s="52" t="s">
        <v>360</v>
      </c>
      <c r="G442" s="52">
        <v>2</v>
      </c>
      <c r="H442" s="67"/>
      <c r="I442" s="68"/>
      <c r="J442" s="68"/>
      <c r="K442" s="68"/>
      <c r="L442" s="68"/>
      <c r="M442" s="68"/>
      <c r="N442" s="60">
        <v>1.57</v>
      </c>
      <c r="O442" s="60">
        <v>2</v>
      </c>
      <c r="P442" s="60">
        <v>0.13</v>
      </c>
      <c r="Q442" s="60">
        <v>0.73</v>
      </c>
      <c r="R442" s="60">
        <v>0.55000000000000004</v>
      </c>
      <c r="S442" s="69"/>
      <c r="T442" s="47"/>
    </row>
    <row r="443" spans="1:20">
      <c r="A443" s="58" t="str">
        <f t="shared" si="6"/>
        <v>HDD</v>
      </c>
      <c r="B443" s="14" t="s">
        <v>92</v>
      </c>
      <c r="C443" s="51" t="s">
        <v>359</v>
      </c>
      <c r="D443" s="51" t="s">
        <v>140</v>
      </c>
      <c r="E443" s="52" t="s">
        <v>360</v>
      </c>
      <c r="F443" s="52" t="s">
        <v>360</v>
      </c>
      <c r="G443" s="52">
        <v>2</v>
      </c>
      <c r="H443" s="67"/>
      <c r="I443" s="68"/>
      <c r="J443" s="68"/>
      <c r="K443" s="68"/>
      <c r="L443" s="68"/>
      <c r="M443" s="68"/>
      <c r="N443" s="60" t="s">
        <v>241</v>
      </c>
      <c r="O443" s="60">
        <v>1.65</v>
      </c>
      <c r="P443" s="60">
        <v>0.18</v>
      </c>
      <c r="Q443" s="60">
        <v>1.03</v>
      </c>
      <c r="R443" s="60">
        <v>0.01</v>
      </c>
      <c r="S443" s="69"/>
      <c r="T443" s="47"/>
    </row>
    <row r="444" spans="1:20">
      <c r="A444" s="58" t="str">
        <f t="shared" si="6"/>
        <v>NES</v>
      </c>
      <c r="B444" s="14" t="s">
        <v>93</v>
      </c>
      <c r="C444" s="51" t="s">
        <v>359</v>
      </c>
      <c r="D444" s="51" t="s">
        <v>140</v>
      </c>
      <c r="E444" s="52" t="s">
        <v>360</v>
      </c>
      <c r="F444" s="52" t="s">
        <v>360</v>
      </c>
      <c r="G444" s="52">
        <v>2</v>
      </c>
      <c r="H444" s="67"/>
      <c r="I444" s="68"/>
      <c r="J444" s="68"/>
      <c r="K444" s="68"/>
      <c r="L444" s="68"/>
      <c r="M444" s="68"/>
      <c r="N444" s="60">
        <v>8.67</v>
      </c>
      <c r="O444" s="60">
        <v>9.93</v>
      </c>
      <c r="P444" s="60">
        <v>12.1</v>
      </c>
      <c r="Q444" s="60">
        <v>6.4</v>
      </c>
      <c r="R444" s="60">
        <v>6.5</v>
      </c>
      <c r="S444" s="69"/>
      <c r="T444" s="47"/>
    </row>
    <row r="445" spans="1:20">
      <c r="A445" s="58" t="str">
        <f t="shared" si="6"/>
        <v>SVE</v>
      </c>
      <c r="B445" s="14" t="s">
        <v>94</v>
      </c>
      <c r="C445" s="51" t="s">
        <v>359</v>
      </c>
      <c r="D445" s="51" t="s">
        <v>140</v>
      </c>
      <c r="E445" s="52" t="s">
        <v>360</v>
      </c>
      <c r="F445" s="52" t="s">
        <v>360</v>
      </c>
      <c r="G445" s="52">
        <v>2</v>
      </c>
      <c r="H445" s="67"/>
      <c r="I445" s="68"/>
      <c r="J445" s="68"/>
      <c r="K445" s="68"/>
      <c r="L445" s="68"/>
      <c r="M445" s="68"/>
      <c r="N445" s="60" t="s">
        <v>241</v>
      </c>
      <c r="O445" s="60">
        <v>1.41</v>
      </c>
      <c r="P445" s="60">
        <v>2.62</v>
      </c>
      <c r="Q445" s="60">
        <v>1.28</v>
      </c>
      <c r="R445" s="60">
        <v>1.75</v>
      </c>
      <c r="S445" s="69"/>
      <c r="T445" s="47"/>
    </row>
    <row r="446" spans="1:20">
      <c r="A446" s="58" t="str">
        <f t="shared" si="6"/>
        <v>SWB</v>
      </c>
      <c r="B446" s="14" t="s">
        <v>95</v>
      </c>
      <c r="C446" s="51" t="s">
        <v>359</v>
      </c>
      <c r="D446" s="51" t="s">
        <v>140</v>
      </c>
      <c r="E446" s="52" t="s">
        <v>360</v>
      </c>
      <c r="F446" s="52" t="s">
        <v>360</v>
      </c>
      <c r="G446" s="52">
        <v>2</v>
      </c>
      <c r="H446" s="67"/>
      <c r="I446" s="68"/>
      <c r="J446" s="68"/>
      <c r="K446" s="68"/>
      <c r="L446" s="68"/>
      <c r="M446" s="68"/>
      <c r="N446" s="60">
        <v>1.69</v>
      </c>
      <c r="O446" s="60">
        <v>1.51</v>
      </c>
      <c r="P446" s="60">
        <v>1.61</v>
      </c>
      <c r="Q446" s="60">
        <v>1.85</v>
      </c>
      <c r="R446" s="60">
        <v>0.98</v>
      </c>
      <c r="S446" s="69"/>
      <c r="T446" s="47"/>
    </row>
    <row r="447" spans="1:20">
      <c r="A447" s="58" t="str">
        <f t="shared" si="6"/>
        <v>SRN</v>
      </c>
      <c r="B447" s="14" t="s">
        <v>96</v>
      </c>
      <c r="C447" s="51" t="s">
        <v>359</v>
      </c>
      <c r="D447" s="51" t="s">
        <v>140</v>
      </c>
      <c r="E447" s="52" t="s">
        <v>360</v>
      </c>
      <c r="F447" s="52" t="s">
        <v>360</v>
      </c>
      <c r="G447" s="52">
        <v>2</v>
      </c>
      <c r="H447" s="67"/>
      <c r="I447" s="68"/>
      <c r="J447" s="68"/>
      <c r="K447" s="68"/>
      <c r="L447" s="68"/>
      <c r="M447" s="68"/>
      <c r="N447" s="60">
        <v>20.14</v>
      </c>
      <c r="O447" s="60">
        <v>17.12</v>
      </c>
      <c r="P447" s="60">
        <v>18.78</v>
      </c>
      <c r="Q447" s="60">
        <v>9.44</v>
      </c>
      <c r="R447" s="60">
        <v>7.34</v>
      </c>
      <c r="S447" s="69"/>
      <c r="T447" s="47"/>
    </row>
    <row r="448" spans="1:20">
      <c r="A448" s="58" t="str">
        <f t="shared" si="6"/>
        <v>TMS</v>
      </c>
      <c r="B448" s="14" t="s">
        <v>97</v>
      </c>
      <c r="C448" s="51" t="s">
        <v>359</v>
      </c>
      <c r="D448" s="51" t="s">
        <v>140</v>
      </c>
      <c r="E448" s="52" t="s">
        <v>360</v>
      </c>
      <c r="F448" s="52" t="s">
        <v>360</v>
      </c>
      <c r="G448" s="52">
        <v>2</v>
      </c>
      <c r="H448" s="67"/>
      <c r="I448" s="68"/>
      <c r="J448" s="68"/>
      <c r="K448" s="68"/>
      <c r="L448" s="68"/>
      <c r="M448" s="68"/>
      <c r="N448" s="60">
        <v>21.62</v>
      </c>
      <c r="O448" s="60">
        <v>21.62</v>
      </c>
      <c r="P448" s="60">
        <v>3.7</v>
      </c>
      <c r="Q448" s="60">
        <v>2.5</v>
      </c>
      <c r="R448" s="60">
        <v>2.2999999999999998</v>
      </c>
      <c r="S448" s="69"/>
      <c r="T448" s="47"/>
    </row>
    <row r="449" spans="1:20">
      <c r="A449" s="58" t="str">
        <f t="shared" si="6"/>
        <v>UUW</v>
      </c>
      <c r="B449" s="14" t="s">
        <v>267</v>
      </c>
      <c r="C449" s="51" t="s">
        <v>359</v>
      </c>
      <c r="D449" s="51" t="s">
        <v>140</v>
      </c>
      <c r="E449" s="52" t="s">
        <v>360</v>
      </c>
      <c r="F449" s="52" t="s">
        <v>360</v>
      </c>
      <c r="G449" s="52">
        <v>2</v>
      </c>
      <c r="H449" s="67"/>
      <c r="I449" s="68"/>
      <c r="J449" s="68"/>
      <c r="K449" s="68"/>
      <c r="L449" s="68"/>
      <c r="M449" s="68"/>
      <c r="N449" s="60">
        <v>5.42</v>
      </c>
      <c r="O449" s="60">
        <v>4.6100000000000003</v>
      </c>
      <c r="P449" s="60">
        <v>6.22</v>
      </c>
      <c r="Q449" s="60">
        <v>4.0599999999999996</v>
      </c>
      <c r="R449" s="60">
        <v>3.96</v>
      </c>
      <c r="S449" s="69"/>
      <c r="T449" s="47"/>
    </row>
    <row r="450" spans="1:20">
      <c r="A450" s="58" t="str">
        <f t="shared" si="6"/>
        <v>WSX</v>
      </c>
      <c r="B450" s="14" t="s">
        <v>99</v>
      </c>
      <c r="C450" s="51" t="s">
        <v>359</v>
      </c>
      <c r="D450" s="51" t="s">
        <v>140</v>
      </c>
      <c r="E450" s="52" t="s">
        <v>360</v>
      </c>
      <c r="F450" s="52" t="s">
        <v>360</v>
      </c>
      <c r="G450" s="52">
        <v>2</v>
      </c>
      <c r="H450" s="67"/>
      <c r="I450" s="68"/>
      <c r="J450" s="68"/>
      <c r="K450" s="68"/>
      <c r="L450" s="68"/>
      <c r="M450" s="68"/>
      <c r="N450" s="60">
        <v>1.54</v>
      </c>
      <c r="O450" s="60">
        <v>3.49</v>
      </c>
      <c r="P450" s="60">
        <v>5.1100000000000003</v>
      </c>
      <c r="Q450" s="60">
        <v>4.62</v>
      </c>
      <c r="R450" s="60">
        <v>4.97</v>
      </c>
      <c r="S450" s="69"/>
      <c r="T450" s="47"/>
    </row>
    <row r="451" spans="1:20">
      <c r="A451" s="58" t="str">
        <f t="shared" si="6"/>
        <v>YKY</v>
      </c>
      <c r="B451" s="14" t="s">
        <v>100</v>
      </c>
      <c r="C451" s="51" t="s">
        <v>359</v>
      </c>
      <c r="D451" s="51" t="s">
        <v>140</v>
      </c>
      <c r="E451" s="52" t="s">
        <v>360</v>
      </c>
      <c r="F451" s="52" t="s">
        <v>360</v>
      </c>
      <c r="G451" s="52">
        <v>2</v>
      </c>
      <c r="H451" s="67"/>
      <c r="I451" s="68"/>
      <c r="J451" s="68"/>
      <c r="K451" s="68"/>
      <c r="L451" s="68"/>
      <c r="M451" s="68"/>
      <c r="N451" s="60">
        <v>10.16</v>
      </c>
      <c r="O451" s="60">
        <v>5.81</v>
      </c>
      <c r="P451" s="60">
        <v>7.52</v>
      </c>
      <c r="Q451" s="60">
        <v>5.55</v>
      </c>
      <c r="R451" s="60">
        <v>4.5999999999999996</v>
      </c>
      <c r="S451" s="69"/>
      <c r="T451" s="47"/>
    </row>
    <row r="452" spans="1:20">
      <c r="A452" s="58" t="str">
        <f t="shared" si="6"/>
        <v>AFW</v>
      </c>
      <c r="B452" s="14" t="s">
        <v>101</v>
      </c>
      <c r="C452" s="51" t="s">
        <v>359</v>
      </c>
      <c r="D452" s="51" t="s">
        <v>140</v>
      </c>
      <c r="E452" s="52" t="s">
        <v>360</v>
      </c>
      <c r="F452" s="52" t="s">
        <v>360</v>
      </c>
      <c r="G452" s="52">
        <v>2</v>
      </c>
      <c r="H452" s="67"/>
      <c r="I452" s="68"/>
      <c r="J452" s="68"/>
      <c r="K452" s="68"/>
      <c r="L452" s="68"/>
      <c r="M452" s="68"/>
      <c r="N452" s="60">
        <v>3.58</v>
      </c>
      <c r="O452" s="60">
        <v>2.73</v>
      </c>
      <c r="P452" s="60">
        <v>4.92</v>
      </c>
      <c r="Q452" s="60">
        <v>2.17</v>
      </c>
      <c r="R452" s="60">
        <v>1.86</v>
      </c>
      <c r="S452" s="69"/>
      <c r="T452" s="47"/>
    </row>
    <row r="453" spans="1:20">
      <c r="A453" s="58" t="str">
        <f t="shared" si="6"/>
        <v>BRL</v>
      </c>
      <c r="B453" s="14" t="s">
        <v>102</v>
      </c>
      <c r="C453" s="51" t="s">
        <v>359</v>
      </c>
      <c r="D453" s="51" t="s">
        <v>140</v>
      </c>
      <c r="E453" s="52" t="s">
        <v>360</v>
      </c>
      <c r="F453" s="52" t="s">
        <v>360</v>
      </c>
      <c r="G453" s="52">
        <v>2</v>
      </c>
      <c r="H453" s="67"/>
      <c r="I453" s="68"/>
      <c r="J453" s="68"/>
      <c r="K453" s="68"/>
      <c r="L453" s="68"/>
      <c r="M453" s="68"/>
      <c r="N453" s="60">
        <v>1.6</v>
      </c>
      <c r="O453" s="60">
        <v>2.1</v>
      </c>
      <c r="P453" s="60">
        <v>3</v>
      </c>
      <c r="Q453" s="60">
        <v>0.6</v>
      </c>
      <c r="R453" s="60">
        <v>1.9</v>
      </c>
      <c r="S453" s="69"/>
      <c r="T453" s="47"/>
    </row>
    <row r="454" spans="1:20">
      <c r="A454" s="58" t="str">
        <f t="shared" si="6"/>
        <v>PRT</v>
      </c>
      <c r="B454" s="14" t="s">
        <v>104</v>
      </c>
      <c r="C454" s="51" t="s">
        <v>359</v>
      </c>
      <c r="D454" s="51" t="s">
        <v>140</v>
      </c>
      <c r="E454" s="52" t="s">
        <v>360</v>
      </c>
      <c r="F454" s="52" t="s">
        <v>360</v>
      </c>
      <c r="G454" s="52">
        <v>2</v>
      </c>
      <c r="H454" s="67"/>
      <c r="I454" s="68"/>
      <c r="J454" s="68"/>
      <c r="K454" s="68"/>
      <c r="L454" s="68"/>
      <c r="M454" s="68"/>
      <c r="N454" s="60">
        <v>7.98</v>
      </c>
      <c r="O454" s="60">
        <v>4.63</v>
      </c>
      <c r="P454" s="60">
        <v>2.64</v>
      </c>
      <c r="Q454" s="60">
        <v>1.26</v>
      </c>
      <c r="R454" s="60">
        <v>1.01</v>
      </c>
      <c r="S454" s="69"/>
      <c r="T454" s="47"/>
    </row>
    <row r="455" spans="1:20">
      <c r="A455" s="58" t="str">
        <f t="shared" ref="A455:A518" si="7">IF(B455="UU","UUW",B455)</f>
        <v>SEW</v>
      </c>
      <c r="B455" s="14" t="s">
        <v>105</v>
      </c>
      <c r="C455" s="51" t="s">
        <v>359</v>
      </c>
      <c r="D455" s="51" t="s">
        <v>140</v>
      </c>
      <c r="E455" s="52" t="s">
        <v>360</v>
      </c>
      <c r="F455" s="52" t="s">
        <v>360</v>
      </c>
      <c r="G455" s="52">
        <v>2</v>
      </c>
      <c r="H455" s="67"/>
      <c r="I455" s="68"/>
      <c r="J455" s="68"/>
      <c r="K455" s="68"/>
      <c r="L455" s="68"/>
      <c r="M455" s="68"/>
      <c r="N455" s="60">
        <v>5.47</v>
      </c>
      <c r="O455" s="60">
        <v>4.93</v>
      </c>
      <c r="P455" s="60">
        <v>4.1500000000000004</v>
      </c>
      <c r="Q455" s="60">
        <v>3.7</v>
      </c>
      <c r="R455" s="60">
        <v>3.64</v>
      </c>
      <c r="S455" s="69"/>
      <c r="T455" s="47"/>
    </row>
    <row r="456" spans="1:20">
      <c r="A456" s="58" t="str">
        <f t="shared" si="7"/>
        <v>SSC</v>
      </c>
      <c r="B456" s="14" t="s">
        <v>103</v>
      </c>
      <c r="C456" s="51" t="s">
        <v>359</v>
      </c>
      <c r="D456" s="51" t="s">
        <v>140</v>
      </c>
      <c r="E456" s="52" t="s">
        <v>360</v>
      </c>
      <c r="F456" s="52" t="s">
        <v>360</v>
      </c>
      <c r="G456" s="52">
        <v>2</v>
      </c>
      <c r="H456" s="67"/>
      <c r="I456" s="68"/>
      <c r="J456" s="68"/>
      <c r="K456" s="68"/>
      <c r="L456" s="68"/>
      <c r="M456" s="68"/>
      <c r="N456" s="60">
        <v>4.74</v>
      </c>
      <c r="O456" s="60">
        <v>4.84</v>
      </c>
      <c r="P456" s="60">
        <v>2.94</v>
      </c>
      <c r="Q456" s="60">
        <v>0.97</v>
      </c>
      <c r="R456" s="60">
        <v>2.91</v>
      </c>
      <c r="S456" s="69"/>
      <c r="T456" s="47"/>
    </row>
    <row r="457" spans="1:20">
      <c r="A457" s="58" t="str">
        <f t="shared" si="7"/>
        <v>SES</v>
      </c>
      <c r="B457" s="14" t="s">
        <v>106</v>
      </c>
      <c r="C457" s="51" t="s">
        <v>359</v>
      </c>
      <c r="D457" s="51" t="s">
        <v>140</v>
      </c>
      <c r="E457" s="52" t="s">
        <v>360</v>
      </c>
      <c r="F457" s="52" t="s">
        <v>360</v>
      </c>
      <c r="G457" s="52">
        <v>2</v>
      </c>
      <c r="H457" s="67"/>
      <c r="I457" s="68"/>
      <c r="J457" s="68"/>
      <c r="K457" s="68"/>
      <c r="L457" s="68"/>
      <c r="M457" s="68"/>
      <c r="N457" s="60">
        <v>4.63</v>
      </c>
      <c r="O457" s="60">
        <v>1.74</v>
      </c>
      <c r="P457" s="60">
        <v>1.56</v>
      </c>
      <c r="Q457" s="60">
        <v>0.95</v>
      </c>
      <c r="R457" s="60">
        <v>1.36</v>
      </c>
      <c r="S457" s="69"/>
      <c r="T457" s="47"/>
    </row>
    <row r="458" spans="1:20">
      <c r="A458" s="58" t="str">
        <f t="shared" si="7"/>
        <v>ANH</v>
      </c>
      <c r="B458" s="14" t="s">
        <v>58</v>
      </c>
      <c r="C458" s="14" t="s">
        <v>204</v>
      </c>
      <c r="D458" s="14" t="s">
        <v>140</v>
      </c>
      <c r="E458" s="14" t="s">
        <v>361</v>
      </c>
      <c r="F458" s="14" t="s">
        <v>362</v>
      </c>
      <c r="G458" s="14">
        <v>2</v>
      </c>
      <c r="H458" s="67"/>
      <c r="I458" s="68"/>
      <c r="J458" s="68"/>
      <c r="K458" s="68"/>
      <c r="L458" s="68"/>
      <c r="M458" s="68"/>
      <c r="N458" s="60">
        <v>1.74</v>
      </c>
      <c r="O458" s="60">
        <v>1.61</v>
      </c>
      <c r="P458" s="60">
        <v>1.54</v>
      </c>
      <c r="Q458" s="60">
        <v>1.1399999999999999</v>
      </c>
      <c r="R458" s="60">
        <v>1.72</v>
      </c>
      <c r="S458" s="69"/>
      <c r="T458" s="47"/>
    </row>
    <row r="459" spans="1:20">
      <c r="A459" s="58" t="str">
        <f t="shared" si="7"/>
        <v>WSH</v>
      </c>
      <c r="B459" s="14" t="s">
        <v>91</v>
      </c>
      <c r="C459" s="14" t="s">
        <v>204</v>
      </c>
      <c r="D459" s="14" t="s">
        <v>140</v>
      </c>
      <c r="E459" s="14" t="s">
        <v>361</v>
      </c>
      <c r="F459" s="14" t="s">
        <v>362</v>
      </c>
      <c r="G459" s="14">
        <v>2</v>
      </c>
      <c r="H459" s="67"/>
      <c r="I459" s="68"/>
      <c r="J459" s="68"/>
      <c r="K459" s="68"/>
      <c r="L459" s="68"/>
      <c r="M459" s="68"/>
      <c r="N459" s="60">
        <v>1.57</v>
      </c>
      <c r="O459" s="60">
        <v>2</v>
      </c>
      <c r="P459" s="60">
        <v>0.13</v>
      </c>
      <c r="Q459" s="60">
        <v>0.73</v>
      </c>
      <c r="R459" s="60">
        <v>0.55000000000000004</v>
      </c>
      <c r="S459" s="69"/>
      <c r="T459" s="47"/>
    </row>
    <row r="460" spans="1:20">
      <c r="A460" s="58" t="str">
        <f t="shared" si="7"/>
        <v>HDD</v>
      </c>
      <c r="B460" s="14" t="s">
        <v>92</v>
      </c>
      <c r="C460" s="14" t="s">
        <v>204</v>
      </c>
      <c r="D460" s="14" t="s">
        <v>140</v>
      </c>
      <c r="E460" s="14" t="s">
        <v>361</v>
      </c>
      <c r="F460" s="14" t="s">
        <v>362</v>
      </c>
      <c r="G460" s="14">
        <v>2</v>
      </c>
      <c r="H460" s="67"/>
      <c r="I460" s="68"/>
      <c r="J460" s="68"/>
      <c r="K460" s="68"/>
      <c r="L460" s="68"/>
      <c r="M460" s="68"/>
      <c r="N460" s="60" t="s">
        <v>241</v>
      </c>
      <c r="O460" s="60">
        <v>1.65</v>
      </c>
      <c r="P460" s="60">
        <v>0.18</v>
      </c>
      <c r="Q460" s="60">
        <v>1.03</v>
      </c>
      <c r="R460" s="60">
        <v>0.01</v>
      </c>
      <c r="S460" s="69"/>
      <c r="T460" s="47"/>
    </row>
    <row r="461" spans="1:20">
      <c r="A461" s="58" t="str">
        <f t="shared" si="7"/>
        <v>NES</v>
      </c>
      <c r="B461" s="14" t="s">
        <v>93</v>
      </c>
      <c r="C461" s="14" t="s">
        <v>204</v>
      </c>
      <c r="D461" s="14" t="s">
        <v>140</v>
      </c>
      <c r="E461" s="14" t="s">
        <v>361</v>
      </c>
      <c r="F461" s="14" t="s">
        <v>362</v>
      </c>
      <c r="G461" s="14">
        <v>2</v>
      </c>
      <c r="H461" s="67"/>
      <c r="I461" s="68"/>
      <c r="J461" s="68"/>
      <c r="K461" s="68"/>
      <c r="L461" s="68"/>
      <c r="M461" s="68"/>
      <c r="N461" s="60">
        <v>6.88</v>
      </c>
      <c r="O461" s="60">
        <v>7.88</v>
      </c>
      <c r="P461" s="60">
        <v>9.82</v>
      </c>
      <c r="Q461" s="60">
        <v>5.69</v>
      </c>
      <c r="R461" s="60">
        <v>4.57</v>
      </c>
      <c r="S461" s="69"/>
      <c r="T461" s="47"/>
    </row>
    <row r="462" spans="1:20">
      <c r="A462" s="58" t="str">
        <f t="shared" si="7"/>
        <v>SVE</v>
      </c>
      <c r="B462" s="14" t="s">
        <v>94</v>
      </c>
      <c r="C462" s="14" t="s">
        <v>204</v>
      </c>
      <c r="D462" s="14" t="s">
        <v>140</v>
      </c>
      <c r="E462" s="14" t="s">
        <v>361</v>
      </c>
      <c r="F462" s="14" t="s">
        <v>362</v>
      </c>
      <c r="G462" s="14">
        <v>2</v>
      </c>
      <c r="H462" s="67"/>
      <c r="I462" s="68"/>
      <c r="J462" s="68"/>
      <c r="K462" s="68"/>
      <c r="L462" s="68"/>
      <c r="M462" s="68"/>
      <c r="N462" s="60" t="s">
        <v>241</v>
      </c>
      <c r="O462" s="60">
        <v>1.41</v>
      </c>
      <c r="P462" s="60">
        <v>2.54</v>
      </c>
      <c r="Q462" s="60">
        <v>1.05</v>
      </c>
      <c r="R462" s="60">
        <v>1.27</v>
      </c>
      <c r="S462" s="69"/>
      <c r="T462" s="47"/>
    </row>
    <row r="463" spans="1:20">
      <c r="A463" s="58" t="str">
        <f t="shared" si="7"/>
        <v>SWB</v>
      </c>
      <c r="B463" s="14" t="s">
        <v>95</v>
      </c>
      <c r="C463" s="14" t="s">
        <v>204</v>
      </c>
      <c r="D463" s="14" t="s">
        <v>140</v>
      </c>
      <c r="E463" s="14" t="s">
        <v>361</v>
      </c>
      <c r="F463" s="14" t="s">
        <v>362</v>
      </c>
      <c r="G463" s="14">
        <v>2</v>
      </c>
      <c r="H463" s="67"/>
      <c r="I463" s="68"/>
      <c r="J463" s="68"/>
      <c r="K463" s="68"/>
      <c r="L463" s="68"/>
      <c r="M463" s="68"/>
      <c r="N463" s="60">
        <v>1.04</v>
      </c>
      <c r="O463" s="60">
        <v>1.07</v>
      </c>
      <c r="P463" s="60">
        <v>0.72</v>
      </c>
      <c r="Q463" s="60">
        <v>1.01</v>
      </c>
      <c r="R463" s="60">
        <v>0.96</v>
      </c>
      <c r="S463" s="69"/>
      <c r="T463" s="47"/>
    </row>
    <row r="464" spans="1:20">
      <c r="A464" s="58" t="str">
        <f t="shared" si="7"/>
        <v>SRN</v>
      </c>
      <c r="B464" s="14" t="s">
        <v>96</v>
      </c>
      <c r="C464" s="14" t="s">
        <v>204</v>
      </c>
      <c r="D464" s="14" t="s">
        <v>140</v>
      </c>
      <c r="E464" s="14" t="s">
        <v>361</v>
      </c>
      <c r="F464" s="14" t="s">
        <v>362</v>
      </c>
      <c r="G464" s="14">
        <v>2</v>
      </c>
      <c r="H464" s="67"/>
      <c r="I464" s="68"/>
      <c r="J464" s="68"/>
      <c r="K464" s="68"/>
      <c r="L464" s="68"/>
      <c r="M464" s="68"/>
      <c r="N464" s="60">
        <v>19.77</v>
      </c>
      <c r="O464" s="60">
        <v>16.809999999999999</v>
      </c>
      <c r="P464" s="60">
        <v>18.59</v>
      </c>
      <c r="Q464" s="60">
        <v>9.2100000000000009</v>
      </c>
      <c r="R464" s="60">
        <v>7.19</v>
      </c>
      <c r="S464" s="69"/>
      <c r="T464" s="47"/>
    </row>
    <row r="465" spans="1:20">
      <c r="A465" s="58" t="str">
        <f t="shared" si="7"/>
        <v>TMS</v>
      </c>
      <c r="B465" s="14" t="s">
        <v>97</v>
      </c>
      <c r="C465" s="14" t="s">
        <v>204</v>
      </c>
      <c r="D465" s="14" t="s">
        <v>140</v>
      </c>
      <c r="E465" s="14" t="s">
        <v>361</v>
      </c>
      <c r="F465" s="14" t="s">
        <v>362</v>
      </c>
      <c r="G465" s="14">
        <v>2</v>
      </c>
      <c r="H465" s="67"/>
      <c r="I465" s="68"/>
      <c r="J465" s="68"/>
      <c r="K465" s="68"/>
      <c r="L465" s="68"/>
      <c r="M465" s="68"/>
      <c r="N465" s="60">
        <v>18</v>
      </c>
      <c r="O465" s="60">
        <v>18</v>
      </c>
      <c r="P465" s="60">
        <v>3.2</v>
      </c>
      <c r="Q465" s="60">
        <v>1.76</v>
      </c>
      <c r="R465" s="60">
        <v>2.2400000000000002</v>
      </c>
      <c r="S465" s="69"/>
      <c r="T465" s="47"/>
    </row>
    <row r="466" spans="1:20">
      <c r="A466" s="58" t="str">
        <f t="shared" si="7"/>
        <v>UUW</v>
      </c>
      <c r="B466" s="14" t="s">
        <v>267</v>
      </c>
      <c r="C466" s="14" t="s">
        <v>204</v>
      </c>
      <c r="D466" s="14" t="s">
        <v>140</v>
      </c>
      <c r="E466" s="14" t="s">
        <v>361</v>
      </c>
      <c r="F466" s="14" t="s">
        <v>362</v>
      </c>
      <c r="G466" s="14">
        <v>2</v>
      </c>
      <c r="H466" s="67"/>
      <c r="I466" s="68"/>
      <c r="J466" s="68"/>
      <c r="K466" s="68"/>
      <c r="L466" s="68"/>
      <c r="M466" s="68"/>
      <c r="N466" s="60">
        <v>5</v>
      </c>
      <c r="O466" s="60">
        <v>3.7</v>
      </c>
      <c r="P466" s="60">
        <v>3.53</v>
      </c>
      <c r="Q466" s="60">
        <v>1.88</v>
      </c>
      <c r="R466" s="60">
        <v>2.0699999999999998</v>
      </c>
      <c r="S466" s="69"/>
      <c r="T466" s="47"/>
    </row>
    <row r="467" spans="1:20">
      <c r="A467" s="58" t="str">
        <f t="shared" si="7"/>
        <v>WSX</v>
      </c>
      <c r="B467" s="14" t="s">
        <v>99</v>
      </c>
      <c r="C467" s="14" t="s">
        <v>204</v>
      </c>
      <c r="D467" s="14" t="s">
        <v>140</v>
      </c>
      <c r="E467" s="14" t="s">
        <v>361</v>
      </c>
      <c r="F467" s="14" t="s">
        <v>362</v>
      </c>
      <c r="G467" s="14">
        <v>2</v>
      </c>
      <c r="H467" s="67"/>
      <c r="I467" s="68"/>
      <c r="J467" s="68"/>
      <c r="K467" s="68"/>
      <c r="L467" s="68"/>
      <c r="M467" s="68"/>
      <c r="N467" s="60">
        <v>0.57999999999999996</v>
      </c>
      <c r="O467" s="60">
        <v>1.94</v>
      </c>
      <c r="P467" s="60">
        <v>1.46</v>
      </c>
      <c r="Q467" s="60">
        <v>0.56999999999999995</v>
      </c>
      <c r="R467" s="60">
        <v>1.59</v>
      </c>
      <c r="S467" s="69"/>
      <c r="T467" s="47"/>
    </row>
    <row r="468" spans="1:20">
      <c r="A468" s="58" t="str">
        <f t="shared" si="7"/>
        <v>YKY</v>
      </c>
      <c r="B468" s="14" t="s">
        <v>100</v>
      </c>
      <c r="C468" s="14" t="s">
        <v>204</v>
      </c>
      <c r="D468" s="14" t="s">
        <v>140</v>
      </c>
      <c r="E468" s="14" t="s">
        <v>361</v>
      </c>
      <c r="F468" s="14" t="s">
        <v>362</v>
      </c>
      <c r="G468" s="14">
        <v>2</v>
      </c>
      <c r="H468" s="67"/>
      <c r="I468" s="68"/>
      <c r="J468" s="68"/>
      <c r="K468" s="68"/>
      <c r="L468" s="68"/>
      <c r="M468" s="68"/>
      <c r="N468" s="60">
        <v>7.62</v>
      </c>
      <c r="O468" s="60">
        <v>4.6100000000000003</v>
      </c>
      <c r="P468" s="60">
        <v>5.25</v>
      </c>
      <c r="Q468" s="60">
        <v>3.87</v>
      </c>
      <c r="R468" s="60">
        <v>3.82</v>
      </c>
      <c r="S468" s="69"/>
      <c r="T468" s="47"/>
    </row>
    <row r="469" spans="1:20">
      <c r="A469" s="58" t="str">
        <f t="shared" si="7"/>
        <v>AFW</v>
      </c>
      <c r="B469" s="14" t="s">
        <v>101</v>
      </c>
      <c r="C469" s="14" t="s">
        <v>204</v>
      </c>
      <c r="D469" s="14" t="s">
        <v>140</v>
      </c>
      <c r="E469" s="14" t="s">
        <v>361</v>
      </c>
      <c r="F469" s="14" t="s">
        <v>362</v>
      </c>
      <c r="G469" s="14">
        <v>2</v>
      </c>
      <c r="H469" s="67"/>
      <c r="I469" s="68"/>
      <c r="J469" s="68"/>
      <c r="K469" s="68"/>
      <c r="L469" s="68"/>
      <c r="M469" s="68"/>
      <c r="N469" s="60">
        <v>2.4900000000000002</v>
      </c>
      <c r="O469" s="60">
        <v>1.9</v>
      </c>
      <c r="P469" s="60">
        <v>3.42</v>
      </c>
      <c r="Q469" s="60">
        <v>1.65</v>
      </c>
      <c r="R469" s="60">
        <v>1.19</v>
      </c>
      <c r="S469" s="69"/>
      <c r="T469" s="47"/>
    </row>
    <row r="470" spans="1:20">
      <c r="A470" s="58" t="str">
        <f t="shared" si="7"/>
        <v>BRL</v>
      </c>
      <c r="B470" s="14" t="s">
        <v>102</v>
      </c>
      <c r="C470" s="14" t="s">
        <v>204</v>
      </c>
      <c r="D470" s="14" t="s">
        <v>140</v>
      </c>
      <c r="E470" s="14" t="s">
        <v>361</v>
      </c>
      <c r="F470" s="14" t="s">
        <v>362</v>
      </c>
      <c r="G470" s="14">
        <v>2</v>
      </c>
      <c r="H470" s="67"/>
      <c r="I470" s="68"/>
      <c r="J470" s="68"/>
      <c r="K470" s="68"/>
      <c r="L470" s="68"/>
      <c r="M470" s="68"/>
      <c r="N470" s="60">
        <v>1.5</v>
      </c>
      <c r="O470" s="60">
        <v>0.4</v>
      </c>
      <c r="P470" s="60">
        <v>0.72</v>
      </c>
      <c r="Q470" s="60">
        <v>0.2</v>
      </c>
      <c r="R470" s="60">
        <v>1.74</v>
      </c>
      <c r="S470" s="69"/>
      <c r="T470" s="47"/>
    </row>
    <row r="471" spans="1:20">
      <c r="A471" s="58" t="str">
        <f t="shared" si="7"/>
        <v>PRT</v>
      </c>
      <c r="B471" s="14" t="s">
        <v>104</v>
      </c>
      <c r="C471" s="14" t="s">
        <v>204</v>
      </c>
      <c r="D471" s="14" t="s">
        <v>140</v>
      </c>
      <c r="E471" s="14" t="s">
        <v>361</v>
      </c>
      <c r="F471" s="14" t="s">
        <v>362</v>
      </c>
      <c r="G471" s="14">
        <v>2</v>
      </c>
      <c r="H471" s="67"/>
      <c r="I471" s="68"/>
      <c r="J471" s="68"/>
      <c r="K471" s="68"/>
      <c r="L471" s="68"/>
      <c r="M471" s="68"/>
      <c r="N471" s="60">
        <v>7.98</v>
      </c>
      <c r="O471" s="60">
        <v>4.63</v>
      </c>
      <c r="P471" s="60">
        <v>2.64</v>
      </c>
      <c r="Q471" s="60">
        <v>1.26</v>
      </c>
      <c r="R471" s="60">
        <v>1.01</v>
      </c>
      <c r="S471" s="69"/>
      <c r="T471" s="47"/>
    </row>
    <row r="472" spans="1:20">
      <c r="A472" s="58" t="str">
        <f t="shared" si="7"/>
        <v>SEW</v>
      </c>
      <c r="B472" s="14" t="s">
        <v>105</v>
      </c>
      <c r="C472" s="14" t="s">
        <v>204</v>
      </c>
      <c r="D472" s="14" t="s">
        <v>140</v>
      </c>
      <c r="E472" s="14" t="s">
        <v>361</v>
      </c>
      <c r="F472" s="14" t="s">
        <v>362</v>
      </c>
      <c r="G472" s="14">
        <v>2</v>
      </c>
      <c r="H472" s="67"/>
      <c r="I472" s="68"/>
      <c r="J472" s="68"/>
      <c r="K472" s="68"/>
      <c r="L472" s="68"/>
      <c r="M472" s="68"/>
      <c r="N472" s="60">
        <v>5.0599999999999996</v>
      </c>
      <c r="O472" s="60">
        <v>4.72</v>
      </c>
      <c r="P472" s="60">
        <v>4.04</v>
      </c>
      <c r="Q472" s="60">
        <v>3.09</v>
      </c>
      <c r="R472" s="60">
        <v>3.44</v>
      </c>
      <c r="S472" s="69"/>
      <c r="T472" s="47"/>
    </row>
    <row r="473" spans="1:20">
      <c r="A473" s="58" t="str">
        <f t="shared" si="7"/>
        <v>SSC</v>
      </c>
      <c r="B473" s="14" t="s">
        <v>103</v>
      </c>
      <c r="C473" s="14" t="s">
        <v>204</v>
      </c>
      <c r="D473" s="14" t="s">
        <v>140</v>
      </c>
      <c r="E473" s="14" t="s">
        <v>361</v>
      </c>
      <c r="F473" s="14" t="s">
        <v>362</v>
      </c>
      <c r="G473" s="14">
        <v>2</v>
      </c>
      <c r="H473" s="67"/>
      <c r="I473" s="68"/>
      <c r="J473" s="68"/>
      <c r="K473" s="68"/>
      <c r="L473" s="68"/>
      <c r="M473" s="68"/>
      <c r="N473" s="60">
        <v>1.92</v>
      </c>
      <c r="O473" s="60">
        <v>1.96</v>
      </c>
      <c r="P473" s="60">
        <v>1.06</v>
      </c>
      <c r="Q473" s="60">
        <v>0.56999999999999995</v>
      </c>
      <c r="R473" s="60">
        <v>0.9</v>
      </c>
      <c r="S473" s="69"/>
      <c r="T473" s="47"/>
    </row>
    <row r="474" spans="1:20">
      <c r="A474" s="58" t="str">
        <f t="shared" si="7"/>
        <v>SES</v>
      </c>
      <c r="B474" s="14" t="s">
        <v>106</v>
      </c>
      <c r="C474" s="14" t="s">
        <v>204</v>
      </c>
      <c r="D474" s="14" t="s">
        <v>140</v>
      </c>
      <c r="E474" s="14" t="s">
        <v>361</v>
      </c>
      <c r="F474" s="14" t="s">
        <v>362</v>
      </c>
      <c r="G474" s="14">
        <v>2</v>
      </c>
      <c r="H474" s="67"/>
      <c r="I474" s="68"/>
      <c r="J474" s="68"/>
      <c r="K474" s="68"/>
      <c r="L474" s="68"/>
      <c r="M474" s="68"/>
      <c r="N474" s="60">
        <v>4.63</v>
      </c>
      <c r="O474" s="60">
        <v>1.74</v>
      </c>
      <c r="P474" s="60">
        <v>1.56</v>
      </c>
      <c r="Q474" s="60">
        <v>0.95</v>
      </c>
      <c r="R474" s="60">
        <v>1.36</v>
      </c>
      <c r="S474" s="69"/>
      <c r="T474" s="47"/>
    </row>
    <row r="475" spans="1:20">
      <c r="A475" s="58" t="str">
        <f t="shared" si="7"/>
        <v>ANH</v>
      </c>
      <c r="B475" s="14" t="s">
        <v>58</v>
      </c>
      <c r="C475" s="14" t="s">
        <v>198</v>
      </c>
      <c r="D475" s="14" t="s">
        <v>363</v>
      </c>
      <c r="E475" s="14" t="s">
        <v>177</v>
      </c>
      <c r="F475" s="14" t="s">
        <v>177</v>
      </c>
      <c r="G475" s="14">
        <v>2</v>
      </c>
      <c r="H475" s="67"/>
      <c r="I475" s="68"/>
      <c r="J475" s="68"/>
      <c r="K475" s="68"/>
      <c r="L475" s="68"/>
      <c r="M475" s="68"/>
      <c r="N475" s="60">
        <v>3.17</v>
      </c>
      <c r="O475" s="60">
        <v>2.09</v>
      </c>
      <c r="P475" s="60">
        <v>1.75</v>
      </c>
      <c r="Q475" s="60">
        <v>1.98</v>
      </c>
      <c r="R475" s="60">
        <v>4.05</v>
      </c>
      <c r="S475" s="69"/>
      <c r="T475" s="47"/>
    </row>
    <row r="476" spans="1:20">
      <c r="A476" s="58" t="str">
        <f t="shared" si="7"/>
        <v>WSH</v>
      </c>
      <c r="B476" s="14" t="s">
        <v>91</v>
      </c>
      <c r="C476" s="14" t="s">
        <v>198</v>
      </c>
      <c r="D476" s="14" t="s">
        <v>363</v>
      </c>
      <c r="E476" s="14" t="s">
        <v>177</v>
      </c>
      <c r="F476" s="14" t="s">
        <v>177</v>
      </c>
      <c r="G476" s="14">
        <v>2</v>
      </c>
      <c r="H476" s="67"/>
      <c r="I476" s="68"/>
      <c r="J476" s="68"/>
      <c r="K476" s="68"/>
      <c r="L476" s="68"/>
      <c r="M476" s="68"/>
      <c r="N476" s="60">
        <v>2.85</v>
      </c>
      <c r="O476" s="60">
        <v>4.3099999999999996</v>
      </c>
      <c r="P476" s="60">
        <v>3.97</v>
      </c>
      <c r="Q476" s="60">
        <v>4.17</v>
      </c>
      <c r="R476" s="60">
        <v>9.77</v>
      </c>
      <c r="S476" s="69"/>
      <c r="T476" s="47"/>
    </row>
    <row r="477" spans="1:20">
      <c r="A477" s="58" t="str">
        <f t="shared" si="7"/>
        <v>HDD</v>
      </c>
      <c r="B477" s="14" t="s">
        <v>92</v>
      </c>
      <c r="C477" s="14" t="s">
        <v>198</v>
      </c>
      <c r="D477" s="14" t="s">
        <v>363</v>
      </c>
      <c r="E477" s="14" t="s">
        <v>177</v>
      </c>
      <c r="F477" s="14" t="s">
        <v>177</v>
      </c>
      <c r="G477" s="14">
        <v>2</v>
      </c>
      <c r="H477" s="67"/>
      <c r="I477" s="68"/>
      <c r="J477" s="68"/>
      <c r="K477" s="68"/>
      <c r="L477" s="68"/>
      <c r="M477" s="68"/>
      <c r="N477" s="60">
        <v>0</v>
      </c>
      <c r="O477" s="60">
        <v>0.5</v>
      </c>
      <c r="P477" s="60">
        <v>0.33</v>
      </c>
      <c r="Q477" s="60">
        <v>0.08</v>
      </c>
      <c r="R477" s="60">
        <v>0.16</v>
      </c>
      <c r="S477" s="69"/>
      <c r="T477" s="47"/>
    </row>
    <row r="478" spans="1:20">
      <c r="A478" s="58" t="str">
        <f t="shared" si="7"/>
        <v>NES</v>
      </c>
      <c r="B478" s="14" t="s">
        <v>93</v>
      </c>
      <c r="C478" s="14" t="s">
        <v>198</v>
      </c>
      <c r="D478" s="14" t="s">
        <v>363</v>
      </c>
      <c r="E478" s="14" t="s">
        <v>177</v>
      </c>
      <c r="F478" s="14" t="s">
        <v>177</v>
      </c>
      <c r="G478" s="14">
        <v>2</v>
      </c>
      <c r="H478" s="67"/>
      <c r="I478" s="68"/>
      <c r="J478" s="68"/>
      <c r="K478" s="68"/>
      <c r="L478" s="68"/>
      <c r="M478" s="68"/>
      <c r="N478" s="60">
        <v>2.41</v>
      </c>
      <c r="O478" s="60">
        <v>2.2599999999999998</v>
      </c>
      <c r="P478" s="60">
        <v>3.21</v>
      </c>
      <c r="Q478" s="60">
        <v>7.11</v>
      </c>
      <c r="R478" s="60">
        <v>6.36</v>
      </c>
      <c r="S478" s="69"/>
      <c r="T478" s="47"/>
    </row>
    <row r="479" spans="1:20">
      <c r="A479" s="58" t="str">
        <f t="shared" si="7"/>
        <v>SVE</v>
      </c>
      <c r="B479" s="14" t="s">
        <v>94</v>
      </c>
      <c r="C479" s="14" t="s">
        <v>198</v>
      </c>
      <c r="D479" s="14" t="s">
        <v>363</v>
      </c>
      <c r="E479" s="14" t="s">
        <v>177</v>
      </c>
      <c r="F479" s="14" t="s">
        <v>177</v>
      </c>
      <c r="G479" s="14">
        <v>2</v>
      </c>
      <c r="H479" s="67"/>
      <c r="I479" s="68"/>
      <c r="J479" s="68"/>
      <c r="K479" s="68"/>
      <c r="L479" s="68"/>
      <c r="M479" s="68"/>
      <c r="N479" s="60">
        <v>9.44</v>
      </c>
      <c r="O479" s="60">
        <v>8.4</v>
      </c>
      <c r="P479" s="60">
        <v>3.94</v>
      </c>
      <c r="Q479" s="60">
        <v>1.53</v>
      </c>
      <c r="R479" s="60">
        <v>2.4300000000000002</v>
      </c>
      <c r="S479" s="69"/>
      <c r="T479" s="47"/>
    </row>
    <row r="480" spans="1:20">
      <c r="A480" s="58" t="str">
        <f t="shared" si="7"/>
        <v>SWB</v>
      </c>
      <c r="B480" s="14" t="s">
        <v>95</v>
      </c>
      <c r="C480" s="14" t="s">
        <v>198</v>
      </c>
      <c r="D480" s="14" t="s">
        <v>363</v>
      </c>
      <c r="E480" s="14" t="s">
        <v>177</v>
      </c>
      <c r="F480" s="14" t="s">
        <v>177</v>
      </c>
      <c r="G480" s="14">
        <v>2</v>
      </c>
      <c r="H480" s="67"/>
      <c r="I480" s="68"/>
      <c r="J480" s="68"/>
      <c r="K480" s="68"/>
      <c r="L480" s="68"/>
      <c r="M480" s="68"/>
      <c r="N480" s="60">
        <v>2.85</v>
      </c>
      <c r="O480" s="60">
        <v>1.91</v>
      </c>
      <c r="P480" s="60">
        <v>3.64</v>
      </c>
      <c r="Q480" s="60">
        <v>2.06</v>
      </c>
      <c r="R480" s="60">
        <v>3.86</v>
      </c>
      <c r="S480" s="69"/>
      <c r="T480" s="47"/>
    </row>
    <row r="481" spans="1:20">
      <c r="A481" s="58" t="str">
        <f t="shared" si="7"/>
        <v>SRN</v>
      </c>
      <c r="B481" s="14" t="s">
        <v>96</v>
      </c>
      <c r="C481" s="14" t="s">
        <v>198</v>
      </c>
      <c r="D481" s="14" t="s">
        <v>363</v>
      </c>
      <c r="E481" s="14" t="s">
        <v>177</v>
      </c>
      <c r="F481" s="14" t="s">
        <v>177</v>
      </c>
      <c r="G481" s="14">
        <v>2</v>
      </c>
      <c r="H481" s="67"/>
      <c r="I481" s="68"/>
      <c r="J481" s="68"/>
      <c r="K481" s="68"/>
      <c r="L481" s="68"/>
      <c r="M481" s="68"/>
      <c r="N481" s="60">
        <v>5.46</v>
      </c>
      <c r="O481" s="60">
        <v>11.59</v>
      </c>
      <c r="P481" s="60">
        <v>7.66</v>
      </c>
      <c r="Q481" s="60">
        <v>4.6100000000000003</v>
      </c>
      <c r="R481" s="60">
        <v>6.69</v>
      </c>
      <c r="S481" s="69"/>
      <c r="T481" s="47"/>
    </row>
    <row r="482" spans="1:20">
      <c r="A482" s="58" t="str">
        <f t="shared" si="7"/>
        <v>TMS</v>
      </c>
      <c r="B482" s="14" t="s">
        <v>97</v>
      </c>
      <c r="C482" s="14" t="s">
        <v>198</v>
      </c>
      <c r="D482" s="14" t="s">
        <v>363</v>
      </c>
      <c r="E482" s="14" t="s">
        <v>177</v>
      </c>
      <c r="F482" s="14" t="s">
        <v>177</v>
      </c>
      <c r="G482" s="14">
        <v>2</v>
      </c>
      <c r="H482" s="67"/>
      <c r="I482" s="68"/>
      <c r="J482" s="68"/>
      <c r="K482" s="68"/>
      <c r="L482" s="68"/>
      <c r="M482" s="68"/>
      <c r="N482" s="60">
        <v>1.22</v>
      </c>
      <c r="O482" s="60">
        <v>1.95</v>
      </c>
      <c r="P482" s="60">
        <v>0.66</v>
      </c>
      <c r="Q482" s="60">
        <v>2.42</v>
      </c>
      <c r="R482" s="60">
        <v>2.59</v>
      </c>
      <c r="S482" s="69"/>
      <c r="T482" s="47"/>
    </row>
    <row r="483" spans="1:20">
      <c r="A483" s="58" t="str">
        <f t="shared" si="7"/>
        <v>UUW</v>
      </c>
      <c r="B483" s="14" t="s">
        <v>267</v>
      </c>
      <c r="C483" s="14" t="s">
        <v>198</v>
      </c>
      <c r="D483" s="14" t="s">
        <v>363</v>
      </c>
      <c r="E483" s="14" t="s">
        <v>177</v>
      </c>
      <c r="F483" s="14" t="s">
        <v>177</v>
      </c>
      <c r="G483" s="14">
        <v>2</v>
      </c>
      <c r="H483" s="67"/>
      <c r="I483" s="68"/>
      <c r="J483" s="68"/>
      <c r="K483" s="68"/>
      <c r="L483" s="68"/>
      <c r="M483" s="68"/>
      <c r="N483" s="60">
        <v>1.28</v>
      </c>
      <c r="O483" s="60">
        <v>2.2599999999999998</v>
      </c>
      <c r="P483" s="60">
        <v>3.24</v>
      </c>
      <c r="Q483" s="60">
        <v>2.58</v>
      </c>
      <c r="R483" s="60">
        <v>3.02</v>
      </c>
      <c r="S483" s="69"/>
      <c r="T483" s="47"/>
    </row>
    <row r="484" spans="1:20">
      <c r="A484" s="58" t="str">
        <f t="shared" si="7"/>
        <v>WSX</v>
      </c>
      <c r="B484" s="14" t="s">
        <v>99</v>
      </c>
      <c r="C484" s="14" t="s">
        <v>198</v>
      </c>
      <c r="D484" s="14" t="s">
        <v>363</v>
      </c>
      <c r="E484" s="14" t="s">
        <v>177</v>
      </c>
      <c r="F484" s="14" t="s">
        <v>177</v>
      </c>
      <c r="G484" s="14">
        <v>2</v>
      </c>
      <c r="H484" s="67"/>
      <c r="I484" s="68"/>
      <c r="J484" s="68"/>
      <c r="K484" s="68"/>
      <c r="L484" s="68"/>
      <c r="M484" s="68"/>
      <c r="N484" s="60">
        <v>0.52</v>
      </c>
      <c r="O484" s="60">
        <v>0.87</v>
      </c>
      <c r="P484" s="60">
        <v>0.88</v>
      </c>
      <c r="Q484" s="60">
        <v>1.61</v>
      </c>
      <c r="R484" s="60">
        <v>0.37</v>
      </c>
      <c r="S484" s="69"/>
      <c r="T484" s="47"/>
    </row>
    <row r="485" spans="1:20">
      <c r="A485" s="58" t="str">
        <f t="shared" si="7"/>
        <v>YKY</v>
      </c>
      <c r="B485" s="14" t="s">
        <v>100</v>
      </c>
      <c r="C485" s="14" t="s">
        <v>198</v>
      </c>
      <c r="D485" s="14" t="s">
        <v>363</v>
      </c>
      <c r="E485" s="14" t="s">
        <v>177</v>
      </c>
      <c r="F485" s="14" t="s">
        <v>177</v>
      </c>
      <c r="G485" s="14">
        <v>2</v>
      </c>
      <c r="H485" s="67"/>
      <c r="I485" s="68"/>
      <c r="J485" s="68"/>
      <c r="K485" s="68"/>
      <c r="L485" s="68"/>
      <c r="M485" s="68"/>
      <c r="N485" s="60">
        <v>4.6100000000000003</v>
      </c>
      <c r="O485" s="60">
        <v>1.9</v>
      </c>
      <c r="P485" s="60">
        <v>4.7300000000000004</v>
      </c>
      <c r="Q485" s="60">
        <v>2.34</v>
      </c>
      <c r="R485" s="60">
        <v>4.76</v>
      </c>
      <c r="S485" s="69"/>
      <c r="T485" s="47"/>
    </row>
    <row r="486" spans="1:20">
      <c r="A486" s="58" t="str">
        <f t="shared" si="7"/>
        <v>AFW</v>
      </c>
      <c r="B486" s="14" t="s">
        <v>101</v>
      </c>
      <c r="C486" s="14" t="s">
        <v>198</v>
      </c>
      <c r="D486" s="14" t="s">
        <v>363</v>
      </c>
      <c r="E486" s="14" t="s">
        <v>177</v>
      </c>
      <c r="F486" s="14" t="s">
        <v>177</v>
      </c>
      <c r="G486" s="14">
        <v>2</v>
      </c>
      <c r="H486" s="67"/>
      <c r="I486" s="68"/>
      <c r="J486" s="68"/>
      <c r="K486" s="68"/>
      <c r="L486" s="68"/>
      <c r="M486" s="68"/>
      <c r="N486" s="60">
        <v>6.66</v>
      </c>
      <c r="O486" s="60">
        <v>5.18</v>
      </c>
      <c r="P486" s="60">
        <v>1.73</v>
      </c>
      <c r="Q486" s="60">
        <v>1.31</v>
      </c>
      <c r="R486" s="60">
        <v>0.87</v>
      </c>
      <c r="S486" s="69"/>
      <c r="T486" s="47"/>
    </row>
    <row r="487" spans="1:20">
      <c r="A487" s="58" t="str">
        <f t="shared" si="7"/>
        <v>BRL</v>
      </c>
      <c r="B487" s="14" t="s">
        <v>102</v>
      </c>
      <c r="C487" s="14" t="s">
        <v>198</v>
      </c>
      <c r="D487" s="14" t="s">
        <v>363</v>
      </c>
      <c r="E487" s="14" t="s">
        <v>177</v>
      </c>
      <c r="F487" s="14" t="s">
        <v>177</v>
      </c>
      <c r="G487" s="14">
        <v>2</v>
      </c>
      <c r="H487" s="67"/>
      <c r="I487" s="68"/>
      <c r="J487" s="68"/>
      <c r="K487" s="68"/>
      <c r="L487" s="68"/>
      <c r="M487" s="68"/>
      <c r="N487" s="60">
        <v>0.03</v>
      </c>
      <c r="O487" s="60">
        <v>0.75</v>
      </c>
      <c r="P487" s="60">
        <v>2.31</v>
      </c>
      <c r="Q487" s="60">
        <v>3.02</v>
      </c>
      <c r="R487" s="60">
        <v>4.1900000000000004</v>
      </c>
      <c r="S487" s="69"/>
      <c r="T487" s="47"/>
    </row>
    <row r="488" spans="1:20">
      <c r="A488" s="58" t="str">
        <f t="shared" si="7"/>
        <v>PRT</v>
      </c>
      <c r="B488" s="14" t="s">
        <v>104</v>
      </c>
      <c r="C488" s="14" t="s">
        <v>198</v>
      </c>
      <c r="D488" s="14" t="s">
        <v>363</v>
      </c>
      <c r="E488" s="14" t="s">
        <v>177</v>
      </c>
      <c r="F488" s="14" t="s">
        <v>177</v>
      </c>
      <c r="G488" s="14">
        <v>2</v>
      </c>
      <c r="H488" s="67"/>
      <c r="I488" s="68"/>
      <c r="J488" s="68"/>
      <c r="K488" s="68"/>
      <c r="L488" s="68"/>
      <c r="M488" s="68"/>
      <c r="N488" s="60">
        <v>0.01</v>
      </c>
      <c r="O488" s="60">
        <v>1.78</v>
      </c>
      <c r="P488" s="60">
        <v>0.03</v>
      </c>
      <c r="Q488" s="60">
        <v>0.56999999999999995</v>
      </c>
      <c r="R488" s="60">
        <v>3.74</v>
      </c>
      <c r="S488" s="69"/>
      <c r="T488" s="47"/>
    </row>
    <row r="489" spans="1:20">
      <c r="A489" s="58" t="str">
        <f t="shared" si="7"/>
        <v>SEW</v>
      </c>
      <c r="B489" s="14" t="s">
        <v>105</v>
      </c>
      <c r="C489" s="14" t="s">
        <v>198</v>
      </c>
      <c r="D489" s="14" t="s">
        <v>363</v>
      </c>
      <c r="E489" s="14" t="s">
        <v>177</v>
      </c>
      <c r="F489" s="14" t="s">
        <v>177</v>
      </c>
      <c r="G489" s="14">
        <v>2</v>
      </c>
      <c r="H489" s="67"/>
      <c r="I489" s="68"/>
      <c r="J489" s="68"/>
      <c r="K489" s="68"/>
      <c r="L489" s="68"/>
      <c r="M489" s="68"/>
      <c r="N489" s="60">
        <v>2.0299999999999998</v>
      </c>
      <c r="O489" s="60">
        <v>3.39</v>
      </c>
      <c r="P489" s="60">
        <v>3.22</v>
      </c>
      <c r="Q489" s="60">
        <v>2.2599999999999998</v>
      </c>
      <c r="R489" s="60">
        <v>1.21</v>
      </c>
      <c r="S489" s="69"/>
      <c r="T489" s="47"/>
    </row>
    <row r="490" spans="1:20">
      <c r="A490" s="58" t="str">
        <f t="shared" si="7"/>
        <v>SSC</v>
      </c>
      <c r="B490" s="14" t="s">
        <v>103</v>
      </c>
      <c r="C490" s="14" t="s">
        <v>198</v>
      </c>
      <c r="D490" s="14" t="s">
        <v>363</v>
      </c>
      <c r="E490" s="14" t="s">
        <v>177</v>
      </c>
      <c r="F490" s="14" t="s">
        <v>177</v>
      </c>
      <c r="G490" s="14">
        <v>2</v>
      </c>
      <c r="H490" s="67"/>
      <c r="I490" s="68"/>
      <c r="J490" s="68"/>
      <c r="K490" s="68"/>
      <c r="L490" s="68"/>
      <c r="M490" s="68"/>
      <c r="N490" s="60">
        <v>6.18</v>
      </c>
      <c r="O490" s="60">
        <v>13.69</v>
      </c>
      <c r="P490" s="60">
        <v>3.6</v>
      </c>
      <c r="Q490" s="60">
        <v>1.0900000000000001</v>
      </c>
      <c r="R490" s="60">
        <v>0.91</v>
      </c>
      <c r="S490" s="69"/>
      <c r="T490" s="47"/>
    </row>
    <row r="491" spans="1:20">
      <c r="A491" s="58" t="str">
        <f t="shared" si="7"/>
        <v>SES</v>
      </c>
      <c r="B491" s="14" t="s">
        <v>106</v>
      </c>
      <c r="C491" s="14" t="s">
        <v>198</v>
      </c>
      <c r="D491" s="14" t="s">
        <v>363</v>
      </c>
      <c r="E491" s="14" t="s">
        <v>177</v>
      </c>
      <c r="F491" s="14" t="s">
        <v>177</v>
      </c>
      <c r="G491" s="14">
        <v>2</v>
      </c>
      <c r="H491" s="67"/>
      <c r="I491" s="68"/>
      <c r="J491" s="68"/>
      <c r="K491" s="68"/>
      <c r="L491" s="68"/>
      <c r="M491" s="68"/>
      <c r="N491" s="60">
        <v>0.23</v>
      </c>
      <c r="O491" s="60">
        <v>0.01</v>
      </c>
      <c r="P491" s="60">
        <v>0.48</v>
      </c>
      <c r="Q491" s="60">
        <v>2.16</v>
      </c>
      <c r="R491" s="60">
        <v>0</v>
      </c>
      <c r="S491" s="69"/>
      <c r="T491" s="47"/>
    </row>
    <row r="492" spans="1:20">
      <c r="A492" s="58" t="str">
        <f t="shared" si="7"/>
        <v>ANH</v>
      </c>
      <c r="B492" s="46" t="s">
        <v>58</v>
      </c>
      <c r="C492" s="46" t="s">
        <v>202</v>
      </c>
      <c r="D492" s="46" t="s">
        <v>139</v>
      </c>
      <c r="E492" s="46" t="s">
        <v>268</v>
      </c>
      <c r="F492" s="47" t="s">
        <v>364</v>
      </c>
      <c r="G492" s="46">
        <v>1</v>
      </c>
      <c r="H492" s="61">
        <v>163.19999999999999</v>
      </c>
      <c r="I492" s="61">
        <v>131.19999999999999</v>
      </c>
      <c r="J492" s="61">
        <v>129.19999999999999</v>
      </c>
      <c r="K492" s="61">
        <v>127.5</v>
      </c>
      <c r="L492" s="61">
        <v>117.4</v>
      </c>
      <c r="M492" s="61">
        <v>137.5</v>
      </c>
      <c r="N492" s="61">
        <v>129.19999999999999</v>
      </c>
      <c r="O492" s="61">
        <v>145.5</v>
      </c>
      <c r="P492" s="61">
        <v>109.3</v>
      </c>
      <c r="Q492" s="61">
        <v>130.6</v>
      </c>
      <c r="R492" s="61">
        <v>122.2</v>
      </c>
      <c r="S492" s="70"/>
      <c r="T492" s="47"/>
    </row>
    <row r="493" spans="1:20">
      <c r="A493" s="58" t="str">
        <f t="shared" si="7"/>
        <v>WSH</v>
      </c>
      <c r="B493" s="46" t="s">
        <v>91</v>
      </c>
      <c r="C493" s="46" t="s">
        <v>202</v>
      </c>
      <c r="D493" s="46" t="s">
        <v>139</v>
      </c>
      <c r="E493" s="46" t="s">
        <v>268</v>
      </c>
      <c r="F493" s="47" t="s">
        <v>364</v>
      </c>
      <c r="G493" s="46">
        <v>1</v>
      </c>
      <c r="H493" s="61">
        <v>159.80000000000001</v>
      </c>
      <c r="I493" s="61">
        <v>129.30000000000001</v>
      </c>
      <c r="J493" s="61">
        <v>140.80000000000001</v>
      </c>
      <c r="K493" s="61">
        <v>129.4</v>
      </c>
      <c r="L493" s="61">
        <v>110.1</v>
      </c>
      <c r="M493" s="61">
        <v>133.5</v>
      </c>
      <c r="N493" s="61">
        <v>151.5</v>
      </c>
      <c r="O493" s="61">
        <v>154.5</v>
      </c>
      <c r="P493" s="61">
        <v>138.80000000000001</v>
      </c>
      <c r="Q493" s="61">
        <v>140.19999999999999</v>
      </c>
      <c r="R493" s="61">
        <v>136.6</v>
      </c>
      <c r="S493" s="70"/>
      <c r="T493" s="47"/>
    </row>
    <row r="494" spans="1:20">
      <c r="A494" s="58" t="str">
        <f t="shared" si="7"/>
        <v>HDD</v>
      </c>
      <c r="B494" s="46" t="s">
        <v>92</v>
      </c>
      <c r="C494" s="46" t="s">
        <v>202</v>
      </c>
      <c r="D494" s="46" t="s">
        <v>139</v>
      </c>
      <c r="E494" s="46" t="s">
        <v>268</v>
      </c>
      <c r="F494" s="47" t="s">
        <v>364</v>
      </c>
      <c r="G494" s="46">
        <v>1</v>
      </c>
      <c r="H494" s="61">
        <v>127.9</v>
      </c>
      <c r="I494" s="61">
        <v>88</v>
      </c>
      <c r="J494" s="61">
        <v>101</v>
      </c>
      <c r="K494" s="61">
        <v>124.2</v>
      </c>
      <c r="L494" s="61">
        <v>100.9</v>
      </c>
      <c r="M494" s="61">
        <v>102.5</v>
      </c>
      <c r="N494" s="61">
        <v>110.4</v>
      </c>
      <c r="O494" s="61">
        <v>138.5</v>
      </c>
      <c r="P494" s="61">
        <v>119.5</v>
      </c>
      <c r="Q494" s="61">
        <v>108.1</v>
      </c>
      <c r="R494" s="61">
        <v>110.9</v>
      </c>
      <c r="S494" s="70"/>
      <c r="T494" s="47"/>
    </row>
    <row r="495" spans="1:20">
      <c r="A495" s="58" t="str">
        <f t="shared" si="7"/>
        <v>NES</v>
      </c>
      <c r="B495" s="46" t="s">
        <v>93</v>
      </c>
      <c r="C495" s="46" t="s">
        <v>202</v>
      </c>
      <c r="D495" s="46" t="s">
        <v>139</v>
      </c>
      <c r="E495" s="46" t="s">
        <v>268</v>
      </c>
      <c r="F495" s="47" t="s">
        <v>364</v>
      </c>
      <c r="G495" s="46">
        <v>1</v>
      </c>
      <c r="H495" s="61">
        <v>181.3</v>
      </c>
      <c r="I495" s="61">
        <v>155.9</v>
      </c>
      <c r="J495" s="61">
        <v>151.30000000000001</v>
      </c>
      <c r="K495" s="61">
        <v>157.80000000000001</v>
      </c>
      <c r="L495" s="61">
        <v>148</v>
      </c>
      <c r="M495" s="61">
        <v>165.5</v>
      </c>
      <c r="N495" s="61">
        <v>162.6</v>
      </c>
      <c r="O495" s="61">
        <v>148</v>
      </c>
      <c r="P495" s="61">
        <v>107.5</v>
      </c>
      <c r="Q495" s="61">
        <v>127</v>
      </c>
      <c r="R495" s="61">
        <v>110.9</v>
      </c>
      <c r="S495" s="70"/>
      <c r="T495" s="47"/>
    </row>
    <row r="496" spans="1:20">
      <c r="A496" s="58" t="str">
        <f t="shared" si="7"/>
        <v>SVE</v>
      </c>
      <c r="B496" s="46" t="s">
        <v>94</v>
      </c>
      <c r="C496" s="46" t="s">
        <v>202</v>
      </c>
      <c r="D496" s="46" t="s">
        <v>139</v>
      </c>
      <c r="E496" s="46" t="s">
        <v>268</v>
      </c>
      <c r="F496" s="47" t="s">
        <v>364</v>
      </c>
      <c r="G496" s="46">
        <v>1</v>
      </c>
      <c r="H496" s="61">
        <v>159.5</v>
      </c>
      <c r="I496" s="61">
        <v>121.7</v>
      </c>
      <c r="J496" s="61">
        <v>118.7</v>
      </c>
      <c r="K496" s="61">
        <v>120.1</v>
      </c>
      <c r="L496" s="61">
        <v>101.3</v>
      </c>
      <c r="M496" s="61">
        <v>110.1</v>
      </c>
      <c r="N496" s="61">
        <v>124.2</v>
      </c>
      <c r="O496" s="61">
        <v>138.69999999999999</v>
      </c>
      <c r="P496" s="61">
        <v>110.1</v>
      </c>
      <c r="Q496" s="61">
        <v>122</v>
      </c>
      <c r="R496" s="61">
        <v>100</v>
      </c>
      <c r="S496" s="70"/>
      <c r="T496" s="47"/>
    </row>
    <row r="497" spans="1:20">
      <c r="A497" s="58" t="str">
        <f t="shared" si="7"/>
        <v>SWB</v>
      </c>
      <c r="B497" s="46" t="s">
        <v>95</v>
      </c>
      <c r="C497" s="46" t="s">
        <v>202</v>
      </c>
      <c r="D497" s="46" t="s">
        <v>139</v>
      </c>
      <c r="E497" s="46" t="s">
        <v>268</v>
      </c>
      <c r="F497" s="47" t="s">
        <v>364</v>
      </c>
      <c r="G497" s="46">
        <v>1</v>
      </c>
      <c r="H497" s="61">
        <v>145</v>
      </c>
      <c r="I497" s="61">
        <v>139</v>
      </c>
      <c r="J497" s="61">
        <v>156</v>
      </c>
      <c r="K497" s="61">
        <v>163</v>
      </c>
      <c r="L497" s="61">
        <v>138</v>
      </c>
      <c r="M497" s="61">
        <v>152</v>
      </c>
      <c r="N497" s="61">
        <v>152</v>
      </c>
      <c r="O497" s="61">
        <v>150</v>
      </c>
      <c r="P497" s="61">
        <v>119.2</v>
      </c>
      <c r="Q497" s="61">
        <v>151.80000000000001</v>
      </c>
      <c r="R497" s="61">
        <v>111.4</v>
      </c>
      <c r="S497" s="70"/>
      <c r="T497" s="47"/>
    </row>
    <row r="498" spans="1:20">
      <c r="A498" s="58" t="str">
        <f t="shared" si="7"/>
        <v>SRN</v>
      </c>
      <c r="B498" s="46" t="s">
        <v>96</v>
      </c>
      <c r="C498" s="46" t="s">
        <v>202</v>
      </c>
      <c r="D498" s="46" t="s">
        <v>139</v>
      </c>
      <c r="E498" s="46" t="s">
        <v>268</v>
      </c>
      <c r="F498" s="47" t="s">
        <v>364</v>
      </c>
      <c r="G498" s="46">
        <v>1</v>
      </c>
      <c r="H498" s="61">
        <v>137</v>
      </c>
      <c r="I498" s="61">
        <v>110</v>
      </c>
      <c r="J498" s="61">
        <v>109</v>
      </c>
      <c r="K498" s="61">
        <v>129</v>
      </c>
      <c r="L498" s="61">
        <v>96</v>
      </c>
      <c r="M498" s="61">
        <v>145</v>
      </c>
      <c r="N498" s="61">
        <v>132.6</v>
      </c>
      <c r="O498" s="61">
        <v>137.6</v>
      </c>
      <c r="P498" s="61">
        <v>111.5</v>
      </c>
      <c r="Q498" s="61">
        <v>150</v>
      </c>
      <c r="R498" s="61">
        <v>101.6</v>
      </c>
      <c r="S498" s="70"/>
      <c r="T498" s="47"/>
    </row>
    <row r="499" spans="1:20">
      <c r="A499" s="58" t="str">
        <f t="shared" si="7"/>
        <v>TMS</v>
      </c>
      <c r="B499" s="46" t="s">
        <v>97</v>
      </c>
      <c r="C499" s="46" t="s">
        <v>202</v>
      </c>
      <c r="D499" s="46" t="s">
        <v>139</v>
      </c>
      <c r="E499" s="46" t="s">
        <v>268</v>
      </c>
      <c r="F499" s="47" t="s">
        <v>364</v>
      </c>
      <c r="G499" s="46">
        <v>1</v>
      </c>
      <c r="H499" s="61">
        <v>238.9</v>
      </c>
      <c r="I499" s="61">
        <v>232.6</v>
      </c>
      <c r="J499" s="61">
        <v>297.2</v>
      </c>
      <c r="K499" s="61">
        <v>283.2</v>
      </c>
      <c r="L499" s="61">
        <v>221.5</v>
      </c>
      <c r="M499" s="61">
        <v>265.39999999999998</v>
      </c>
      <c r="N499" s="61">
        <v>271.60000000000002</v>
      </c>
      <c r="O499" s="61">
        <v>329.3</v>
      </c>
      <c r="P499" s="61">
        <v>246.6</v>
      </c>
      <c r="Q499" s="61">
        <v>269.60000000000002</v>
      </c>
      <c r="R499" s="61">
        <v>223.3</v>
      </c>
      <c r="S499" s="70"/>
      <c r="T499" s="47"/>
    </row>
    <row r="500" spans="1:20">
      <c r="A500" s="58" t="str">
        <f t="shared" si="7"/>
        <v>UUW</v>
      </c>
      <c r="B500" s="46" t="s">
        <v>267</v>
      </c>
      <c r="C500" s="46" t="s">
        <v>202</v>
      </c>
      <c r="D500" s="46" t="s">
        <v>139</v>
      </c>
      <c r="E500" s="46" t="s">
        <v>268</v>
      </c>
      <c r="F500" s="47" t="s">
        <v>364</v>
      </c>
      <c r="G500" s="46">
        <v>1</v>
      </c>
      <c r="H500" s="61">
        <v>115.8</v>
      </c>
      <c r="I500" s="61">
        <v>109.7</v>
      </c>
      <c r="J500" s="61">
        <v>121.5</v>
      </c>
      <c r="K500" s="61">
        <v>121.6</v>
      </c>
      <c r="L500" s="61">
        <v>114.3</v>
      </c>
      <c r="M500" s="61">
        <v>109.3</v>
      </c>
      <c r="N500" s="61">
        <v>106.5</v>
      </c>
      <c r="O500" s="61">
        <v>123.5</v>
      </c>
      <c r="P500" s="61">
        <v>117.1</v>
      </c>
      <c r="Q500" s="61">
        <v>106.6</v>
      </c>
      <c r="R500" s="61">
        <v>96</v>
      </c>
      <c r="S500" s="70"/>
      <c r="T500" s="47"/>
    </row>
    <row r="501" spans="1:20">
      <c r="A501" s="58" t="str">
        <f t="shared" si="7"/>
        <v>WSX</v>
      </c>
      <c r="B501" s="46" t="s">
        <v>99</v>
      </c>
      <c r="C501" s="46" t="s">
        <v>202</v>
      </c>
      <c r="D501" s="46" t="s">
        <v>139</v>
      </c>
      <c r="E501" s="46" t="s">
        <v>268</v>
      </c>
      <c r="F501" s="47" t="s">
        <v>364</v>
      </c>
      <c r="G501" s="46">
        <v>1</v>
      </c>
      <c r="H501" s="61">
        <v>151.4</v>
      </c>
      <c r="I501" s="61">
        <v>144.5</v>
      </c>
      <c r="J501" s="61">
        <v>152.69999999999999</v>
      </c>
      <c r="K501" s="61">
        <v>161.9</v>
      </c>
      <c r="L501" s="61">
        <v>141.4</v>
      </c>
      <c r="M501" s="61">
        <v>156.6</v>
      </c>
      <c r="N501" s="61">
        <v>160.9</v>
      </c>
      <c r="O501" s="61">
        <v>161.9</v>
      </c>
      <c r="P501" s="61">
        <v>148.19999999999999</v>
      </c>
      <c r="Q501" s="61">
        <v>177.7</v>
      </c>
      <c r="R501" s="61">
        <v>147.1</v>
      </c>
      <c r="S501" s="70"/>
      <c r="T501" s="47"/>
    </row>
    <row r="502" spans="1:20">
      <c r="A502" s="58" t="str">
        <f t="shared" si="7"/>
        <v>YKY</v>
      </c>
      <c r="B502" s="46" t="s">
        <v>100</v>
      </c>
      <c r="C502" s="46" t="s">
        <v>202</v>
      </c>
      <c r="D502" s="46" t="s">
        <v>139</v>
      </c>
      <c r="E502" s="46" t="s">
        <v>268</v>
      </c>
      <c r="F502" s="47" t="s">
        <v>364</v>
      </c>
      <c r="G502" s="46">
        <v>1</v>
      </c>
      <c r="H502" s="61">
        <v>270.10000000000002</v>
      </c>
      <c r="I502" s="61">
        <v>163.5</v>
      </c>
      <c r="J502" s="61">
        <v>169.4</v>
      </c>
      <c r="K502" s="61">
        <v>188.4</v>
      </c>
      <c r="L502" s="61">
        <v>159.4</v>
      </c>
      <c r="M502" s="61">
        <v>181.1</v>
      </c>
      <c r="N502" s="61">
        <v>216</v>
      </c>
      <c r="O502" s="61">
        <v>259.60000000000002</v>
      </c>
      <c r="P502" s="61">
        <v>194.5</v>
      </c>
      <c r="Q502" s="61">
        <v>215.8</v>
      </c>
      <c r="R502" s="61">
        <v>169.8</v>
      </c>
      <c r="S502" s="70"/>
      <c r="T502" s="47"/>
    </row>
    <row r="503" spans="1:20">
      <c r="A503" s="58" t="str">
        <f t="shared" si="7"/>
        <v>AFW</v>
      </c>
      <c r="B503" s="46" t="s">
        <v>101</v>
      </c>
      <c r="C503" s="46" t="s">
        <v>202</v>
      </c>
      <c r="D503" s="46" t="s">
        <v>139</v>
      </c>
      <c r="E503" s="46" t="s">
        <v>268</v>
      </c>
      <c r="F503" s="47" t="s">
        <v>364</v>
      </c>
      <c r="G503" s="46">
        <v>1</v>
      </c>
      <c r="H503" s="61">
        <v>173.8</v>
      </c>
      <c r="I503" s="61">
        <v>131.6</v>
      </c>
      <c r="J503" s="61">
        <v>136.5</v>
      </c>
      <c r="K503" s="61">
        <v>145.5</v>
      </c>
      <c r="L503" s="61">
        <v>132.5</v>
      </c>
      <c r="M503" s="61">
        <v>185</v>
      </c>
      <c r="N503" s="61">
        <v>175.2</v>
      </c>
      <c r="O503" s="61">
        <v>151.5</v>
      </c>
      <c r="P503" s="61">
        <v>125.4</v>
      </c>
      <c r="Q503" s="61">
        <v>158.9</v>
      </c>
      <c r="R503" s="61">
        <v>100.2</v>
      </c>
      <c r="S503" s="70"/>
      <c r="T503" s="47"/>
    </row>
    <row r="504" spans="1:20">
      <c r="A504" s="58" t="str">
        <f t="shared" si="7"/>
        <v>BRL</v>
      </c>
      <c r="B504" s="46" t="s">
        <v>102</v>
      </c>
      <c r="C504" s="46" t="s">
        <v>202</v>
      </c>
      <c r="D504" s="46" t="s">
        <v>139</v>
      </c>
      <c r="E504" s="46" t="s">
        <v>268</v>
      </c>
      <c r="F504" s="47" t="s">
        <v>364</v>
      </c>
      <c r="G504" s="46">
        <v>1</v>
      </c>
      <c r="H504" s="61">
        <v>131</v>
      </c>
      <c r="I504" s="61">
        <v>121.7</v>
      </c>
      <c r="J504" s="61">
        <v>130.5</v>
      </c>
      <c r="K504" s="61">
        <v>144.69999999999999</v>
      </c>
      <c r="L504" s="61">
        <v>113</v>
      </c>
      <c r="M504" s="61">
        <v>153</v>
      </c>
      <c r="N504" s="61">
        <v>178.6</v>
      </c>
      <c r="O504" s="61">
        <v>156.5</v>
      </c>
      <c r="P504" s="61">
        <v>115.5</v>
      </c>
      <c r="Q504" s="61">
        <v>154.1</v>
      </c>
      <c r="R504" s="61">
        <v>106.4</v>
      </c>
      <c r="S504" s="70"/>
      <c r="T504" s="47"/>
    </row>
    <row r="505" spans="1:20">
      <c r="A505" s="58" t="str">
        <f t="shared" si="7"/>
        <v>PRT</v>
      </c>
      <c r="B505" s="46" t="s">
        <v>104</v>
      </c>
      <c r="C505" s="46" t="s">
        <v>202</v>
      </c>
      <c r="D505" s="46" t="s">
        <v>139</v>
      </c>
      <c r="E505" s="46" t="s">
        <v>268</v>
      </c>
      <c r="F505" s="47" t="s">
        <v>364</v>
      </c>
      <c r="G505" s="46">
        <v>1</v>
      </c>
      <c r="H505" s="61">
        <v>88.9</v>
      </c>
      <c r="I505" s="61">
        <v>81.599999999999994</v>
      </c>
      <c r="J505" s="61">
        <v>68.599999999999994</v>
      </c>
      <c r="K505" s="61">
        <v>89</v>
      </c>
      <c r="L505" s="61">
        <v>66.099999999999994</v>
      </c>
      <c r="M505" s="61">
        <v>73.400000000000006</v>
      </c>
      <c r="N505" s="61">
        <v>66.8</v>
      </c>
      <c r="O505" s="61">
        <v>71.7</v>
      </c>
      <c r="P505" s="61">
        <v>50</v>
      </c>
      <c r="Q505" s="61">
        <v>76</v>
      </c>
      <c r="R505" s="61">
        <v>47.3</v>
      </c>
      <c r="S505" s="70"/>
      <c r="T505" s="47"/>
    </row>
    <row r="506" spans="1:20">
      <c r="A506" s="58" t="str">
        <f t="shared" si="7"/>
        <v>SEW</v>
      </c>
      <c r="B506" s="46" t="s">
        <v>105</v>
      </c>
      <c r="C506" s="46" t="s">
        <v>202</v>
      </c>
      <c r="D506" s="46" t="s">
        <v>139</v>
      </c>
      <c r="E506" s="46" t="s">
        <v>268</v>
      </c>
      <c r="F506" s="47" t="s">
        <v>364</v>
      </c>
      <c r="G506" s="46">
        <v>1</v>
      </c>
      <c r="H506" s="61">
        <v>195.1</v>
      </c>
      <c r="I506" s="61">
        <v>161.19999999999999</v>
      </c>
      <c r="J506" s="61">
        <v>140.4</v>
      </c>
      <c r="K506" s="61">
        <v>161</v>
      </c>
      <c r="L506" s="61">
        <v>156.4</v>
      </c>
      <c r="M506" s="61">
        <v>205.5</v>
      </c>
      <c r="N506" s="61">
        <v>186.2</v>
      </c>
      <c r="O506" s="61">
        <v>191.2</v>
      </c>
      <c r="P506" s="61">
        <v>155.1</v>
      </c>
      <c r="Q506" s="61">
        <v>188.6</v>
      </c>
      <c r="R506" s="61">
        <v>129.30000000000001</v>
      </c>
      <c r="S506" s="70"/>
      <c r="T506" s="47"/>
    </row>
    <row r="507" spans="1:20">
      <c r="A507" s="58" t="str">
        <f t="shared" si="7"/>
        <v>SSC</v>
      </c>
      <c r="B507" s="46" t="s">
        <v>103</v>
      </c>
      <c r="C507" s="46" t="s">
        <v>202</v>
      </c>
      <c r="D507" s="46" t="s">
        <v>139</v>
      </c>
      <c r="E507" s="46" t="s">
        <v>268</v>
      </c>
      <c r="F507" s="47" t="s">
        <v>364</v>
      </c>
      <c r="G507" s="46">
        <v>1</v>
      </c>
      <c r="H507" s="61">
        <v>169</v>
      </c>
      <c r="I507" s="61">
        <v>138</v>
      </c>
      <c r="J507" s="61">
        <v>130</v>
      </c>
      <c r="K507" s="61">
        <v>132</v>
      </c>
      <c r="L507" s="61">
        <v>107</v>
      </c>
      <c r="M507" s="61">
        <v>120</v>
      </c>
      <c r="N507" s="61">
        <v>153.1</v>
      </c>
      <c r="O507" s="61">
        <v>145.80000000000001</v>
      </c>
      <c r="P507" s="61">
        <v>105.8</v>
      </c>
      <c r="Q507" s="61">
        <v>130</v>
      </c>
      <c r="R507" s="61">
        <v>109.6</v>
      </c>
      <c r="S507" s="70"/>
      <c r="T507" s="47"/>
    </row>
    <row r="508" spans="1:20">
      <c r="A508" s="58" t="str">
        <f t="shared" si="7"/>
        <v>SES</v>
      </c>
      <c r="B508" s="46" t="s">
        <v>106</v>
      </c>
      <c r="C508" s="46" t="s">
        <v>202</v>
      </c>
      <c r="D508" s="46" t="s">
        <v>139</v>
      </c>
      <c r="E508" s="46" t="s">
        <v>268</v>
      </c>
      <c r="F508" s="47" t="s">
        <v>364</v>
      </c>
      <c r="G508" s="46">
        <v>1</v>
      </c>
      <c r="H508" s="61">
        <v>74.3</v>
      </c>
      <c r="I508" s="61">
        <v>65.900000000000006</v>
      </c>
      <c r="J508" s="61">
        <v>56.7</v>
      </c>
      <c r="K508" s="61">
        <v>63.8</v>
      </c>
      <c r="L508" s="61">
        <v>60.8</v>
      </c>
      <c r="M508" s="61">
        <v>67.3</v>
      </c>
      <c r="N508" s="61">
        <v>61.5</v>
      </c>
      <c r="O508" s="61">
        <v>72.900000000000006</v>
      </c>
      <c r="P508" s="61">
        <v>48.9</v>
      </c>
      <c r="Q508" s="61">
        <v>64.7</v>
      </c>
      <c r="R508" s="61">
        <v>57.9</v>
      </c>
      <c r="S508" s="70"/>
      <c r="T508" s="47"/>
    </row>
    <row r="509" spans="1:20">
      <c r="A509" s="58" t="str">
        <f t="shared" si="7"/>
        <v>ANH</v>
      </c>
      <c r="B509" s="46" t="s">
        <v>58</v>
      </c>
      <c r="C509" s="46" t="s">
        <v>365</v>
      </c>
      <c r="D509" s="46" t="s">
        <v>139</v>
      </c>
      <c r="E509" s="46" t="s">
        <v>366</v>
      </c>
      <c r="F509" s="47" t="s">
        <v>367</v>
      </c>
      <c r="G509" s="46">
        <v>0</v>
      </c>
      <c r="H509" s="61">
        <v>6181</v>
      </c>
      <c r="I509" s="61">
        <v>4986</v>
      </c>
      <c r="J509" s="61">
        <v>4921</v>
      </c>
      <c r="K509" s="61">
        <v>4858</v>
      </c>
      <c r="L509" s="61">
        <v>4483</v>
      </c>
      <c r="M509" s="61">
        <v>5268</v>
      </c>
      <c r="N509" s="61">
        <v>4964</v>
      </c>
      <c r="O509" s="61">
        <v>5613</v>
      </c>
      <c r="P509" s="61">
        <v>4229</v>
      </c>
      <c r="Q509" s="61">
        <v>5061</v>
      </c>
      <c r="R509" s="61">
        <v>4740</v>
      </c>
      <c r="S509" s="70"/>
      <c r="T509" s="47"/>
    </row>
    <row r="510" spans="1:20">
      <c r="A510" s="58" t="str">
        <f t="shared" si="7"/>
        <v>WSH</v>
      </c>
      <c r="B510" s="46" t="s">
        <v>91</v>
      </c>
      <c r="C510" s="46" t="s">
        <v>365</v>
      </c>
      <c r="D510" s="46" t="s">
        <v>139</v>
      </c>
      <c r="E510" s="46" t="s">
        <v>366</v>
      </c>
      <c r="F510" s="47" t="s">
        <v>367</v>
      </c>
      <c r="G510" s="46">
        <v>0</v>
      </c>
      <c r="H510" s="61">
        <v>4379</v>
      </c>
      <c r="I510" s="61">
        <v>3521</v>
      </c>
      <c r="J510" s="61">
        <v>3833</v>
      </c>
      <c r="K510" s="61">
        <v>3530</v>
      </c>
      <c r="L510" s="61">
        <v>3012</v>
      </c>
      <c r="M510" s="61">
        <v>3679</v>
      </c>
      <c r="N510" s="61">
        <v>4181</v>
      </c>
      <c r="O510" s="61">
        <v>4270</v>
      </c>
      <c r="P510" s="61">
        <v>3848</v>
      </c>
      <c r="Q510" s="61">
        <v>3894</v>
      </c>
      <c r="R510" s="61">
        <v>3801</v>
      </c>
      <c r="S510" s="70"/>
      <c r="T510" s="47"/>
    </row>
    <row r="511" spans="1:20">
      <c r="A511" s="58" t="str">
        <f t="shared" si="7"/>
        <v>HDD</v>
      </c>
      <c r="B511" s="46" t="s">
        <v>92</v>
      </c>
      <c r="C511" s="46" t="s">
        <v>365</v>
      </c>
      <c r="D511" s="46" t="s">
        <v>139</v>
      </c>
      <c r="E511" s="46" t="s">
        <v>366</v>
      </c>
      <c r="F511" s="47" t="s">
        <v>367</v>
      </c>
      <c r="G511" s="46">
        <v>0</v>
      </c>
      <c r="H511" s="61">
        <v>252</v>
      </c>
      <c r="I511" s="61">
        <v>174</v>
      </c>
      <c r="J511" s="61">
        <v>200</v>
      </c>
      <c r="K511" s="61">
        <v>247</v>
      </c>
      <c r="L511" s="61">
        <v>260</v>
      </c>
      <c r="M511" s="61">
        <v>265</v>
      </c>
      <c r="N511" s="61">
        <v>287</v>
      </c>
      <c r="O511" s="61">
        <v>361</v>
      </c>
      <c r="P511" s="61">
        <v>313</v>
      </c>
      <c r="Q511" s="61">
        <v>284</v>
      </c>
      <c r="R511" s="61">
        <v>292</v>
      </c>
      <c r="S511" s="70"/>
      <c r="T511" s="47"/>
    </row>
    <row r="512" spans="1:20">
      <c r="A512" s="58" t="str">
        <f t="shared" si="7"/>
        <v>NES</v>
      </c>
      <c r="B512" s="46" t="s">
        <v>93</v>
      </c>
      <c r="C512" s="46" t="s">
        <v>365</v>
      </c>
      <c r="D512" s="46" t="s">
        <v>139</v>
      </c>
      <c r="E512" s="46" t="s">
        <v>366</v>
      </c>
      <c r="F512" s="47" t="s">
        <v>367</v>
      </c>
      <c r="G512" s="46">
        <v>0</v>
      </c>
      <c r="H512" s="61">
        <v>4492</v>
      </c>
      <c r="I512" s="61">
        <v>3962</v>
      </c>
      <c r="J512" s="61">
        <v>3876</v>
      </c>
      <c r="K512" s="61">
        <v>4051</v>
      </c>
      <c r="L512" s="61">
        <v>3811</v>
      </c>
      <c r="M512" s="61">
        <v>4273</v>
      </c>
      <c r="N512" s="61">
        <v>4213</v>
      </c>
      <c r="O512" s="61">
        <v>3853</v>
      </c>
      <c r="P512" s="61">
        <v>2817</v>
      </c>
      <c r="Q512" s="61">
        <v>3335</v>
      </c>
      <c r="R512" s="61">
        <v>2923</v>
      </c>
      <c r="S512" s="70"/>
      <c r="T512" s="47"/>
    </row>
    <row r="513" spans="1:20">
      <c r="A513" s="58" t="str">
        <f t="shared" si="7"/>
        <v>SVE</v>
      </c>
      <c r="B513" s="46" t="s">
        <v>94</v>
      </c>
      <c r="C513" s="46" t="s">
        <v>365</v>
      </c>
      <c r="D513" s="46" t="s">
        <v>139</v>
      </c>
      <c r="E513" s="46" t="s">
        <v>366</v>
      </c>
      <c r="F513" s="47" t="s">
        <v>367</v>
      </c>
      <c r="G513" s="46">
        <v>0</v>
      </c>
      <c r="H513" s="61">
        <v>7410</v>
      </c>
      <c r="I513" s="61">
        <v>5669</v>
      </c>
      <c r="J513" s="61">
        <v>5538</v>
      </c>
      <c r="K513" s="61">
        <v>5610</v>
      </c>
      <c r="L513" s="61">
        <v>4762</v>
      </c>
      <c r="M513" s="61">
        <v>5206</v>
      </c>
      <c r="N513" s="61">
        <v>5903</v>
      </c>
      <c r="O513" s="61">
        <v>6493</v>
      </c>
      <c r="P513" s="61">
        <v>5182</v>
      </c>
      <c r="Q513" s="61">
        <v>5777</v>
      </c>
      <c r="R513" s="61">
        <v>4764</v>
      </c>
      <c r="S513" s="70"/>
      <c r="T513" s="47"/>
    </row>
    <row r="514" spans="1:20">
      <c r="A514" s="58" t="str">
        <f t="shared" si="7"/>
        <v>SWB</v>
      </c>
      <c r="B514" s="46" t="s">
        <v>95</v>
      </c>
      <c r="C514" s="46" t="s">
        <v>365</v>
      </c>
      <c r="D514" s="46" t="s">
        <v>139</v>
      </c>
      <c r="E514" s="46" t="s">
        <v>366</v>
      </c>
      <c r="F514" s="47" t="s">
        <v>367</v>
      </c>
      <c r="G514" s="46">
        <v>0</v>
      </c>
      <c r="H514" s="61">
        <v>2603</v>
      </c>
      <c r="I514" s="61">
        <v>2502</v>
      </c>
      <c r="J514" s="61">
        <v>2812</v>
      </c>
      <c r="K514" s="61">
        <v>2948</v>
      </c>
      <c r="L514" s="61">
        <v>2500</v>
      </c>
      <c r="M514" s="61">
        <v>2763</v>
      </c>
      <c r="N514" s="61">
        <v>2771</v>
      </c>
      <c r="O514" s="61">
        <v>2745</v>
      </c>
      <c r="P514" s="61">
        <v>2190</v>
      </c>
      <c r="Q514" s="61">
        <v>2798</v>
      </c>
      <c r="R514" s="61">
        <v>2060</v>
      </c>
      <c r="S514" s="70"/>
      <c r="T514" s="47"/>
    </row>
    <row r="515" spans="1:20">
      <c r="A515" s="58" t="str">
        <f t="shared" si="7"/>
        <v>SRN</v>
      </c>
      <c r="B515" s="46" t="s">
        <v>96</v>
      </c>
      <c r="C515" s="46" t="s">
        <v>365</v>
      </c>
      <c r="D515" s="46" t="s">
        <v>139</v>
      </c>
      <c r="E515" s="46" t="s">
        <v>366</v>
      </c>
      <c r="F515" s="47" t="s">
        <v>367</v>
      </c>
      <c r="G515" s="46">
        <v>0</v>
      </c>
      <c r="H515" s="61">
        <v>1879</v>
      </c>
      <c r="I515" s="61">
        <v>1511</v>
      </c>
      <c r="J515" s="61">
        <v>1499</v>
      </c>
      <c r="K515" s="61">
        <v>1779</v>
      </c>
      <c r="L515" s="61">
        <v>1328</v>
      </c>
      <c r="M515" s="61">
        <v>2011</v>
      </c>
      <c r="N515" s="61">
        <v>1844</v>
      </c>
      <c r="O515" s="61">
        <v>1917</v>
      </c>
      <c r="P515" s="61">
        <v>1556</v>
      </c>
      <c r="Q515" s="61">
        <v>2096</v>
      </c>
      <c r="R515" s="61">
        <v>1408</v>
      </c>
      <c r="S515" s="70"/>
      <c r="T515" s="47"/>
    </row>
    <row r="516" spans="1:20">
      <c r="A516" s="58" t="str">
        <f t="shared" si="7"/>
        <v>TMS</v>
      </c>
      <c r="B516" s="46" t="s">
        <v>97</v>
      </c>
      <c r="C516" s="46" t="s">
        <v>365</v>
      </c>
      <c r="D516" s="46" t="s">
        <v>139</v>
      </c>
      <c r="E516" s="46" t="s">
        <v>366</v>
      </c>
      <c r="F516" s="47" t="s">
        <v>367</v>
      </c>
      <c r="G516" s="46">
        <v>0</v>
      </c>
      <c r="H516" s="61">
        <v>7447</v>
      </c>
      <c r="I516" s="61">
        <v>7253</v>
      </c>
      <c r="J516" s="61">
        <v>9247</v>
      </c>
      <c r="K516" s="61">
        <v>8822</v>
      </c>
      <c r="L516" s="61">
        <v>6926</v>
      </c>
      <c r="M516" s="61">
        <v>8326</v>
      </c>
      <c r="N516" s="61">
        <v>8546</v>
      </c>
      <c r="O516" s="61">
        <v>10388</v>
      </c>
      <c r="P516" s="61">
        <v>7798</v>
      </c>
      <c r="Q516" s="61">
        <v>8559</v>
      </c>
      <c r="R516" s="61">
        <v>7109</v>
      </c>
      <c r="S516" s="70"/>
      <c r="T516" s="47"/>
    </row>
    <row r="517" spans="1:20">
      <c r="A517" s="58" t="str">
        <f t="shared" si="7"/>
        <v>UUW</v>
      </c>
      <c r="B517" s="46" t="s">
        <v>267</v>
      </c>
      <c r="C517" s="46" t="s">
        <v>365</v>
      </c>
      <c r="D517" s="46" t="s">
        <v>139</v>
      </c>
      <c r="E517" s="46" t="s">
        <v>366</v>
      </c>
      <c r="F517" s="47" t="s">
        <v>367</v>
      </c>
      <c r="G517" s="46">
        <v>0</v>
      </c>
      <c r="H517" s="61">
        <v>4814</v>
      </c>
      <c r="I517" s="61">
        <v>4562</v>
      </c>
      <c r="J517" s="61">
        <v>5052</v>
      </c>
      <c r="K517" s="61">
        <v>5072</v>
      </c>
      <c r="L517" s="61">
        <v>4785</v>
      </c>
      <c r="M517" s="61">
        <v>4590</v>
      </c>
      <c r="N517" s="61">
        <v>4484</v>
      </c>
      <c r="O517" s="61">
        <v>5212</v>
      </c>
      <c r="P517" s="61">
        <v>4963</v>
      </c>
      <c r="Q517" s="61">
        <v>4536</v>
      </c>
      <c r="R517" s="61">
        <v>4101</v>
      </c>
      <c r="S517" s="70"/>
      <c r="T517" s="47"/>
    </row>
    <row r="518" spans="1:20">
      <c r="A518" s="58" t="str">
        <f t="shared" si="7"/>
        <v>WSX</v>
      </c>
      <c r="B518" s="46" t="s">
        <v>99</v>
      </c>
      <c r="C518" s="46" t="s">
        <v>365</v>
      </c>
      <c r="D518" s="46" t="s">
        <v>139</v>
      </c>
      <c r="E518" s="46" t="s">
        <v>366</v>
      </c>
      <c r="F518" s="47" t="s">
        <v>367</v>
      </c>
      <c r="G518" s="46">
        <v>0</v>
      </c>
      <c r="H518" s="61">
        <v>1750</v>
      </c>
      <c r="I518" s="61">
        <v>1678</v>
      </c>
      <c r="J518" s="61">
        <v>1778</v>
      </c>
      <c r="K518" s="61">
        <v>1892</v>
      </c>
      <c r="L518" s="61">
        <v>1663</v>
      </c>
      <c r="M518" s="61">
        <v>1863</v>
      </c>
      <c r="N518" s="61">
        <v>1920</v>
      </c>
      <c r="O518" s="61">
        <v>1939</v>
      </c>
      <c r="P518" s="61">
        <v>1783</v>
      </c>
      <c r="Q518" s="61">
        <v>2142</v>
      </c>
      <c r="R518" s="61">
        <v>1777</v>
      </c>
      <c r="S518" s="70"/>
      <c r="T518" s="47"/>
    </row>
    <row r="519" spans="1:20">
      <c r="A519" s="58" t="str">
        <f t="shared" ref="A519:A582" si="8">IF(B519="UU","UUW",B519)</f>
        <v>YKY</v>
      </c>
      <c r="B519" s="46" t="s">
        <v>100</v>
      </c>
      <c r="C519" s="46" t="s">
        <v>365</v>
      </c>
      <c r="D519" s="46" t="s">
        <v>139</v>
      </c>
      <c r="E519" s="46" t="s">
        <v>366</v>
      </c>
      <c r="F519" s="47" t="s">
        <v>367</v>
      </c>
      <c r="G519" s="46">
        <v>0</v>
      </c>
      <c r="H519" s="61">
        <v>8446</v>
      </c>
      <c r="I519" s="61">
        <v>5113</v>
      </c>
      <c r="J519" s="61">
        <v>5313</v>
      </c>
      <c r="K519" s="61">
        <v>5917</v>
      </c>
      <c r="L519" s="61">
        <v>5026</v>
      </c>
      <c r="M519" s="61">
        <v>5724</v>
      </c>
      <c r="N519" s="61">
        <v>6846</v>
      </c>
      <c r="O519" s="61">
        <v>8253</v>
      </c>
      <c r="P519" s="61">
        <v>6203</v>
      </c>
      <c r="Q519" s="61">
        <v>6907</v>
      </c>
      <c r="R519" s="61">
        <v>5454</v>
      </c>
      <c r="S519" s="70"/>
      <c r="T519" s="47"/>
    </row>
    <row r="520" spans="1:20">
      <c r="A520" s="58" t="str">
        <f t="shared" si="8"/>
        <v>AFW</v>
      </c>
      <c r="B520" s="46" t="s">
        <v>101</v>
      </c>
      <c r="C520" s="46" t="s">
        <v>365</v>
      </c>
      <c r="D520" s="46" t="s">
        <v>139</v>
      </c>
      <c r="E520" s="46" t="s">
        <v>366</v>
      </c>
      <c r="F520" s="47" t="s">
        <v>367</v>
      </c>
      <c r="G520" s="46">
        <v>0</v>
      </c>
      <c r="H520" s="61">
        <v>2875</v>
      </c>
      <c r="I520" s="61">
        <v>2176</v>
      </c>
      <c r="J520" s="61">
        <v>2262</v>
      </c>
      <c r="K520" s="61">
        <v>2414</v>
      </c>
      <c r="L520" s="61">
        <v>2201</v>
      </c>
      <c r="M520" s="61">
        <v>3077</v>
      </c>
      <c r="N520" s="61">
        <v>2923</v>
      </c>
      <c r="O520" s="61">
        <v>2534</v>
      </c>
      <c r="P520" s="61">
        <v>2105</v>
      </c>
      <c r="Q520" s="61">
        <v>2675</v>
      </c>
      <c r="R520" s="61">
        <v>1694</v>
      </c>
      <c r="S520" s="70"/>
      <c r="T520" s="47"/>
    </row>
    <row r="521" spans="1:20">
      <c r="A521" s="58" t="str">
        <f t="shared" si="8"/>
        <v>BRL</v>
      </c>
      <c r="B521" s="46" t="s">
        <v>102</v>
      </c>
      <c r="C521" s="46" t="s">
        <v>365</v>
      </c>
      <c r="D521" s="46" t="s">
        <v>139</v>
      </c>
      <c r="E521" s="46" t="s">
        <v>366</v>
      </c>
      <c r="F521" s="47" t="s">
        <v>367</v>
      </c>
      <c r="G521" s="46">
        <v>0</v>
      </c>
      <c r="H521" s="61">
        <v>871</v>
      </c>
      <c r="I521" s="61">
        <v>813</v>
      </c>
      <c r="J521" s="61">
        <v>875</v>
      </c>
      <c r="K521" s="61">
        <v>974</v>
      </c>
      <c r="L521" s="61">
        <v>762</v>
      </c>
      <c r="M521" s="61">
        <v>1036</v>
      </c>
      <c r="N521" s="61">
        <v>1219</v>
      </c>
      <c r="O521" s="61">
        <v>1072</v>
      </c>
      <c r="P521" s="61">
        <v>794</v>
      </c>
      <c r="Q521" s="61">
        <v>1064</v>
      </c>
      <c r="R521" s="61">
        <v>737</v>
      </c>
      <c r="S521" s="70"/>
      <c r="T521" s="47"/>
    </row>
    <row r="522" spans="1:20">
      <c r="A522" s="58" t="str">
        <f t="shared" si="8"/>
        <v>PRT</v>
      </c>
      <c r="B522" s="46" t="s">
        <v>104</v>
      </c>
      <c r="C522" s="46" t="s">
        <v>365</v>
      </c>
      <c r="D522" s="46" t="s">
        <v>139</v>
      </c>
      <c r="E522" s="46" t="s">
        <v>366</v>
      </c>
      <c r="F522" s="47" t="s">
        <v>367</v>
      </c>
      <c r="G522" s="46">
        <v>0</v>
      </c>
      <c r="H522" s="61">
        <v>290</v>
      </c>
      <c r="I522" s="61">
        <v>267</v>
      </c>
      <c r="J522" s="61">
        <v>225</v>
      </c>
      <c r="K522" s="61">
        <v>293</v>
      </c>
      <c r="L522" s="61">
        <v>218</v>
      </c>
      <c r="M522" s="61">
        <v>244</v>
      </c>
      <c r="N522" s="61">
        <v>223</v>
      </c>
      <c r="O522" s="61">
        <v>240</v>
      </c>
      <c r="P522" s="61">
        <v>168</v>
      </c>
      <c r="Q522" s="61">
        <v>256</v>
      </c>
      <c r="R522" s="61">
        <v>160</v>
      </c>
      <c r="S522" s="70"/>
      <c r="T522" s="47"/>
    </row>
    <row r="523" spans="1:20">
      <c r="A523" s="58" t="str">
        <f t="shared" si="8"/>
        <v>SEW</v>
      </c>
      <c r="B523" s="46" t="s">
        <v>105</v>
      </c>
      <c r="C523" s="46" t="s">
        <v>365</v>
      </c>
      <c r="D523" s="46" t="s">
        <v>139</v>
      </c>
      <c r="E523" s="46" t="s">
        <v>366</v>
      </c>
      <c r="F523" s="47" t="s">
        <v>367</v>
      </c>
      <c r="G523" s="46">
        <v>0</v>
      </c>
      <c r="H523" s="61">
        <v>2799</v>
      </c>
      <c r="I523" s="61">
        <v>2321</v>
      </c>
      <c r="J523" s="61">
        <v>2027</v>
      </c>
      <c r="K523" s="61">
        <v>2334</v>
      </c>
      <c r="L523" s="61">
        <v>2272</v>
      </c>
      <c r="M523" s="61">
        <v>2991</v>
      </c>
      <c r="N523" s="61">
        <v>2722</v>
      </c>
      <c r="O523" s="61">
        <v>2802</v>
      </c>
      <c r="P523" s="61">
        <v>2288</v>
      </c>
      <c r="Q523" s="61">
        <v>2799</v>
      </c>
      <c r="R523" s="61">
        <v>1930</v>
      </c>
      <c r="S523" s="70"/>
      <c r="T523" s="47"/>
    </row>
    <row r="524" spans="1:20">
      <c r="A524" s="58" t="str">
        <f t="shared" si="8"/>
        <v>SSC</v>
      </c>
      <c r="B524" s="46" t="s">
        <v>103</v>
      </c>
      <c r="C524" s="46" t="s">
        <v>365</v>
      </c>
      <c r="D524" s="46" t="s">
        <v>139</v>
      </c>
      <c r="E524" s="46" t="s">
        <v>366</v>
      </c>
      <c r="F524" s="47" t="s">
        <v>367</v>
      </c>
      <c r="G524" s="46">
        <v>0</v>
      </c>
      <c r="H524" s="61">
        <v>1403</v>
      </c>
      <c r="I524" s="61">
        <v>1148</v>
      </c>
      <c r="J524" s="61">
        <v>1083</v>
      </c>
      <c r="K524" s="61">
        <v>1104</v>
      </c>
      <c r="L524" s="61">
        <v>897</v>
      </c>
      <c r="M524" s="61">
        <v>1012</v>
      </c>
      <c r="N524" s="61">
        <v>1300</v>
      </c>
      <c r="O524" s="61">
        <v>1244</v>
      </c>
      <c r="P524" s="61">
        <v>908</v>
      </c>
      <c r="Q524" s="61">
        <v>1121</v>
      </c>
      <c r="R524" s="61">
        <v>951</v>
      </c>
      <c r="S524" s="70"/>
      <c r="T524" s="47"/>
    </row>
    <row r="525" spans="1:20">
      <c r="A525" s="58" t="str">
        <f t="shared" si="8"/>
        <v>SES</v>
      </c>
      <c r="B525" s="46" t="s">
        <v>106</v>
      </c>
      <c r="C525" s="46" t="s">
        <v>365</v>
      </c>
      <c r="D525" s="46" t="s">
        <v>139</v>
      </c>
      <c r="E525" s="46" t="s">
        <v>366</v>
      </c>
      <c r="F525" s="47" t="s">
        <v>367</v>
      </c>
      <c r="G525" s="46">
        <v>0</v>
      </c>
      <c r="H525" s="61">
        <v>256</v>
      </c>
      <c r="I525" s="61">
        <v>227</v>
      </c>
      <c r="J525" s="61">
        <v>196</v>
      </c>
      <c r="K525" s="61">
        <v>221</v>
      </c>
      <c r="L525" s="61">
        <v>212</v>
      </c>
      <c r="M525" s="61">
        <v>234</v>
      </c>
      <c r="N525" s="61">
        <v>214</v>
      </c>
      <c r="O525" s="61">
        <v>255</v>
      </c>
      <c r="P525" s="61">
        <v>172</v>
      </c>
      <c r="Q525" s="61">
        <v>228</v>
      </c>
      <c r="R525" s="61">
        <v>204</v>
      </c>
      <c r="S525" s="70"/>
      <c r="T525" s="47"/>
    </row>
    <row r="526" spans="1:20">
      <c r="A526" s="58" t="str">
        <f t="shared" si="8"/>
        <v>ANH</v>
      </c>
      <c r="B526" s="46" t="s">
        <v>58</v>
      </c>
      <c r="C526" s="46" t="s">
        <v>368</v>
      </c>
      <c r="D526" s="46" t="s">
        <v>139</v>
      </c>
      <c r="E526" s="46" t="s">
        <v>369</v>
      </c>
      <c r="F526" s="47" t="s">
        <v>370</v>
      </c>
      <c r="G526" s="46">
        <v>1</v>
      </c>
      <c r="H526" s="61">
        <v>37876.6</v>
      </c>
      <c r="I526" s="61">
        <v>38006.1</v>
      </c>
      <c r="J526" s="61">
        <v>38076.1</v>
      </c>
      <c r="K526" s="61">
        <v>38095.1</v>
      </c>
      <c r="L526" s="61">
        <v>38184.699999999997</v>
      </c>
      <c r="M526" s="61">
        <v>38325.300000000003</v>
      </c>
      <c r="N526" s="61">
        <v>38420</v>
      </c>
      <c r="O526" s="61">
        <v>38584.400000000001</v>
      </c>
      <c r="P526" s="61">
        <v>38709</v>
      </c>
      <c r="Q526" s="61">
        <v>38763.800000000003</v>
      </c>
      <c r="R526" s="61">
        <v>38789.4</v>
      </c>
      <c r="S526" s="70"/>
      <c r="T526" s="47"/>
    </row>
    <row r="527" spans="1:20">
      <c r="A527" s="58" t="str">
        <f t="shared" si="8"/>
        <v>WSH</v>
      </c>
      <c r="B527" s="46" t="s">
        <v>91</v>
      </c>
      <c r="C527" s="46" t="s">
        <v>368</v>
      </c>
      <c r="D527" s="46" t="s">
        <v>139</v>
      </c>
      <c r="E527" s="46" t="s">
        <v>369</v>
      </c>
      <c r="F527" s="47" t="s">
        <v>370</v>
      </c>
      <c r="G527" s="46">
        <v>1</v>
      </c>
      <c r="H527" s="61">
        <v>27400.799999999999</v>
      </c>
      <c r="I527" s="61">
        <v>27225.7</v>
      </c>
      <c r="J527" s="61">
        <v>27218.7</v>
      </c>
      <c r="K527" s="61">
        <v>27275.3</v>
      </c>
      <c r="L527" s="61">
        <v>27359.8</v>
      </c>
      <c r="M527" s="61">
        <v>27563.599999999999</v>
      </c>
      <c r="N527" s="61">
        <v>27597</v>
      </c>
      <c r="O527" s="61">
        <v>27644.400000000001</v>
      </c>
      <c r="P527" s="61">
        <v>27733.4</v>
      </c>
      <c r="Q527" s="61">
        <v>27777.3</v>
      </c>
      <c r="R527" s="61">
        <v>27832.400000000001</v>
      </c>
      <c r="S527" s="70"/>
      <c r="T527" s="47"/>
    </row>
    <row r="528" spans="1:20">
      <c r="A528" s="58" t="str">
        <f t="shared" si="8"/>
        <v>HDD</v>
      </c>
      <c r="B528" s="46" t="s">
        <v>92</v>
      </c>
      <c r="C528" s="46" t="s">
        <v>368</v>
      </c>
      <c r="D528" s="46" t="s">
        <v>139</v>
      </c>
      <c r="E528" s="46" t="s">
        <v>369</v>
      </c>
      <c r="F528" s="47" t="s">
        <v>370</v>
      </c>
      <c r="G528" s="46">
        <v>1</v>
      </c>
      <c r="H528" s="61">
        <v>1969.8</v>
      </c>
      <c r="I528" s="61">
        <v>1976.3</v>
      </c>
      <c r="J528" s="61">
        <v>1979.4</v>
      </c>
      <c r="K528" s="61">
        <v>1986.3</v>
      </c>
      <c r="L528" s="61">
        <v>2578</v>
      </c>
      <c r="M528" s="61">
        <v>2587.3000000000002</v>
      </c>
      <c r="N528" s="61">
        <v>2596.6999999999998</v>
      </c>
      <c r="O528" s="61">
        <v>2606.1</v>
      </c>
      <c r="P528" s="61">
        <v>2619.1999999999998</v>
      </c>
      <c r="Q528" s="61">
        <v>2628.5</v>
      </c>
      <c r="R528" s="61">
        <v>2634</v>
      </c>
      <c r="S528" s="70"/>
      <c r="T528" s="47"/>
    </row>
    <row r="529" spans="1:20">
      <c r="A529" s="58" t="str">
        <f t="shared" si="8"/>
        <v>NES</v>
      </c>
      <c r="B529" s="46" t="s">
        <v>93</v>
      </c>
      <c r="C529" s="46" t="s">
        <v>368</v>
      </c>
      <c r="D529" s="46" t="s">
        <v>139</v>
      </c>
      <c r="E529" s="46" t="s">
        <v>369</v>
      </c>
      <c r="F529" s="47" t="s">
        <v>370</v>
      </c>
      <c r="G529" s="46">
        <v>1</v>
      </c>
      <c r="H529" s="61">
        <v>24777.5</v>
      </c>
      <c r="I529" s="61">
        <v>25406.7</v>
      </c>
      <c r="J529" s="61">
        <v>25613</v>
      </c>
      <c r="K529" s="61">
        <v>25676.3</v>
      </c>
      <c r="L529" s="61">
        <v>25760.6</v>
      </c>
      <c r="M529" s="61">
        <v>25812.799999999999</v>
      </c>
      <c r="N529" s="61">
        <v>25912.1</v>
      </c>
      <c r="O529" s="61">
        <v>26032.3</v>
      </c>
      <c r="P529" s="61">
        <v>26200.2</v>
      </c>
      <c r="Q529" s="61">
        <v>26252.799999999999</v>
      </c>
      <c r="R529" s="61">
        <v>26366</v>
      </c>
      <c r="S529" s="70"/>
      <c r="T529" s="47"/>
    </row>
    <row r="530" spans="1:20">
      <c r="A530" s="58" t="str">
        <f t="shared" si="8"/>
        <v>SVE</v>
      </c>
      <c r="B530" s="46" t="s">
        <v>94</v>
      </c>
      <c r="C530" s="46" t="s">
        <v>368</v>
      </c>
      <c r="D530" s="46" t="s">
        <v>139</v>
      </c>
      <c r="E530" s="46" t="s">
        <v>369</v>
      </c>
      <c r="F530" s="47" t="s">
        <v>370</v>
      </c>
      <c r="G530" s="46">
        <v>1</v>
      </c>
      <c r="H530" s="61">
        <v>46472.1</v>
      </c>
      <c r="I530" s="61">
        <v>46576</v>
      </c>
      <c r="J530" s="61">
        <v>46657</v>
      </c>
      <c r="K530" s="61">
        <v>46727</v>
      </c>
      <c r="L530" s="61">
        <v>47000</v>
      </c>
      <c r="M530" s="61">
        <v>47273</v>
      </c>
      <c r="N530" s="61">
        <v>47546</v>
      </c>
      <c r="O530" s="61">
        <v>46814.9</v>
      </c>
      <c r="P530" s="61">
        <v>47064.4</v>
      </c>
      <c r="Q530" s="61">
        <v>47354</v>
      </c>
      <c r="R530" s="61">
        <v>47634.1</v>
      </c>
      <c r="S530" s="70"/>
      <c r="T530" s="47"/>
    </row>
    <row r="531" spans="1:20">
      <c r="A531" s="58" t="str">
        <f t="shared" si="8"/>
        <v>SWB</v>
      </c>
      <c r="B531" s="46" t="s">
        <v>95</v>
      </c>
      <c r="C531" s="46" t="s">
        <v>368</v>
      </c>
      <c r="D531" s="46" t="s">
        <v>139</v>
      </c>
      <c r="E531" s="46" t="s">
        <v>369</v>
      </c>
      <c r="F531" s="47" t="s">
        <v>370</v>
      </c>
      <c r="G531" s="46">
        <v>1</v>
      </c>
      <c r="H531" s="61">
        <v>17952.099999999999</v>
      </c>
      <c r="I531" s="61">
        <v>17997.900000000001</v>
      </c>
      <c r="J531" s="61">
        <v>18024.2</v>
      </c>
      <c r="K531" s="61">
        <v>18082.900000000001</v>
      </c>
      <c r="L531" s="61">
        <v>18117.3</v>
      </c>
      <c r="M531" s="61">
        <v>18176.099999999999</v>
      </c>
      <c r="N531" s="61">
        <v>18233</v>
      </c>
      <c r="O531" s="61">
        <v>18300.3</v>
      </c>
      <c r="P531" s="61">
        <v>18369.599999999999</v>
      </c>
      <c r="Q531" s="61">
        <v>18432.7</v>
      </c>
      <c r="R531" s="61">
        <v>18490.099999999999</v>
      </c>
      <c r="S531" s="70"/>
      <c r="T531" s="47"/>
    </row>
    <row r="532" spans="1:20">
      <c r="A532" s="58" t="str">
        <f t="shared" si="8"/>
        <v>SRN</v>
      </c>
      <c r="B532" s="46" t="s">
        <v>96</v>
      </c>
      <c r="C532" s="46" t="s">
        <v>368</v>
      </c>
      <c r="D532" s="46" t="s">
        <v>139</v>
      </c>
      <c r="E532" s="46" t="s">
        <v>369</v>
      </c>
      <c r="F532" s="47" t="s">
        <v>370</v>
      </c>
      <c r="G532" s="46">
        <v>1</v>
      </c>
      <c r="H532" s="61">
        <v>13715.3</v>
      </c>
      <c r="I532" s="61">
        <v>13735.1</v>
      </c>
      <c r="J532" s="61">
        <v>13753.2</v>
      </c>
      <c r="K532" s="61">
        <v>13792.8</v>
      </c>
      <c r="L532" s="61">
        <v>13837.4</v>
      </c>
      <c r="M532" s="61">
        <v>13870.3</v>
      </c>
      <c r="N532" s="61">
        <v>13905</v>
      </c>
      <c r="O532" s="61">
        <v>13929.5</v>
      </c>
      <c r="P532" s="61">
        <v>13959.3</v>
      </c>
      <c r="Q532" s="61">
        <v>13972.5</v>
      </c>
      <c r="R532" s="61">
        <v>13865.7</v>
      </c>
      <c r="S532" s="70"/>
      <c r="T532" s="47"/>
    </row>
    <row r="533" spans="1:20">
      <c r="A533" s="58" t="str">
        <f t="shared" si="8"/>
        <v>TMS</v>
      </c>
      <c r="B533" s="46" t="s">
        <v>97</v>
      </c>
      <c r="C533" s="46" t="s">
        <v>368</v>
      </c>
      <c r="D533" s="46" t="s">
        <v>139</v>
      </c>
      <c r="E533" s="46" t="s">
        <v>369</v>
      </c>
      <c r="F533" s="47" t="s">
        <v>370</v>
      </c>
      <c r="G533" s="46">
        <v>1</v>
      </c>
      <c r="H533" s="61">
        <v>31167.200000000001</v>
      </c>
      <c r="I533" s="61">
        <v>31186.9</v>
      </c>
      <c r="J533" s="61">
        <v>31114.7</v>
      </c>
      <c r="K533" s="61">
        <v>31147.7</v>
      </c>
      <c r="L533" s="61">
        <v>31266.5</v>
      </c>
      <c r="M533" s="61">
        <v>31373.7</v>
      </c>
      <c r="N533" s="61">
        <v>31460.6</v>
      </c>
      <c r="O533" s="61">
        <v>31550</v>
      </c>
      <c r="P533" s="61">
        <v>31624</v>
      </c>
      <c r="Q533" s="61">
        <v>31750</v>
      </c>
      <c r="R533" s="61">
        <v>31830.799999999999</v>
      </c>
      <c r="S533" s="70"/>
      <c r="T533" s="47"/>
    </row>
    <row r="534" spans="1:20">
      <c r="A534" s="58" t="str">
        <f t="shared" si="8"/>
        <v>UUW</v>
      </c>
      <c r="B534" s="46" t="s">
        <v>267</v>
      </c>
      <c r="C534" s="46" t="s">
        <v>368</v>
      </c>
      <c r="D534" s="46" t="s">
        <v>139</v>
      </c>
      <c r="E534" s="46" t="s">
        <v>369</v>
      </c>
      <c r="F534" s="47" t="s">
        <v>370</v>
      </c>
      <c r="G534" s="46">
        <v>1</v>
      </c>
      <c r="H534" s="61">
        <v>41578.1</v>
      </c>
      <c r="I534" s="61">
        <v>41578.1</v>
      </c>
      <c r="J534" s="61">
        <v>41578.1</v>
      </c>
      <c r="K534" s="61">
        <v>41715.699999999997</v>
      </c>
      <c r="L534" s="61">
        <v>41881.199999999997</v>
      </c>
      <c r="M534" s="61">
        <v>42010.7</v>
      </c>
      <c r="N534" s="61">
        <v>42102.9</v>
      </c>
      <c r="O534" s="61">
        <v>42198.1</v>
      </c>
      <c r="P534" s="61">
        <v>42382</v>
      </c>
      <c r="Q534" s="61">
        <v>42538.3</v>
      </c>
      <c r="R534" s="61">
        <v>42736.7</v>
      </c>
      <c r="S534" s="70"/>
      <c r="T534" s="47"/>
    </row>
    <row r="535" spans="1:20">
      <c r="A535" s="58" t="str">
        <f t="shared" si="8"/>
        <v>WSX</v>
      </c>
      <c r="B535" s="46" t="s">
        <v>99</v>
      </c>
      <c r="C535" s="46" t="s">
        <v>368</v>
      </c>
      <c r="D535" s="46" t="s">
        <v>139</v>
      </c>
      <c r="E535" s="46" t="s">
        <v>369</v>
      </c>
      <c r="F535" s="47" t="s">
        <v>370</v>
      </c>
      <c r="G535" s="46">
        <v>1</v>
      </c>
      <c r="H535" s="61">
        <v>11559.2</v>
      </c>
      <c r="I535" s="61">
        <v>11610.2</v>
      </c>
      <c r="J535" s="61">
        <v>11645.4</v>
      </c>
      <c r="K535" s="61">
        <v>11687.9</v>
      </c>
      <c r="L535" s="61">
        <v>11762</v>
      </c>
      <c r="M535" s="61">
        <v>11894.6</v>
      </c>
      <c r="N535" s="61">
        <v>11935</v>
      </c>
      <c r="O535" s="61">
        <v>11976.6</v>
      </c>
      <c r="P535" s="61">
        <v>12028.2</v>
      </c>
      <c r="Q535" s="61">
        <v>12054.5</v>
      </c>
      <c r="R535" s="61">
        <v>12083.5</v>
      </c>
      <c r="S535" s="70"/>
      <c r="T535" s="47"/>
    </row>
    <row r="536" spans="1:20">
      <c r="A536" s="58" t="str">
        <f t="shared" si="8"/>
        <v>YKY</v>
      </c>
      <c r="B536" s="46" t="s">
        <v>100</v>
      </c>
      <c r="C536" s="46" t="s">
        <v>368</v>
      </c>
      <c r="D536" s="46" t="s">
        <v>139</v>
      </c>
      <c r="E536" s="46" t="s">
        <v>369</v>
      </c>
      <c r="F536" s="47" t="s">
        <v>370</v>
      </c>
      <c r="G536" s="46">
        <v>1</v>
      </c>
      <c r="H536" s="61">
        <v>31270.3</v>
      </c>
      <c r="I536" s="61">
        <v>31274.1</v>
      </c>
      <c r="J536" s="61">
        <v>31363.4</v>
      </c>
      <c r="K536" s="61">
        <v>31404.9</v>
      </c>
      <c r="L536" s="61">
        <v>31532</v>
      </c>
      <c r="M536" s="61">
        <v>31604.7</v>
      </c>
      <c r="N536" s="61">
        <v>31693</v>
      </c>
      <c r="O536" s="61">
        <v>31790.1</v>
      </c>
      <c r="P536" s="61">
        <v>31890.9</v>
      </c>
      <c r="Q536" s="61">
        <v>32012.1</v>
      </c>
      <c r="R536" s="61">
        <v>32114.6</v>
      </c>
      <c r="S536" s="70"/>
      <c r="T536" s="47"/>
    </row>
    <row r="537" spans="1:20">
      <c r="A537" s="58" t="str">
        <f t="shared" si="8"/>
        <v>AFW</v>
      </c>
      <c r="B537" s="46" t="s">
        <v>101</v>
      </c>
      <c r="C537" s="46" t="s">
        <v>368</v>
      </c>
      <c r="D537" s="46" t="s">
        <v>139</v>
      </c>
      <c r="E537" s="46" t="s">
        <v>369</v>
      </c>
      <c r="F537" s="47" t="s">
        <v>370</v>
      </c>
      <c r="G537" s="46">
        <v>1</v>
      </c>
      <c r="H537" s="61">
        <v>16539.400000000001</v>
      </c>
      <c r="I537" s="61">
        <v>16548.7</v>
      </c>
      <c r="J537" s="61">
        <v>16568.3</v>
      </c>
      <c r="K537" s="61">
        <v>16595.5</v>
      </c>
      <c r="L537" s="61">
        <v>16613.3</v>
      </c>
      <c r="M537" s="61">
        <v>16636.5</v>
      </c>
      <c r="N537" s="61">
        <v>16682.3</v>
      </c>
      <c r="O537" s="61">
        <v>16728.8</v>
      </c>
      <c r="P537" s="61">
        <v>16789.3</v>
      </c>
      <c r="Q537" s="61">
        <v>16836.900000000001</v>
      </c>
      <c r="R537" s="61">
        <v>16912</v>
      </c>
      <c r="S537" s="70"/>
      <c r="T537" s="47"/>
    </row>
    <row r="538" spans="1:20">
      <c r="A538" s="58" t="str">
        <f t="shared" si="8"/>
        <v>BRL</v>
      </c>
      <c r="B538" s="46" t="s">
        <v>102</v>
      </c>
      <c r="C538" s="46" t="s">
        <v>368</v>
      </c>
      <c r="D538" s="46" t="s">
        <v>139</v>
      </c>
      <c r="E538" s="46" t="s">
        <v>369</v>
      </c>
      <c r="F538" s="47" t="s">
        <v>370</v>
      </c>
      <c r="G538" s="46">
        <v>1</v>
      </c>
      <c r="H538" s="61">
        <v>6648.3</v>
      </c>
      <c r="I538" s="61">
        <v>6677</v>
      </c>
      <c r="J538" s="61">
        <v>6708.1</v>
      </c>
      <c r="K538" s="61">
        <v>6734.1</v>
      </c>
      <c r="L538" s="61">
        <v>6747.6</v>
      </c>
      <c r="M538" s="61">
        <v>6768.3</v>
      </c>
      <c r="N538" s="61">
        <v>6828</v>
      </c>
      <c r="O538" s="61">
        <v>6848</v>
      </c>
      <c r="P538" s="61">
        <v>6874.9</v>
      </c>
      <c r="Q538" s="61">
        <v>6903.7</v>
      </c>
      <c r="R538" s="61">
        <v>6928.8</v>
      </c>
      <c r="S538" s="70"/>
      <c r="T538" s="47"/>
    </row>
    <row r="539" spans="1:20">
      <c r="A539" s="58" t="str">
        <f t="shared" si="8"/>
        <v>PRT</v>
      </c>
      <c r="B539" s="46" t="s">
        <v>104</v>
      </c>
      <c r="C539" s="46" t="s">
        <v>368</v>
      </c>
      <c r="D539" s="46" t="s">
        <v>139</v>
      </c>
      <c r="E539" s="46" t="s">
        <v>369</v>
      </c>
      <c r="F539" s="47" t="s">
        <v>370</v>
      </c>
      <c r="G539" s="46">
        <v>1</v>
      </c>
      <c r="H539" s="61">
        <v>3263.7</v>
      </c>
      <c r="I539" s="61">
        <v>3270.5</v>
      </c>
      <c r="J539" s="61">
        <v>3280.1</v>
      </c>
      <c r="K539" s="61">
        <v>3291.8</v>
      </c>
      <c r="L539" s="61">
        <v>3306.8</v>
      </c>
      <c r="M539" s="61">
        <v>3324</v>
      </c>
      <c r="N539" s="61">
        <v>3337</v>
      </c>
      <c r="O539" s="61">
        <v>3348.6</v>
      </c>
      <c r="P539" s="61">
        <v>3358.6</v>
      </c>
      <c r="Q539" s="61">
        <v>3369.6</v>
      </c>
      <c r="R539" s="61">
        <v>3378.8</v>
      </c>
      <c r="S539" s="70"/>
      <c r="T539" s="47"/>
    </row>
    <row r="540" spans="1:20">
      <c r="A540" s="58" t="str">
        <f t="shared" si="8"/>
        <v>SEW</v>
      </c>
      <c r="B540" s="46" t="s">
        <v>105</v>
      </c>
      <c r="C540" s="46" t="s">
        <v>368</v>
      </c>
      <c r="D540" s="46" t="s">
        <v>139</v>
      </c>
      <c r="E540" s="46" t="s">
        <v>369</v>
      </c>
      <c r="F540" s="47" t="s">
        <v>370</v>
      </c>
      <c r="G540" s="46">
        <v>1</v>
      </c>
      <c r="H540" s="61">
        <v>14345.5</v>
      </c>
      <c r="I540" s="61">
        <v>14397.9</v>
      </c>
      <c r="J540" s="61">
        <v>14437.9</v>
      </c>
      <c r="K540" s="61">
        <v>14497</v>
      </c>
      <c r="L540" s="61">
        <v>14528.5</v>
      </c>
      <c r="M540" s="61">
        <v>14557.1</v>
      </c>
      <c r="N540" s="61">
        <v>14620.7</v>
      </c>
      <c r="O540" s="61">
        <v>14652.4</v>
      </c>
      <c r="P540" s="61">
        <v>14752.8</v>
      </c>
      <c r="Q540" s="61">
        <v>14842.6</v>
      </c>
      <c r="R540" s="61">
        <v>14929</v>
      </c>
      <c r="S540" s="70"/>
      <c r="T540" s="47"/>
    </row>
    <row r="541" spans="1:20">
      <c r="A541" s="58" t="str">
        <f t="shared" si="8"/>
        <v>SSC</v>
      </c>
      <c r="B541" s="46" t="s">
        <v>103</v>
      </c>
      <c r="C541" s="46" t="s">
        <v>368</v>
      </c>
      <c r="D541" s="46" t="s">
        <v>139</v>
      </c>
      <c r="E541" s="46" t="s">
        <v>369</v>
      </c>
      <c r="F541" s="47" t="s">
        <v>370</v>
      </c>
      <c r="G541" s="46">
        <v>1</v>
      </c>
      <c r="H541" s="61">
        <v>8304.2000000000007</v>
      </c>
      <c r="I541" s="61">
        <v>8319.9</v>
      </c>
      <c r="J541" s="61">
        <v>8334</v>
      </c>
      <c r="K541" s="61">
        <v>8365.7999999999993</v>
      </c>
      <c r="L541" s="61">
        <v>8386.1</v>
      </c>
      <c r="M541" s="61">
        <v>8433.1</v>
      </c>
      <c r="N541" s="61">
        <v>8490.9</v>
      </c>
      <c r="O541" s="61">
        <v>8529.9</v>
      </c>
      <c r="P541" s="61">
        <v>8579.5</v>
      </c>
      <c r="Q541" s="61">
        <v>8622.1</v>
      </c>
      <c r="R541" s="61">
        <v>8675.4</v>
      </c>
      <c r="S541" s="70"/>
      <c r="T541" s="47"/>
    </row>
    <row r="542" spans="1:20">
      <c r="A542" s="58" t="str">
        <f t="shared" si="8"/>
        <v>SES</v>
      </c>
      <c r="B542" s="46" t="s">
        <v>106</v>
      </c>
      <c r="C542" s="46" t="s">
        <v>368</v>
      </c>
      <c r="D542" s="46" t="s">
        <v>139</v>
      </c>
      <c r="E542" s="46" t="s">
        <v>369</v>
      </c>
      <c r="F542" s="47" t="s">
        <v>370</v>
      </c>
      <c r="G542" s="46">
        <v>1</v>
      </c>
      <c r="H542" s="61">
        <v>3445.2</v>
      </c>
      <c r="I542" s="61">
        <v>3443.9</v>
      </c>
      <c r="J542" s="61">
        <v>3458.6</v>
      </c>
      <c r="K542" s="61">
        <v>3465.7</v>
      </c>
      <c r="L542" s="61">
        <v>3484.3</v>
      </c>
      <c r="M542" s="61">
        <v>3474.8</v>
      </c>
      <c r="N542" s="61">
        <v>3481</v>
      </c>
      <c r="O542" s="61">
        <v>3499.7</v>
      </c>
      <c r="P542" s="61">
        <v>3519.5</v>
      </c>
      <c r="Q542" s="61">
        <v>3524.2</v>
      </c>
      <c r="R542" s="61">
        <v>3521.7</v>
      </c>
      <c r="S542" s="70"/>
      <c r="T542" s="47"/>
    </row>
    <row r="543" spans="1:20">
      <c r="A543" s="58" t="str">
        <f t="shared" si="8"/>
        <v>ANH</v>
      </c>
      <c r="B543" s="14" t="s">
        <v>58</v>
      </c>
      <c r="C543" s="14" t="s">
        <v>197</v>
      </c>
      <c r="D543" s="14" t="s">
        <v>133</v>
      </c>
      <c r="E543" s="14" t="s">
        <v>268</v>
      </c>
      <c r="F543" s="14" t="s">
        <v>371</v>
      </c>
      <c r="G543" s="14">
        <v>2</v>
      </c>
      <c r="H543" s="73"/>
      <c r="I543" s="73"/>
      <c r="J543" s="73"/>
      <c r="K543" s="73"/>
      <c r="L543" s="73"/>
      <c r="M543" s="60">
        <v>1.78</v>
      </c>
      <c r="N543" s="60">
        <v>1.32</v>
      </c>
      <c r="O543" s="60">
        <v>0.93</v>
      </c>
      <c r="P543" s="60">
        <v>1.06</v>
      </c>
      <c r="Q543" s="60">
        <v>1.33</v>
      </c>
      <c r="R543" s="60">
        <v>1.73</v>
      </c>
      <c r="S543" s="69"/>
      <c r="T543" s="47"/>
    </row>
    <row r="544" spans="1:20">
      <c r="A544" s="58" t="str">
        <f t="shared" si="8"/>
        <v>WSH</v>
      </c>
      <c r="B544" s="14" t="s">
        <v>91</v>
      </c>
      <c r="C544" s="14" t="s">
        <v>197</v>
      </c>
      <c r="D544" s="14" t="s">
        <v>133</v>
      </c>
      <c r="E544" s="14" t="s">
        <v>268</v>
      </c>
      <c r="F544" s="14" t="s">
        <v>371</v>
      </c>
      <c r="G544" s="14">
        <v>2</v>
      </c>
      <c r="H544" s="73"/>
      <c r="I544" s="73"/>
      <c r="J544" s="73"/>
      <c r="K544" s="73"/>
      <c r="L544" s="73"/>
      <c r="M544" s="60">
        <v>2.09</v>
      </c>
      <c r="N544" s="60">
        <v>2.0499999999999998</v>
      </c>
      <c r="O544" s="60">
        <v>1.71</v>
      </c>
      <c r="P544" s="60">
        <v>1.75</v>
      </c>
      <c r="Q544" s="60">
        <v>2.0499999999999998</v>
      </c>
      <c r="R544" s="60">
        <v>1.36</v>
      </c>
      <c r="S544" s="69"/>
      <c r="T544" s="47"/>
    </row>
    <row r="545" spans="1:20">
      <c r="A545" s="58" t="str">
        <f t="shared" si="8"/>
        <v>HDD</v>
      </c>
      <c r="B545" s="14" t="s">
        <v>92</v>
      </c>
      <c r="C545" s="14" t="s">
        <v>197</v>
      </c>
      <c r="D545" s="14" t="s">
        <v>133</v>
      </c>
      <c r="E545" s="14" t="s">
        <v>268</v>
      </c>
      <c r="F545" s="14" t="s">
        <v>371</v>
      </c>
      <c r="G545" s="14">
        <v>2</v>
      </c>
      <c r="H545" s="73"/>
      <c r="I545" s="73"/>
      <c r="J545" s="73"/>
      <c r="K545" s="73"/>
      <c r="L545" s="73"/>
      <c r="M545" s="59" t="s">
        <v>241</v>
      </c>
      <c r="N545" s="59" t="s">
        <v>241</v>
      </c>
      <c r="O545" s="60">
        <v>2.85</v>
      </c>
      <c r="P545" s="60">
        <v>4.78</v>
      </c>
      <c r="Q545" s="60">
        <v>2.81</v>
      </c>
      <c r="R545" s="60">
        <v>2.34</v>
      </c>
      <c r="S545" s="69"/>
      <c r="T545" s="47"/>
    </row>
    <row r="546" spans="1:20">
      <c r="A546" s="58" t="str">
        <f t="shared" si="8"/>
        <v>NES</v>
      </c>
      <c r="B546" s="14" t="s">
        <v>93</v>
      </c>
      <c r="C546" s="14" t="s">
        <v>197</v>
      </c>
      <c r="D546" s="14" t="s">
        <v>133</v>
      </c>
      <c r="E546" s="14" t="s">
        <v>268</v>
      </c>
      <c r="F546" s="14" t="s">
        <v>371</v>
      </c>
      <c r="G546" s="14">
        <v>2</v>
      </c>
      <c r="H546" s="73"/>
      <c r="I546" s="73"/>
      <c r="J546" s="73"/>
      <c r="K546" s="73"/>
      <c r="L546" s="73"/>
      <c r="M546" s="60">
        <v>3.18</v>
      </c>
      <c r="N546" s="60">
        <v>3.16</v>
      </c>
      <c r="O546" s="60">
        <v>4.07</v>
      </c>
      <c r="P546" s="60">
        <v>3.68</v>
      </c>
      <c r="Q546" s="60">
        <v>1.89</v>
      </c>
      <c r="R546" s="60">
        <v>1.84</v>
      </c>
      <c r="S546" s="69"/>
      <c r="T546" s="47"/>
    </row>
    <row r="547" spans="1:20">
      <c r="A547" s="58" t="str">
        <f t="shared" si="8"/>
        <v>SVE</v>
      </c>
      <c r="B547" s="14" t="s">
        <v>94</v>
      </c>
      <c r="C547" s="14" t="s">
        <v>197</v>
      </c>
      <c r="D547" s="14" t="s">
        <v>133</v>
      </c>
      <c r="E547" s="14" t="s">
        <v>268</v>
      </c>
      <c r="F547" s="14" t="s">
        <v>371</v>
      </c>
      <c r="G547" s="14">
        <v>2</v>
      </c>
      <c r="H547" s="73"/>
      <c r="I547" s="73"/>
      <c r="J547" s="73"/>
      <c r="K547" s="73"/>
      <c r="L547" s="73"/>
      <c r="M547" s="60">
        <v>2.21</v>
      </c>
      <c r="N547" s="60">
        <v>1.6</v>
      </c>
      <c r="O547" s="60">
        <v>1.89</v>
      </c>
      <c r="P547" s="60">
        <v>2.2200000000000002</v>
      </c>
      <c r="Q547" s="60">
        <v>1.86</v>
      </c>
      <c r="R547" s="60">
        <v>1.61</v>
      </c>
      <c r="S547" s="69"/>
      <c r="T547" s="47"/>
    </row>
    <row r="548" spans="1:20">
      <c r="A548" s="58" t="str">
        <f t="shared" si="8"/>
        <v>SWB</v>
      </c>
      <c r="B548" s="14" t="s">
        <v>95</v>
      </c>
      <c r="C548" s="14" t="s">
        <v>197</v>
      </c>
      <c r="D548" s="14" t="s">
        <v>133</v>
      </c>
      <c r="E548" s="14" t="s">
        <v>268</v>
      </c>
      <c r="F548" s="14" t="s">
        <v>371</v>
      </c>
      <c r="G548" s="14">
        <v>2</v>
      </c>
      <c r="H548" s="73"/>
      <c r="I548" s="73"/>
      <c r="J548" s="73"/>
      <c r="K548" s="73"/>
      <c r="L548" s="73"/>
      <c r="M548" s="60">
        <v>2.25</v>
      </c>
      <c r="N548" s="60">
        <v>1.89</v>
      </c>
      <c r="O548" s="60">
        <v>1.23</v>
      </c>
      <c r="P548" s="60">
        <v>2.09</v>
      </c>
      <c r="Q548" s="60">
        <v>1.34</v>
      </c>
      <c r="R548" s="60">
        <v>0.76</v>
      </c>
      <c r="S548" s="69"/>
      <c r="T548" s="47"/>
    </row>
    <row r="549" spans="1:20">
      <c r="A549" s="58" t="str">
        <f t="shared" si="8"/>
        <v>SRN</v>
      </c>
      <c r="B549" s="14" t="s">
        <v>96</v>
      </c>
      <c r="C549" s="14" t="s">
        <v>197</v>
      </c>
      <c r="D549" s="14" t="s">
        <v>133</v>
      </c>
      <c r="E549" s="14" t="s">
        <v>268</v>
      </c>
      <c r="F549" s="14" t="s">
        <v>371</v>
      </c>
      <c r="G549" s="14">
        <v>2</v>
      </c>
      <c r="H549" s="73"/>
      <c r="I549" s="73"/>
      <c r="J549" s="73"/>
      <c r="K549" s="73"/>
      <c r="L549" s="73"/>
      <c r="M549" s="60">
        <v>2.37</v>
      </c>
      <c r="N549" s="60">
        <v>2.11</v>
      </c>
      <c r="O549" s="60">
        <v>2.2200000000000002</v>
      </c>
      <c r="P549" s="60">
        <v>2.2799999999999998</v>
      </c>
      <c r="Q549" s="60">
        <v>1.96</v>
      </c>
      <c r="R549" s="60">
        <v>3.04</v>
      </c>
      <c r="S549" s="69"/>
      <c r="T549" s="47"/>
    </row>
    <row r="550" spans="1:20">
      <c r="A550" s="58" t="str">
        <f t="shared" si="8"/>
        <v>TMS</v>
      </c>
      <c r="B550" s="14" t="s">
        <v>97</v>
      </c>
      <c r="C550" s="14" t="s">
        <v>197</v>
      </c>
      <c r="D550" s="14" t="s">
        <v>133</v>
      </c>
      <c r="E550" s="14" t="s">
        <v>268</v>
      </c>
      <c r="F550" s="14" t="s">
        <v>371</v>
      </c>
      <c r="G550" s="14">
        <v>2</v>
      </c>
      <c r="H550" s="73"/>
      <c r="I550" s="73"/>
      <c r="J550" s="73"/>
      <c r="K550" s="73"/>
      <c r="L550" s="73"/>
      <c r="M550" s="60">
        <v>2.93</v>
      </c>
      <c r="N550" s="60">
        <v>2</v>
      </c>
      <c r="O550" s="60">
        <v>2.1</v>
      </c>
      <c r="P550" s="60">
        <v>2.02</v>
      </c>
      <c r="Q550" s="60">
        <v>2.31</v>
      </c>
      <c r="R550" s="60">
        <v>3.46</v>
      </c>
      <c r="S550" s="69"/>
      <c r="T550" s="47"/>
    </row>
    <row r="551" spans="1:20">
      <c r="A551" s="58" t="str">
        <f t="shared" si="8"/>
        <v>UUW</v>
      </c>
      <c r="B551" s="14" t="s">
        <v>267</v>
      </c>
      <c r="C551" s="14" t="s">
        <v>197</v>
      </c>
      <c r="D551" s="14" t="s">
        <v>133</v>
      </c>
      <c r="E551" s="14" t="s">
        <v>268</v>
      </c>
      <c r="F551" s="14" t="s">
        <v>371</v>
      </c>
      <c r="G551" s="14">
        <v>2</v>
      </c>
      <c r="H551" s="73"/>
      <c r="I551" s="73"/>
      <c r="J551" s="73"/>
      <c r="K551" s="73"/>
      <c r="L551" s="73"/>
      <c r="M551" s="60">
        <v>8.4700000000000006</v>
      </c>
      <c r="N551" s="60">
        <v>4.01</v>
      </c>
      <c r="O551" s="60">
        <v>2.87</v>
      </c>
      <c r="P551" s="60">
        <v>4.3499999999999996</v>
      </c>
      <c r="Q551" s="60">
        <v>4.47</v>
      </c>
      <c r="R551" s="60">
        <v>2.98</v>
      </c>
      <c r="S551" s="69"/>
      <c r="T551" s="47"/>
    </row>
    <row r="552" spans="1:20">
      <c r="A552" s="58" t="str">
        <f t="shared" si="8"/>
        <v>WSX</v>
      </c>
      <c r="B552" s="14" t="s">
        <v>99</v>
      </c>
      <c r="C552" s="14" t="s">
        <v>197</v>
      </c>
      <c r="D552" s="14" t="s">
        <v>133</v>
      </c>
      <c r="E552" s="14" t="s">
        <v>268</v>
      </c>
      <c r="F552" s="14" t="s">
        <v>371</v>
      </c>
      <c r="G552" s="14">
        <v>2</v>
      </c>
      <c r="H552" s="73"/>
      <c r="I552" s="73"/>
      <c r="J552" s="73"/>
      <c r="K552" s="73"/>
      <c r="L552" s="73"/>
      <c r="M552" s="60">
        <v>1.32</v>
      </c>
      <c r="N552" s="60">
        <v>1.23</v>
      </c>
      <c r="O552" s="60">
        <v>1.44</v>
      </c>
      <c r="P552" s="60">
        <v>1.18</v>
      </c>
      <c r="Q552" s="60">
        <v>1.41</v>
      </c>
      <c r="R552" s="60">
        <v>1.43</v>
      </c>
      <c r="S552" s="69"/>
      <c r="T552" s="47"/>
    </row>
    <row r="553" spans="1:20">
      <c r="A553" s="58" t="str">
        <f t="shared" si="8"/>
        <v>YKY</v>
      </c>
      <c r="B553" s="14" t="s">
        <v>100</v>
      </c>
      <c r="C553" s="14" t="s">
        <v>197</v>
      </c>
      <c r="D553" s="14" t="s">
        <v>133</v>
      </c>
      <c r="E553" s="14" t="s">
        <v>268</v>
      </c>
      <c r="F553" s="14" t="s">
        <v>371</v>
      </c>
      <c r="G553" s="14">
        <v>2</v>
      </c>
      <c r="H553" s="73"/>
      <c r="I553" s="73"/>
      <c r="J553" s="73"/>
      <c r="K553" s="73"/>
      <c r="L553" s="73"/>
      <c r="M553" s="60">
        <v>5.29</v>
      </c>
      <c r="N553" s="60">
        <v>7.49</v>
      </c>
      <c r="O553" s="60">
        <v>5.8</v>
      </c>
      <c r="P553" s="60">
        <v>4.8600000000000003</v>
      </c>
      <c r="Q553" s="60">
        <v>3.34</v>
      </c>
      <c r="R553" s="60">
        <v>2.83</v>
      </c>
      <c r="S553" s="69"/>
      <c r="T553" s="47"/>
    </row>
    <row r="554" spans="1:20">
      <c r="A554" s="58" t="str">
        <f t="shared" si="8"/>
        <v>ANH</v>
      </c>
      <c r="B554" s="14" t="s">
        <v>58</v>
      </c>
      <c r="C554" s="14" t="s">
        <v>372</v>
      </c>
      <c r="D554" s="14" t="s">
        <v>133</v>
      </c>
      <c r="E554" s="14" t="s">
        <v>373</v>
      </c>
      <c r="F554" s="14" t="s">
        <v>373</v>
      </c>
      <c r="G554" s="14">
        <v>0</v>
      </c>
      <c r="H554" s="73"/>
      <c r="I554" s="73"/>
      <c r="J554" s="73"/>
      <c r="K554" s="73"/>
      <c r="L554" s="73"/>
      <c r="M554" s="59">
        <v>489</v>
      </c>
      <c r="N554" s="59">
        <v>364</v>
      </c>
      <c r="O554" s="59">
        <v>260</v>
      </c>
      <c r="P554" s="59">
        <v>298</v>
      </c>
      <c r="Q554" s="59">
        <v>380</v>
      </c>
      <c r="R554" s="59">
        <v>497</v>
      </c>
      <c r="S554" s="65"/>
      <c r="T554" s="47"/>
    </row>
    <row r="555" spans="1:20">
      <c r="A555" s="58" t="str">
        <f t="shared" si="8"/>
        <v>WSH</v>
      </c>
      <c r="B555" s="14" t="s">
        <v>91</v>
      </c>
      <c r="C555" s="14" t="s">
        <v>372</v>
      </c>
      <c r="D555" s="14" t="s">
        <v>133</v>
      </c>
      <c r="E555" s="14" t="s">
        <v>373</v>
      </c>
      <c r="F555" s="14" t="s">
        <v>373</v>
      </c>
      <c r="G555" s="14">
        <v>0</v>
      </c>
      <c r="H555" s="73"/>
      <c r="I555" s="73"/>
      <c r="J555" s="73"/>
      <c r="K555" s="73"/>
      <c r="L555" s="73"/>
      <c r="M555" s="59">
        <v>300</v>
      </c>
      <c r="N555" s="59">
        <v>297</v>
      </c>
      <c r="O555" s="59">
        <v>250</v>
      </c>
      <c r="P555" s="59">
        <v>256</v>
      </c>
      <c r="Q555" s="59">
        <v>302</v>
      </c>
      <c r="R555" s="59">
        <v>201</v>
      </c>
      <c r="S555" s="65"/>
      <c r="T555" s="47"/>
    </row>
    <row r="556" spans="1:20">
      <c r="A556" s="58" t="str">
        <f t="shared" si="8"/>
        <v>HDD</v>
      </c>
      <c r="B556" s="14" t="s">
        <v>92</v>
      </c>
      <c r="C556" s="14" t="s">
        <v>372</v>
      </c>
      <c r="D556" s="14" t="s">
        <v>133</v>
      </c>
      <c r="E556" s="14" t="s">
        <v>373</v>
      </c>
      <c r="F556" s="14" t="s">
        <v>373</v>
      </c>
      <c r="G556" s="14">
        <v>0</v>
      </c>
      <c r="H556" s="73"/>
      <c r="I556" s="73"/>
      <c r="J556" s="73"/>
      <c r="K556" s="73"/>
      <c r="L556" s="73"/>
      <c r="M556" s="59" t="s">
        <v>241</v>
      </c>
      <c r="N556" s="59" t="s">
        <v>241</v>
      </c>
      <c r="O556" s="59">
        <v>6</v>
      </c>
      <c r="P556" s="59">
        <v>10</v>
      </c>
      <c r="Q556" s="59">
        <v>6</v>
      </c>
      <c r="R556" s="59">
        <v>5</v>
      </c>
      <c r="S556" s="65"/>
      <c r="T556" s="47"/>
    </row>
    <row r="557" spans="1:20">
      <c r="A557" s="58" t="str">
        <f t="shared" si="8"/>
        <v>NES</v>
      </c>
      <c r="B557" s="14" t="s">
        <v>93</v>
      </c>
      <c r="C557" s="14" t="s">
        <v>372</v>
      </c>
      <c r="D557" s="14" t="s">
        <v>133</v>
      </c>
      <c r="E557" s="14" t="s">
        <v>373</v>
      </c>
      <c r="F557" s="14" t="s">
        <v>373</v>
      </c>
      <c r="G557" s="14">
        <v>0</v>
      </c>
      <c r="H557" s="73"/>
      <c r="I557" s="73"/>
      <c r="J557" s="73"/>
      <c r="K557" s="73"/>
      <c r="L557" s="73"/>
      <c r="M557" s="59">
        <v>399</v>
      </c>
      <c r="N557" s="59">
        <v>400</v>
      </c>
      <c r="O557" s="59">
        <v>517</v>
      </c>
      <c r="P557" s="59">
        <v>472</v>
      </c>
      <c r="Q557" s="59">
        <v>244</v>
      </c>
      <c r="R557" s="59">
        <v>238</v>
      </c>
      <c r="S557" s="65"/>
      <c r="T557" s="47"/>
    </row>
    <row r="558" spans="1:20">
      <c r="A558" s="58" t="str">
        <f t="shared" si="8"/>
        <v>SVE</v>
      </c>
      <c r="B558" s="14" t="s">
        <v>94</v>
      </c>
      <c r="C558" s="14" t="s">
        <v>372</v>
      </c>
      <c r="D558" s="14" t="s">
        <v>133</v>
      </c>
      <c r="E558" s="14" t="s">
        <v>373</v>
      </c>
      <c r="F558" s="14" t="s">
        <v>373</v>
      </c>
      <c r="G558" s="14">
        <v>0</v>
      </c>
      <c r="H558" s="73"/>
      <c r="I558" s="73"/>
      <c r="J558" s="73"/>
      <c r="K558" s="73"/>
      <c r="L558" s="73"/>
      <c r="M558" s="59">
        <v>901</v>
      </c>
      <c r="N558" s="59">
        <v>662</v>
      </c>
      <c r="O558" s="59">
        <v>785</v>
      </c>
      <c r="P558" s="59">
        <v>933</v>
      </c>
      <c r="Q558" s="59">
        <v>780</v>
      </c>
      <c r="R558" s="59">
        <v>677</v>
      </c>
      <c r="S558" s="65"/>
      <c r="T558" s="47"/>
    </row>
    <row r="559" spans="1:20">
      <c r="A559" s="58" t="str">
        <f t="shared" si="8"/>
        <v>SWB</v>
      </c>
      <c r="B559" s="14" t="s">
        <v>95</v>
      </c>
      <c r="C559" s="14" t="s">
        <v>372</v>
      </c>
      <c r="D559" s="14" t="s">
        <v>133</v>
      </c>
      <c r="E559" s="14" t="s">
        <v>373</v>
      </c>
      <c r="F559" s="14" t="s">
        <v>373</v>
      </c>
      <c r="G559" s="14">
        <v>0</v>
      </c>
      <c r="H559" s="73"/>
      <c r="I559" s="73"/>
      <c r="J559" s="73"/>
      <c r="K559" s="73"/>
      <c r="L559" s="73"/>
      <c r="M559" s="59">
        <v>165</v>
      </c>
      <c r="N559" s="59">
        <v>141</v>
      </c>
      <c r="O559" s="59">
        <v>93</v>
      </c>
      <c r="P559" s="59">
        <v>160</v>
      </c>
      <c r="Q559" s="59">
        <v>105</v>
      </c>
      <c r="R559" s="59">
        <v>60</v>
      </c>
      <c r="S559" s="65"/>
      <c r="T559" s="47"/>
    </row>
    <row r="560" spans="1:20">
      <c r="A560" s="58" t="str">
        <f t="shared" si="8"/>
        <v>SRN</v>
      </c>
      <c r="B560" s="14" t="s">
        <v>96</v>
      </c>
      <c r="C560" s="14" t="s">
        <v>372</v>
      </c>
      <c r="D560" s="14" t="s">
        <v>133</v>
      </c>
      <c r="E560" s="14" t="s">
        <v>373</v>
      </c>
      <c r="F560" s="14" t="s">
        <v>373</v>
      </c>
      <c r="G560" s="14">
        <v>0</v>
      </c>
      <c r="H560" s="73"/>
      <c r="I560" s="73"/>
      <c r="J560" s="73"/>
      <c r="K560" s="73"/>
      <c r="L560" s="73"/>
      <c r="M560" s="59">
        <v>465</v>
      </c>
      <c r="N560" s="59">
        <v>417</v>
      </c>
      <c r="O560" s="59">
        <v>441</v>
      </c>
      <c r="P560" s="59">
        <v>455</v>
      </c>
      <c r="Q560" s="59">
        <v>393</v>
      </c>
      <c r="R560" s="59">
        <v>614</v>
      </c>
      <c r="S560" s="65"/>
      <c r="T560" s="47"/>
    </row>
    <row r="561" spans="1:20">
      <c r="A561" s="58" t="str">
        <f t="shared" si="8"/>
        <v>TMS</v>
      </c>
      <c r="B561" s="14" t="s">
        <v>97</v>
      </c>
      <c r="C561" s="14" t="s">
        <v>372</v>
      </c>
      <c r="D561" s="14" t="s">
        <v>133</v>
      </c>
      <c r="E561" s="14" t="s">
        <v>373</v>
      </c>
      <c r="F561" s="14" t="s">
        <v>373</v>
      </c>
      <c r="G561" s="14">
        <v>0</v>
      </c>
      <c r="H561" s="73"/>
      <c r="I561" s="73"/>
      <c r="J561" s="73"/>
      <c r="K561" s="73"/>
      <c r="L561" s="73"/>
      <c r="M561" s="59">
        <v>1697</v>
      </c>
      <c r="N561" s="59">
        <v>1168</v>
      </c>
      <c r="O561" s="59">
        <v>1239</v>
      </c>
      <c r="P561" s="59">
        <v>1208</v>
      </c>
      <c r="Q561" s="59">
        <v>1392</v>
      </c>
      <c r="R561" s="59">
        <v>2103</v>
      </c>
      <c r="S561" s="65"/>
      <c r="T561" s="47"/>
    </row>
    <row r="562" spans="1:20">
      <c r="A562" s="58" t="str">
        <f t="shared" si="8"/>
        <v>UUW</v>
      </c>
      <c r="B562" s="14" t="s">
        <v>267</v>
      </c>
      <c r="C562" s="14" t="s">
        <v>372</v>
      </c>
      <c r="D562" s="14" t="s">
        <v>133</v>
      </c>
      <c r="E562" s="14" t="s">
        <v>373</v>
      </c>
      <c r="F562" s="14" t="s">
        <v>373</v>
      </c>
      <c r="G562" s="14">
        <v>0</v>
      </c>
      <c r="H562" s="73"/>
      <c r="I562" s="73"/>
      <c r="J562" s="73"/>
      <c r="K562" s="73"/>
      <c r="L562" s="73"/>
      <c r="M562" s="59">
        <v>2788</v>
      </c>
      <c r="N562" s="59">
        <v>1331</v>
      </c>
      <c r="O562" s="59">
        <v>958</v>
      </c>
      <c r="P562" s="59">
        <v>1469</v>
      </c>
      <c r="Q562" s="59">
        <v>1521</v>
      </c>
      <c r="R562" s="59">
        <v>1023</v>
      </c>
      <c r="S562" s="65"/>
      <c r="T562" s="47"/>
    </row>
    <row r="563" spans="1:20">
      <c r="A563" s="58" t="str">
        <f t="shared" si="8"/>
        <v>WSX</v>
      </c>
      <c r="B563" s="14" t="s">
        <v>99</v>
      </c>
      <c r="C563" s="14" t="s">
        <v>372</v>
      </c>
      <c r="D563" s="14" t="s">
        <v>133</v>
      </c>
      <c r="E563" s="14" t="s">
        <v>373</v>
      </c>
      <c r="F563" s="14" t="s">
        <v>373</v>
      </c>
      <c r="G563" s="14">
        <v>0</v>
      </c>
      <c r="H563" s="73"/>
      <c r="I563" s="73"/>
      <c r="J563" s="73"/>
      <c r="K563" s="73"/>
      <c r="L563" s="73"/>
      <c r="M563" s="59">
        <v>163</v>
      </c>
      <c r="N563" s="59">
        <v>152</v>
      </c>
      <c r="O563" s="59">
        <v>180</v>
      </c>
      <c r="P563" s="59">
        <v>148</v>
      </c>
      <c r="Q563" s="59">
        <v>178</v>
      </c>
      <c r="R563" s="59">
        <v>182</v>
      </c>
      <c r="S563" s="65"/>
      <c r="T563" s="47"/>
    </row>
    <row r="564" spans="1:20">
      <c r="A564" s="58" t="str">
        <f t="shared" si="8"/>
        <v>YKY</v>
      </c>
      <c r="B564" s="14" t="s">
        <v>100</v>
      </c>
      <c r="C564" s="14" t="s">
        <v>372</v>
      </c>
      <c r="D564" s="14" t="s">
        <v>133</v>
      </c>
      <c r="E564" s="14" t="s">
        <v>373</v>
      </c>
      <c r="F564" s="14" t="s">
        <v>373</v>
      </c>
      <c r="G564" s="14">
        <v>0</v>
      </c>
      <c r="H564" s="73"/>
      <c r="I564" s="73"/>
      <c r="J564" s="73"/>
      <c r="K564" s="73"/>
      <c r="L564" s="73"/>
      <c r="M564" s="59">
        <v>1201</v>
      </c>
      <c r="N564" s="59">
        <v>1709</v>
      </c>
      <c r="O564" s="59">
        <v>1334</v>
      </c>
      <c r="P564" s="59">
        <v>1123</v>
      </c>
      <c r="Q564" s="59">
        <v>778</v>
      </c>
      <c r="R564" s="59">
        <v>664</v>
      </c>
      <c r="S564" s="65"/>
      <c r="T564" s="47"/>
    </row>
    <row r="565" spans="1:20">
      <c r="A565" s="58" t="str">
        <f t="shared" si="8"/>
        <v>ANH</v>
      </c>
      <c r="B565" s="14" t="s">
        <v>58</v>
      </c>
      <c r="C565" s="14" t="s">
        <v>223</v>
      </c>
      <c r="D565" s="14" t="s">
        <v>133</v>
      </c>
      <c r="E565" s="14" t="s">
        <v>225</v>
      </c>
      <c r="F565" s="14" t="s">
        <v>225</v>
      </c>
      <c r="G565" s="14">
        <v>3</v>
      </c>
      <c r="H565" s="73"/>
      <c r="I565" s="73"/>
      <c r="J565" s="73"/>
      <c r="K565" s="73"/>
      <c r="L565" s="73"/>
      <c r="M565" s="63">
        <v>2743.415</v>
      </c>
      <c r="N565" s="63">
        <v>2756.2719999999999</v>
      </c>
      <c r="O565" s="63">
        <v>2791.4789999999998</v>
      </c>
      <c r="P565" s="63">
        <v>2811.4470000000001</v>
      </c>
      <c r="Q565" s="63">
        <v>2852.3890000000001</v>
      </c>
      <c r="R565" s="63">
        <v>2872.6480000000001</v>
      </c>
      <c r="S565" s="71"/>
      <c r="T565" s="47"/>
    </row>
    <row r="566" spans="1:20">
      <c r="A566" s="58" t="str">
        <f t="shared" si="8"/>
        <v>WSH</v>
      </c>
      <c r="B566" s="14" t="s">
        <v>91</v>
      </c>
      <c r="C566" s="14" t="s">
        <v>223</v>
      </c>
      <c r="D566" s="14" t="s">
        <v>133</v>
      </c>
      <c r="E566" s="14" t="s">
        <v>225</v>
      </c>
      <c r="F566" s="14" t="s">
        <v>225</v>
      </c>
      <c r="G566" s="14">
        <v>3</v>
      </c>
      <c r="H566" s="73"/>
      <c r="I566" s="73"/>
      <c r="J566" s="73"/>
      <c r="K566" s="73"/>
      <c r="L566" s="73"/>
      <c r="M566" s="63">
        <v>1438.2339999999999</v>
      </c>
      <c r="N566" s="63">
        <v>1449.9090000000001</v>
      </c>
      <c r="O566" s="63">
        <v>1458.152</v>
      </c>
      <c r="P566" s="63">
        <v>1464.3320000000001</v>
      </c>
      <c r="Q566" s="63">
        <v>1473.875</v>
      </c>
      <c r="R566" s="63">
        <v>1480.3340000000001</v>
      </c>
      <c r="S566" s="71"/>
      <c r="T566" s="47"/>
    </row>
    <row r="567" spans="1:20">
      <c r="A567" s="58" t="str">
        <f t="shared" si="8"/>
        <v>HDD</v>
      </c>
      <c r="B567" s="14" t="s">
        <v>92</v>
      </c>
      <c r="C567" s="14" t="s">
        <v>223</v>
      </c>
      <c r="D567" s="14" t="s">
        <v>133</v>
      </c>
      <c r="E567" s="14" t="s">
        <v>225</v>
      </c>
      <c r="F567" s="14" t="s">
        <v>225</v>
      </c>
      <c r="G567" s="14">
        <v>3</v>
      </c>
      <c r="H567" s="73"/>
      <c r="I567" s="73"/>
      <c r="J567" s="73"/>
      <c r="K567" s="73"/>
      <c r="L567" s="73"/>
      <c r="M567" s="63" t="s">
        <v>241</v>
      </c>
      <c r="N567" s="63" t="s">
        <v>241</v>
      </c>
      <c r="O567" s="63">
        <v>21.071000000000002</v>
      </c>
      <c r="P567" s="63">
        <v>20.922000000000001</v>
      </c>
      <c r="Q567" s="63">
        <v>21.349</v>
      </c>
      <c r="R567" s="63">
        <v>21.366</v>
      </c>
      <c r="S567" s="71"/>
      <c r="T567" s="47"/>
    </row>
    <row r="568" spans="1:20">
      <c r="A568" s="58" t="str">
        <f t="shared" si="8"/>
        <v>NES</v>
      </c>
      <c r="B568" s="14" t="s">
        <v>93</v>
      </c>
      <c r="C568" s="14" t="s">
        <v>223</v>
      </c>
      <c r="D568" s="14" t="s">
        <v>133</v>
      </c>
      <c r="E568" s="14" t="s">
        <v>225</v>
      </c>
      <c r="F568" s="14" t="s">
        <v>225</v>
      </c>
      <c r="G568" s="14">
        <v>3</v>
      </c>
      <c r="H568" s="73"/>
      <c r="I568" s="73"/>
      <c r="J568" s="73"/>
      <c r="K568" s="73"/>
      <c r="L568" s="73"/>
      <c r="M568" s="63">
        <v>1255.797</v>
      </c>
      <c r="N568" s="63">
        <v>1264.011</v>
      </c>
      <c r="O568" s="63">
        <v>1269.944</v>
      </c>
      <c r="P568" s="63">
        <v>1283.7239999999999</v>
      </c>
      <c r="Q568" s="63">
        <v>1289.6949999999999</v>
      </c>
      <c r="R568" s="63">
        <v>1296.7270000000001</v>
      </c>
      <c r="S568" s="71"/>
      <c r="T568" s="47"/>
    </row>
    <row r="569" spans="1:20">
      <c r="A569" s="58" t="str">
        <f t="shared" si="8"/>
        <v>SVE</v>
      </c>
      <c r="B569" s="14" t="s">
        <v>94</v>
      </c>
      <c r="C569" s="14" t="s">
        <v>223</v>
      </c>
      <c r="D569" s="14" t="s">
        <v>133</v>
      </c>
      <c r="E569" s="14" t="s">
        <v>225</v>
      </c>
      <c r="F569" s="14" t="s">
        <v>225</v>
      </c>
      <c r="G569" s="14">
        <v>3</v>
      </c>
      <c r="H569" s="73"/>
      <c r="I569" s="73"/>
      <c r="J569" s="73"/>
      <c r="K569" s="73"/>
      <c r="L569" s="73"/>
      <c r="M569" s="63">
        <v>4078.6640000000002</v>
      </c>
      <c r="N569" s="63">
        <v>4130.8130000000001</v>
      </c>
      <c r="O569" s="63">
        <v>4149.9849999999997</v>
      </c>
      <c r="P569" s="63">
        <v>4210.0190000000002</v>
      </c>
      <c r="Q569" s="63">
        <v>4189.8959999999997</v>
      </c>
      <c r="R569" s="63">
        <v>4205.2079999999996</v>
      </c>
      <c r="S569" s="71"/>
      <c r="T569" s="47"/>
    </row>
    <row r="570" spans="1:20">
      <c r="A570" s="58" t="str">
        <f t="shared" si="8"/>
        <v>SWB</v>
      </c>
      <c r="B570" s="14" t="s">
        <v>95</v>
      </c>
      <c r="C570" s="14" t="s">
        <v>223</v>
      </c>
      <c r="D570" s="14" t="s">
        <v>133</v>
      </c>
      <c r="E570" s="14" t="s">
        <v>225</v>
      </c>
      <c r="F570" s="14" t="s">
        <v>225</v>
      </c>
      <c r="G570" s="14">
        <v>3</v>
      </c>
      <c r="H570" s="73"/>
      <c r="I570" s="73"/>
      <c r="J570" s="73"/>
      <c r="K570" s="73"/>
      <c r="L570" s="73"/>
      <c r="M570" s="63">
        <v>733.50300000000004</v>
      </c>
      <c r="N570" s="63">
        <v>746.38099999999997</v>
      </c>
      <c r="O570" s="63">
        <v>758.08699999999999</v>
      </c>
      <c r="P570" s="63">
        <v>765.30600000000004</v>
      </c>
      <c r="Q570" s="63">
        <v>769.28599999999994</v>
      </c>
      <c r="R570" s="63">
        <v>776.04399999999998</v>
      </c>
      <c r="S570" s="71"/>
      <c r="T570" s="47"/>
    </row>
    <row r="571" spans="1:20">
      <c r="A571" s="58" t="str">
        <f t="shared" si="8"/>
        <v>SRN</v>
      </c>
      <c r="B571" s="14" t="s">
        <v>96</v>
      </c>
      <c r="C571" s="14" t="s">
        <v>223</v>
      </c>
      <c r="D571" s="14" t="s">
        <v>133</v>
      </c>
      <c r="E571" s="14" t="s">
        <v>225</v>
      </c>
      <c r="F571" s="14" t="s">
        <v>225</v>
      </c>
      <c r="G571" s="14">
        <v>3</v>
      </c>
      <c r="H571" s="73"/>
      <c r="I571" s="73"/>
      <c r="J571" s="73"/>
      <c r="K571" s="73"/>
      <c r="L571" s="73"/>
      <c r="M571" s="63">
        <v>1962.9179999999999</v>
      </c>
      <c r="N571" s="63">
        <v>1978.1320000000001</v>
      </c>
      <c r="O571" s="63">
        <v>1986.644</v>
      </c>
      <c r="P571" s="63">
        <v>1998.931</v>
      </c>
      <c r="Q571" s="63">
        <v>2009.6790000000001</v>
      </c>
      <c r="R571" s="63">
        <v>2019.694</v>
      </c>
      <c r="S571" s="71"/>
      <c r="T571" s="47"/>
    </row>
    <row r="572" spans="1:20">
      <c r="A572" s="58" t="str">
        <f t="shared" si="8"/>
        <v>TMS</v>
      </c>
      <c r="B572" s="14" t="s">
        <v>97</v>
      </c>
      <c r="C572" s="14" t="s">
        <v>223</v>
      </c>
      <c r="D572" s="14" t="s">
        <v>133</v>
      </c>
      <c r="E572" s="14" t="s">
        <v>225</v>
      </c>
      <c r="F572" s="14" t="s">
        <v>225</v>
      </c>
      <c r="G572" s="14">
        <v>3</v>
      </c>
      <c r="H572" s="73"/>
      <c r="I572" s="73"/>
      <c r="J572" s="73"/>
      <c r="K572" s="73"/>
      <c r="L572" s="73"/>
      <c r="M572" s="63">
        <v>5795.3779999999997</v>
      </c>
      <c r="N572" s="63">
        <v>5838.3990000000003</v>
      </c>
      <c r="O572" s="63">
        <v>5899.9390000000003</v>
      </c>
      <c r="P572" s="63">
        <v>5976.4309999999996</v>
      </c>
      <c r="Q572" s="63">
        <v>6037.7330000000002</v>
      </c>
      <c r="R572" s="63">
        <v>6085.7690000000002</v>
      </c>
      <c r="S572" s="71"/>
      <c r="T572" s="47"/>
    </row>
    <row r="573" spans="1:20">
      <c r="A573" s="58" t="str">
        <f t="shared" si="8"/>
        <v>UUW</v>
      </c>
      <c r="B573" s="14" t="s">
        <v>267</v>
      </c>
      <c r="C573" s="14" t="s">
        <v>223</v>
      </c>
      <c r="D573" s="14" t="s">
        <v>133</v>
      </c>
      <c r="E573" s="14" t="s">
        <v>225</v>
      </c>
      <c r="F573" s="14" t="s">
        <v>225</v>
      </c>
      <c r="G573" s="14">
        <v>3</v>
      </c>
      <c r="H573" s="73"/>
      <c r="I573" s="73"/>
      <c r="J573" s="73"/>
      <c r="K573" s="73"/>
      <c r="L573" s="73"/>
      <c r="M573" s="63">
        <v>3289.6909999999998</v>
      </c>
      <c r="N573" s="63">
        <v>3315.6660000000002</v>
      </c>
      <c r="O573" s="63">
        <v>3342.0329999999999</v>
      </c>
      <c r="P573" s="63">
        <v>3376.857</v>
      </c>
      <c r="Q573" s="63">
        <v>3405.2249999999999</v>
      </c>
      <c r="R573" s="63">
        <v>3434.07</v>
      </c>
      <c r="S573" s="71"/>
      <c r="T573" s="47"/>
    </row>
    <row r="574" spans="1:20">
      <c r="A574" s="58" t="str">
        <f t="shared" si="8"/>
        <v>WSX</v>
      </c>
      <c r="B574" s="14" t="s">
        <v>99</v>
      </c>
      <c r="C574" s="14" t="s">
        <v>223</v>
      </c>
      <c r="D574" s="14" t="s">
        <v>133</v>
      </c>
      <c r="E574" s="14" t="s">
        <v>225</v>
      </c>
      <c r="F574" s="14" t="s">
        <v>225</v>
      </c>
      <c r="G574" s="14">
        <v>3</v>
      </c>
      <c r="H574" s="73"/>
      <c r="I574" s="73"/>
      <c r="J574" s="73"/>
      <c r="K574" s="73"/>
      <c r="L574" s="73"/>
      <c r="M574" s="63">
        <v>1230.3920000000001</v>
      </c>
      <c r="N574" s="63">
        <v>1238.193</v>
      </c>
      <c r="O574" s="63">
        <v>1249.4469999999999</v>
      </c>
      <c r="P574" s="63">
        <v>1258.5229999999999</v>
      </c>
      <c r="Q574" s="63">
        <v>1265.356</v>
      </c>
      <c r="R574" s="63">
        <v>1276.441</v>
      </c>
      <c r="S574" s="71"/>
      <c r="T574" s="47"/>
    </row>
    <row r="575" spans="1:20">
      <c r="A575" s="58" t="str">
        <f t="shared" si="8"/>
        <v>YKY</v>
      </c>
      <c r="B575" s="14" t="s">
        <v>100</v>
      </c>
      <c r="C575" s="14" t="s">
        <v>223</v>
      </c>
      <c r="D575" s="14" t="s">
        <v>133</v>
      </c>
      <c r="E575" s="14" t="s">
        <v>225</v>
      </c>
      <c r="F575" s="14" t="s">
        <v>225</v>
      </c>
      <c r="G575" s="14">
        <v>3</v>
      </c>
      <c r="H575" s="73"/>
      <c r="I575" s="73"/>
      <c r="J575" s="73"/>
      <c r="K575" s="73"/>
      <c r="L575" s="73"/>
      <c r="M575" s="63">
        <v>2271.915</v>
      </c>
      <c r="N575" s="63">
        <v>2283.1219999999998</v>
      </c>
      <c r="O575" s="63">
        <v>2299.1619999999998</v>
      </c>
      <c r="P575" s="63">
        <v>2312.9789999999998</v>
      </c>
      <c r="Q575" s="63">
        <v>2328.741</v>
      </c>
      <c r="R575" s="63">
        <v>2344.982</v>
      </c>
      <c r="S575" s="71"/>
      <c r="T575" s="47"/>
    </row>
    <row r="576" spans="1:20">
      <c r="A576" s="58" t="str">
        <f t="shared" si="8"/>
        <v>ANH</v>
      </c>
      <c r="B576" s="14" t="s">
        <v>58</v>
      </c>
      <c r="C576" s="14" t="s">
        <v>206</v>
      </c>
      <c r="D576" s="14" t="s">
        <v>142</v>
      </c>
      <c r="E576" s="14" t="s">
        <v>268</v>
      </c>
      <c r="F576" s="14" t="s">
        <v>374</v>
      </c>
      <c r="G576" s="14">
        <v>2</v>
      </c>
      <c r="H576" s="73"/>
      <c r="I576" s="73"/>
      <c r="J576" s="73"/>
      <c r="K576" s="73"/>
      <c r="L576" s="73"/>
      <c r="M576" s="60">
        <v>13.96</v>
      </c>
      <c r="N576" s="60">
        <v>10.61</v>
      </c>
      <c r="O576" s="60">
        <v>8.36</v>
      </c>
      <c r="P576" s="60">
        <v>8.8000000000000007</v>
      </c>
      <c r="Q576" s="60">
        <v>12.72</v>
      </c>
      <c r="R576" s="60">
        <v>14.55</v>
      </c>
      <c r="S576" s="69"/>
      <c r="T576" s="47"/>
    </row>
    <row r="577" spans="1:20">
      <c r="A577" s="58" t="str">
        <f t="shared" si="8"/>
        <v>WSH</v>
      </c>
      <c r="B577" s="14" t="s">
        <v>91</v>
      </c>
      <c r="C577" s="14" t="s">
        <v>206</v>
      </c>
      <c r="D577" s="14" t="s">
        <v>142</v>
      </c>
      <c r="E577" s="14" t="s">
        <v>268</v>
      </c>
      <c r="F577" s="14" t="s">
        <v>374</v>
      </c>
      <c r="G577" s="14">
        <v>2</v>
      </c>
      <c r="H577" s="73"/>
      <c r="I577" s="73"/>
      <c r="J577" s="73"/>
      <c r="K577" s="73"/>
      <c r="L577" s="73"/>
      <c r="M577" s="60">
        <v>29.99</v>
      </c>
      <c r="N577" s="60">
        <v>27.1</v>
      </c>
      <c r="O577" s="60">
        <v>28.54</v>
      </c>
      <c r="P577" s="60">
        <v>30.85</v>
      </c>
      <c r="Q577" s="60">
        <v>25.82</v>
      </c>
      <c r="R577" s="60">
        <v>26.27</v>
      </c>
      <c r="S577" s="69"/>
      <c r="T577" s="47"/>
    </row>
    <row r="578" spans="1:20">
      <c r="A578" s="58" t="str">
        <f t="shared" si="8"/>
        <v>HDD</v>
      </c>
      <c r="B578" s="14" t="s">
        <v>92</v>
      </c>
      <c r="C578" s="14" t="s">
        <v>206</v>
      </c>
      <c r="D578" s="14" t="s">
        <v>142</v>
      </c>
      <c r="E578" s="14" t="s">
        <v>268</v>
      </c>
      <c r="F578" s="14" t="s">
        <v>374</v>
      </c>
      <c r="G578" s="14">
        <v>2</v>
      </c>
      <c r="H578" s="73"/>
      <c r="I578" s="73"/>
      <c r="J578" s="73"/>
      <c r="K578" s="73"/>
      <c r="L578" s="73"/>
      <c r="M578" s="60" t="s">
        <v>241</v>
      </c>
      <c r="N578" s="60" t="s">
        <v>241</v>
      </c>
      <c r="O578" s="60">
        <v>21.36</v>
      </c>
      <c r="P578" s="60">
        <v>16.25</v>
      </c>
      <c r="Q578" s="60">
        <v>11.24</v>
      </c>
      <c r="R578" s="60">
        <v>19.66</v>
      </c>
      <c r="S578" s="69"/>
      <c r="T578" s="47"/>
    </row>
    <row r="579" spans="1:20">
      <c r="A579" s="58" t="str">
        <f t="shared" si="8"/>
        <v>NES</v>
      </c>
      <c r="B579" s="14" t="s">
        <v>93</v>
      </c>
      <c r="C579" s="14" t="s">
        <v>206</v>
      </c>
      <c r="D579" s="14" t="s">
        <v>142</v>
      </c>
      <c r="E579" s="14" t="s">
        <v>268</v>
      </c>
      <c r="F579" s="14" t="s">
        <v>374</v>
      </c>
      <c r="G579" s="14">
        <v>2</v>
      </c>
      <c r="H579" s="73"/>
      <c r="I579" s="73"/>
      <c r="J579" s="73"/>
      <c r="K579" s="73"/>
      <c r="L579" s="73"/>
      <c r="M579" s="60">
        <v>31.09</v>
      </c>
      <c r="N579" s="60">
        <v>32.61</v>
      </c>
      <c r="O579" s="60">
        <v>34.299999999999997</v>
      </c>
      <c r="P579" s="60">
        <v>36.590000000000003</v>
      </c>
      <c r="Q579" s="60">
        <v>29.95</v>
      </c>
      <c r="R579" s="60">
        <v>26.64</v>
      </c>
      <c r="S579" s="69"/>
      <c r="T579" s="47"/>
    </row>
    <row r="580" spans="1:20">
      <c r="A580" s="58" t="str">
        <f t="shared" si="8"/>
        <v>SVE</v>
      </c>
      <c r="B580" s="14" t="s">
        <v>94</v>
      </c>
      <c r="C580" s="14" t="s">
        <v>206</v>
      </c>
      <c r="D580" s="14" t="s">
        <v>142</v>
      </c>
      <c r="E580" s="14" t="s">
        <v>268</v>
      </c>
      <c r="F580" s="14" t="s">
        <v>374</v>
      </c>
      <c r="G580" s="14">
        <v>2</v>
      </c>
      <c r="H580" s="73"/>
      <c r="I580" s="73"/>
      <c r="J580" s="73"/>
      <c r="K580" s="73"/>
      <c r="L580" s="73"/>
      <c r="M580" s="60">
        <v>15.47</v>
      </c>
      <c r="N580" s="60">
        <v>9.76</v>
      </c>
      <c r="O580" s="60">
        <v>9.8699999999999992</v>
      </c>
      <c r="P580" s="60">
        <v>12.99</v>
      </c>
      <c r="Q580" s="60">
        <v>8.61</v>
      </c>
      <c r="R580" s="60">
        <v>10.76</v>
      </c>
      <c r="S580" s="69"/>
      <c r="T580" s="47"/>
    </row>
    <row r="581" spans="1:20">
      <c r="A581" s="58" t="str">
        <f t="shared" si="8"/>
        <v>SWB</v>
      </c>
      <c r="B581" s="14" t="s">
        <v>95</v>
      </c>
      <c r="C581" s="14" t="s">
        <v>206</v>
      </c>
      <c r="D581" s="14" t="s">
        <v>142</v>
      </c>
      <c r="E581" s="14" t="s">
        <v>268</v>
      </c>
      <c r="F581" s="14" t="s">
        <v>374</v>
      </c>
      <c r="G581" s="14">
        <v>2</v>
      </c>
      <c r="H581" s="73"/>
      <c r="I581" s="73"/>
      <c r="J581" s="73"/>
      <c r="K581" s="73"/>
      <c r="L581" s="73"/>
      <c r="M581" s="60">
        <v>30.61</v>
      </c>
      <c r="N581" s="60">
        <v>26.19</v>
      </c>
      <c r="O581" s="60">
        <v>24.31</v>
      </c>
      <c r="P581" s="60">
        <v>25.13</v>
      </c>
      <c r="Q581" s="60">
        <v>19.489999999999998</v>
      </c>
      <c r="R581" s="60">
        <v>18.13</v>
      </c>
      <c r="S581" s="69"/>
      <c r="T581" s="47"/>
    </row>
    <row r="582" spans="1:20">
      <c r="A582" s="58" t="str">
        <f t="shared" si="8"/>
        <v>SRN</v>
      </c>
      <c r="B582" s="14" t="s">
        <v>96</v>
      </c>
      <c r="C582" s="14" t="s">
        <v>206</v>
      </c>
      <c r="D582" s="14" t="s">
        <v>142</v>
      </c>
      <c r="E582" s="14" t="s">
        <v>268</v>
      </c>
      <c r="F582" s="14" t="s">
        <v>374</v>
      </c>
      <c r="G582" s="14">
        <v>2</v>
      </c>
      <c r="H582" s="73"/>
      <c r="I582" s="73"/>
      <c r="J582" s="73"/>
      <c r="K582" s="73"/>
      <c r="L582" s="73"/>
      <c r="M582" s="60">
        <v>29.27</v>
      </c>
      <c r="N582" s="60">
        <v>23.88</v>
      </c>
      <c r="O582" s="60">
        <v>28.91</v>
      </c>
      <c r="P582" s="60">
        <v>29.86</v>
      </c>
      <c r="Q582" s="60">
        <v>21.94</v>
      </c>
      <c r="R582" s="60">
        <v>19.53</v>
      </c>
      <c r="S582" s="69"/>
      <c r="T582" s="47"/>
    </row>
    <row r="583" spans="1:20">
      <c r="A583" s="58" t="str">
        <f t="shared" ref="A583:A646" si="9">IF(B583="UU","UUW",B583)</f>
        <v>TMS</v>
      </c>
      <c r="B583" s="14" t="s">
        <v>97</v>
      </c>
      <c r="C583" s="14" t="s">
        <v>206</v>
      </c>
      <c r="D583" s="14" t="s">
        <v>142</v>
      </c>
      <c r="E583" s="14" t="s">
        <v>268</v>
      </c>
      <c r="F583" s="14" t="s">
        <v>374</v>
      </c>
      <c r="G583" s="14">
        <v>2</v>
      </c>
      <c r="H583" s="73"/>
      <c r="I583" s="73"/>
      <c r="J583" s="73"/>
      <c r="K583" s="73"/>
      <c r="L583" s="73"/>
      <c r="M583" s="60">
        <v>8.81</v>
      </c>
      <c r="N583" s="60">
        <v>7.8</v>
      </c>
      <c r="O583" s="60">
        <v>7.03</v>
      </c>
      <c r="P583" s="60">
        <v>9.2100000000000009</v>
      </c>
      <c r="Q583" s="60">
        <v>12.32</v>
      </c>
      <c r="R583" s="60">
        <v>9.4499999999999993</v>
      </c>
      <c r="S583" s="69"/>
      <c r="T583" s="47"/>
    </row>
    <row r="584" spans="1:20">
      <c r="A584" s="58" t="str">
        <f t="shared" si="9"/>
        <v>UUW</v>
      </c>
      <c r="B584" s="14" t="s">
        <v>267</v>
      </c>
      <c r="C584" s="14" t="s">
        <v>206</v>
      </c>
      <c r="D584" s="14" t="s">
        <v>142</v>
      </c>
      <c r="E584" s="14" t="s">
        <v>268</v>
      </c>
      <c r="F584" s="14" t="s">
        <v>374</v>
      </c>
      <c r="G584" s="14">
        <v>2</v>
      </c>
      <c r="H584" s="73"/>
      <c r="I584" s="73"/>
      <c r="J584" s="73"/>
      <c r="K584" s="73"/>
      <c r="L584" s="73"/>
      <c r="M584" s="60">
        <v>24.28</v>
      </c>
      <c r="N584" s="60">
        <v>19.739999999999998</v>
      </c>
      <c r="O584" s="60">
        <v>18.37</v>
      </c>
      <c r="P584" s="60">
        <v>18.32</v>
      </c>
      <c r="Q584" s="60">
        <v>20.11</v>
      </c>
      <c r="R584" s="60">
        <v>18.12</v>
      </c>
      <c r="S584" s="69"/>
      <c r="T584" s="47"/>
    </row>
    <row r="585" spans="1:20">
      <c r="A585" s="58" t="str">
        <f t="shared" si="9"/>
        <v>WSX</v>
      </c>
      <c r="B585" s="14" t="s">
        <v>99</v>
      </c>
      <c r="C585" s="14" t="s">
        <v>206</v>
      </c>
      <c r="D585" s="14" t="s">
        <v>142</v>
      </c>
      <c r="E585" s="14" t="s">
        <v>268</v>
      </c>
      <c r="F585" s="14" t="s">
        <v>374</v>
      </c>
      <c r="G585" s="14">
        <v>2</v>
      </c>
      <c r="H585" s="73"/>
      <c r="I585" s="73"/>
      <c r="J585" s="73"/>
      <c r="K585" s="73"/>
      <c r="L585" s="73"/>
      <c r="M585" s="60">
        <v>17</v>
      </c>
      <c r="N585" s="60">
        <v>13.88</v>
      </c>
      <c r="O585" s="60">
        <v>13.4</v>
      </c>
      <c r="P585" s="60">
        <v>17.21</v>
      </c>
      <c r="Q585" s="60">
        <v>19.350000000000001</v>
      </c>
      <c r="R585" s="60">
        <v>19.27</v>
      </c>
      <c r="S585" s="69"/>
      <c r="T585" s="47"/>
    </row>
    <row r="586" spans="1:20">
      <c r="A586" s="58" t="str">
        <f t="shared" si="9"/>
        <v>YKY</v>
      </c>
      <c r="B586" s="14" t="s">
        <v>100</v>
      </c>
      <c r="C586" s="14" t="s">
        <v>206</v>
      </c>
      <c r="D586" s="14" t="s">
        <v>142</v>
      </c>
      <c r="E586" s="14" t="s">
        <v>268</v>
      </c>
      <c r="F586" s="14" t="s">
        <v>374</v>
      </c>
      <c r="G586" s="14">
        <v>2</v>
      </c>
      <c r="H586" s="73"/>
      <c r="I586" s="73"/>
      <c r="J586" s="73"/>
      <c r="K586" s="73"/>
      <c r="L586" s="73"/>
      <c r="M586" s="60">
        <v>33.28</v>
      </c>
      <c r="N586" s="60">
        <v>33.14</v>
      </c>
      <c r="O586" s="60">
        <v>26.78</v>
      </c>
      <c r="P586" s="60">
        <v>30.88</v>
      </c>
      <c r="Q586" s="60">
        <v>21.63</v>
      </c>
      <c r="R586" s="60">
        <v>19.52</v>
      </c>
      <c r="S586" s="69"/>
      <c r="T586" s="47"/>
    </row>
    <row r="587" spans="1:20">
      <c r="A587" s="58" t="str">
        <f t="shared" si="9"/>
        <v>ANH</v>
      </c>
      <c r="B587" s="14" t="s">
        <v>58</v>
      </c>
      <c r="C587" s="14" t="s">
        <v>375</v>
      </c>
      <c r="D587" s="14" t="s">
        <v>142</v>
      </c>
      <c r="E587" s="14" t="s">
        <v>376</v>
      </c>
      <c r="F587" s="14" t="s">
        <v>377</v>
      </c>
      <c r="G587" s="14">
        <v>0</v>
      </c>
      <c r="H587" s="73"/>
      <c r="I587" s="73"/>
      <c r="J587" s="73"/>
      <c r="K587" s="73"/>
      <c r="L587" s="73"/>
      <c r="M587" s="59">
        <v>3830</v>
      </c>
      <c r="N587" s="59">
        <v>2924</v>
      </c>
      <c r="O587" s="59">
        <v>2333</v>
      </c>
      <c r="P587" s="59">
        <v>2474</v>
      </c>
      <c r="Q587" s="59">
        <v>3628</v>
      </c>
      <c r="R587" s="59">
        <v>4181</v>
      </c>
      <c r="S587" s="65"/>
      <c r="T587" s="47"/>
    </row>
    <row r="588" spans="1:20">
      <c r="A588" s="58" t="str">
        <f t="shared" si="9"/>
        <v>WSH</v>
      </c>
      <c r="B588" s="14" t="s">
        <v>91</v>
      </c>
      <c r="C588" s="14" t="s">
        <v>375</v>
      </c>
      <c r="D588" s="14" t="s">
        <v>142</v>
      </c>
      <c r="E588" s="14" t="s">
        <v>376</v>
      </c>
      <c r="F588" s="14" t="s">
        <v>377</v>
      </c>
      <c r="G588" s="14">
        <v>0</v>
      </c>
      <c r="H588" s="73"/>
      <c r="I588" s="73"/>
      <c r="J588" s="73"/>
      <c r="K588" s="73"/>
      <c r="L588" s="73"/>
      <c r="M588" s="59">
        <v>4313</v>
      </c>
      <c r="N588" s="59">
        <v>3929</v>
      </c>
      <c r="O588" s="59">
        <v>4162</v>
      </c>
      <c r="P588" s="59">
        <v>4518</v>
      </c>
      <c r="Q588" s="59">
        <v>3806</v>
      </c>
      <c r="R588" s="59">
        <v>3889</v>
      </c>
      <c r="S588" s="65"/>
      <c r="T588" s="47"/>
    </row>
    <row r="589" spans="1:20">
      <c r="A589" s="58" t="str">
        <f t="shared" si="9"/>
        <v>HDD</v>
      </c>
      <c r="B589" s="14" t="s">
        <v>92</v>
      </c>
      <c r="C589" s="14" t="s">
        <v>375</v>
      </c>
      <c r="D589" s="14" t="s">
        <v>142</v>
      </c>
      <c r="E589" s="14" t="s">
        <v>376</v>
      </c>
      <c r="F589" s="14" t="s">
        <v>377</v>
      </c>
      <c r="G589" s="14">
        <v>0</v>
      </c>
      <c r="H589" s="73"/>
      <c r="I589" s="73"/>
      <c r="J589" s="73"/>
      <c r="K589" s="73"/>
      <c r="L589" s="73"/>
      <c r="M589" s="60" t="s">
        <v>241</v>
      </c>
      <c r="N589" s="60" t="s">
        <v>241</v>
      </c>
      <c r="O589" s="59">
        <v>45</v>
      </c>
      <c r="P589" s="59">
        <v>34</v>
      </c>
      <c r="Q589" s="59">
        <v>24</v>
      </c>
      <c r="R589" s="59">
        <v>42</v>
      </c>
      <c r="S589" s="65"/>
      <c r="T589" s="47"/>
    </row>
    <row r="590" spans="1:20">
      <c r="A590" s="58" t="str">
        <f t="shared" si="9"/>
        <v>NES</v>
      </c>
      <c r="B590" s="14" t="s">
        <v>93</v>
      </c>
      <c r="C590" s="14" t="s">
        <v>375</v>
      </c>
      <c r="D590" s="14" t="s">
        <v>142</v>
      </c>
      <c r="E590" s="14" t="s">
        <v>376</v>
      </c>
      <c r="F590" s="14" t="s">
        <v>377</v>
      </c>
      <c r="G590" s="14">
        <v>0</v>
      </c>
      <c r="H590" s="73"/>
      <c r="I590" s="73"/>
      <c r="J590" s="73"/>
      <c r="K590" s="73"/>
      <c r="L590" s="73"/>
      <c r="M590" s="59">
        <v>3904</v>
      </c>
      <c r="N590" s="59">
        <v>4122</v>
      </c>
      <c r="O590" s="59">
        <v>4356</v>
      </c>
      <c r="P590" s="59">
        <v>4697</v>
      </c>
      <c r="Q590" s="59">
        <v>3862</v>
      </c>
      <c r="R590" s="59">
        <v>3454</v>
      </c>
      <c r="S590" s="65"/>
      <c r="T590" s="47"/>
    </row>
    <row r="591" spans="1:20">
      <c r="A591" s="58" t="str">
        <f t="shared" si="9"/>
        <v>SVE</v>
      </c>
      <c r="B591" s="14" t="s">
        <v>94</v>
      </c>
      <c r="C591" s="14" t="s">
        <v>375</v>
      </c>
      <c r="D591" s="14" t="s">
        <v>142</v>
      </c>
      <c r="E591" s="14" t="s">
        <v>376</v>
      </c>
      <c r="F591" s="14" t="s">
        <v>377</v>
      </c>
      <c r="G591" s="14">
        <v>0</v>
      </c>
      <c r="H591" s="73"/>
      <c r="I591" s="73"/>
      <c r="J591" s="73"/>
      <c r="K591" s="73"/>
      <c r="L591" s="73"/>
      <c r="M591" s="59">
        <v>6310</v>
      </c>
      <c r="N591" s="59">
        <v>4031</v>
      </c>
      <c r="O591" s="59">
        <v>4095</v>
      </c>
      <c r="P591" s="59">
        <v>5468</v>
      </c>
      <c r="Q591" s="59">
        <v>3606</v>
      </c>
      <c r="R591" s="59">
        <v>4526</v>
      </c>
      <c r="S591" s="65"/>
      <c r="T591" s="47"/>
    </row>
    <row r="592" spans="1:20">
      <c r="A592" s="58" t="str">
        <f t="shared" si="9"/>
        <v>SWB</v>
      </c>
      <c r="B592" s="14" t="s">
        <v>95</v>
      </c>
      <c r="C592" s="14" t="s">
        <v>375</v>
      </c>
      <c r="D592" s="14" t="s">
        <v>142</v>
      </c>
      <c r="E592" s="14" t="s">
        <v>376</v>
      </c>
      <c r="F592" s="14" t="s">
        <v>377</v>
      </c>
      <c r="G592" s="14">
        <v>0</v>
      </c>
      <c r="H592" s="73"/>
      <c r="I592" s="73"/>
      <c r="J592" s="73"/>
      <c r="K592" s="73"/>
      <c r="L592" s="73"/>
      <c r="M592" s="59">
        <v>2245</v>
      </c>
      <c r="N592" s="59">
        <v>1955</v>
      </c>
      <c r="O592" s="59">
        <v>1843</v>
      </c>
      <c r="P592" s="59">
        <v>1923</v>
      </c>
      <c r="Q592" s="59">
        <v>1499</v>
      </c>
      <c r="R592" s="59">
        <v>1407</v>
      </c>
      <c r="S592" s="65"/>
      <c r="T592" s="47"/>
    </row>
    <row r="593" spans="1:20">
      <c r="A593" s="58" t="str">
        <f t="shared" si="9"/>
        <v>SRN</v>
      </c>
      <c r="B593" s="14" t="s">
        <v>96</v>
      </c>
      <c r="C593" s="14" t="s">
        <v>375</v>
      </c>
      <c r="D593" s="14" t="s">
        <v>142</v>
      </c>
      <c r="E593" s="14" t="s">
        <v>376</v>
      </c>
      <c r="F593" s="14" t="s">
        <v>377</v>
      </c>
      <c r="G593" s="14">
        <v>0</v>
      </c>
      <c r="H593" s="73"/>
      <c r="I593" s="73"/>
      <c r="J593" s="73"/>
      <c r="K593" s="73"/>
      <c r="L593" s="73"/>
      <c r="M593" s="59">
        <v>5746</v>
      </c>
      <c r="N593" s="59">
        <v>4724</v>
      </c>
      <c r="O593" s="59">
        <v>5743</v>
      </c>
      <c r="P593" s="59">
        <v>5968</v>
      </c>
      <c r="Q593" s="59">
        <v>4409</v>
      </c>
      <c r="R593" s="59">
        <v>3944</v>
      </c>
      <c r="S593" s="65"/>
      <c r="T593" s="47"/>
    </row>
    <row r="594" spans="1:20">
      <c r="A594" s="58" t="str">
        <f t="shared" si="9"/>
        <v>TMS</v>
      </c>
      <c r="B594" s="14" t="s">
        <v>97</v>
      </c>
      <c r="C594" s="14" t="s">
        <v>375</v>
      </c>
      <c r="D594" s="14" t="s">
        <v>142</v>
      </c>
      <c r="E594" s="14" t="s">
        <v>376</v>
      </c>
      <c r="F594" s="14" t="s">
        <v>377</v>
      </c>
      <c r="G594" s="14">
        <v>0</v>
      </c>
      <c r="H594" s="73"/>
      <c r="I594" s="73"/>
      <c r="J594" s="73"/>
      <c r="K594" s="73"/>
      <c r="L594" s="73"/>
      <c r="M594" s="59">
        <v>5104</v>
      </c>
      <c r="N594" s="59">
        <v>4555</v>
      </c>
      <c r="O594" s="59">
        <v>4150</v>
      </c>
      <c r="P594" s="59">
        <v>5504</v>
      </c>
      <c r="Q594" s="59">
        <v>7437</v>
      </c>
      <c r="R594" s="59">
        <v>5749</v>
      </c>
      <c r="S594" s="65"/>
      <c r="T594" s="47"/>
    </row>
    <row r="595" spans="1:20">
      <c r="A595" s="58" t="str">
        <f t="shared" si="9"/>
        <v>UUW</v>
      </c>
      <c r="B595" s="14" t="s">
        <v>267</v>
      </c>
      <c r="C595" s="14" t="s">
        <v>375</v>
      </c>
      <c r="D595" s="14" t="s">
        <v>142</v>
      </c>
      <c r="E595" s="14" t="s">
        <v>376</v>
      </c>
      <c r="F595" s="14" t="s">
        <v>377</v>
      </c>
      <c r="G595" s="14">
        <v>0</v>
      </c>
      <c r="H595" s="73"/>
      <c r="I595" s="73"/>
      <c r="J595" s="73"/>
      <c r="K595" s="73"/>
      <c r="L595" s="73"/>
      <c r="M595" s="59">
        <v>7986</v>
      </c>
      <c r="N595" s="59">
        <v>6545</v>
      </c>
      <c r="O595" s="59">
        <v>6139</v>
      </c>
      <c r="P595" s="59">
        <v>6188</v>
      </c>
      <c r="Q595" s="59">
        <v>6849</v>
      </c>
      <c r="R595" s="59">
        <v>6223</v>
      </c>
      <c r="S595" s="65"/>
      <c r="T595" s="47"/>
    </row>
    <row r="596" spans="1:20">
      <c r="A596" s="58" t="str">
        <f t="shared" si="9"/>
        <v>WSX</v>
      </c>
      <c r="B596" s="14" t="s">
        <v>99</v>
      </c>
      <c r="C596" s="14" t="s">
        <v>375</v>
      </c>
      <c r="D596" s="14" t="s">
        <v>142</v>
      </c>
      <c r="E596" s="14" t="s">
        <v>376</v>
      </c>
      <c r="F596" s="14" t="s">
        <v>377</v>
      </c>
      <c r="G596" s="14">
        <v>0</v>
      </c>
      <c r="H596" s="73"/>
      <c r="I596" s="73"/>
      <c r="J596" s="73"/>
      <c r="K596" s="73"/>
      <c r="L596" s="73"/>
      <c r="M596" s="59">
        <v>2092</v>
      </c>
      <c r="N596" s="59">
        <v>1718</v>
      </c>
      <c r="O596" s="59">
        <v>1674</v>
      </c>
      <c r="P596" s="59">
        <v>2166</v>
      </c>
      <c r="Q596" s="59">
        <v>2448</v>
      </c>
      <c r="R596" s="59">
        <v>2460</v>
      </c>
      <c r="S596" s="65"/>
      <c r="T596" s="47"/>
    </row>
    <row r="597" spans="1:20">
      <c r="A597" s="58" t="str">
        <f t="shared" si="9"/>
        <v>YKY</v>
      </c>
      <c r="B597" s="14" t="s">
        <v>100</v>
      </c>
      <c r="C597" s="14" t="s">
        <v>375</v>
      </c>
      <c r="D597" s="14" t="s">
        <v>142</v>
      </c>
      <c r="E597" s="14" t="s">
        <v>376</v>
      </c>
      <c r="F597" s="14" t="s">
        <v>377</v>
      </c>
      <c r="G597" s="14">
        <v>0</v>
      </c>
      <c r="H597" s="73"/>
      <c r="I597" s="73"/>
      <c r="J597" s="73"/>
      <c r="K597" s="73"/>
      <c r="L597" s="73"/>
      <c r="M597" s="59">
        <v>7560</v>
      </c>
      <c r="N597" s="59">
        <v>7566</v>
      </c>
      <c r="O597" s="59">
        <v>6157</v>
      </c>
      <c r="P597" s="59">
        <v>7143</v>
      </c>
      <c r="Q597" s="59">
        <v>5038</v>
      </c>
      <c r="R597" s="59">
        <v>4578</v>
      </c>
      <c r="S597" s="65"/>
      <c r="T597" s="47"/>
    </row>
    <row r="598" spans="1:20">
      <c r="A598" s="58" t="str">
        <f t="shared" si="9"/>
        <v>ANH</v>
      </c>
      <c r="B598" s="14" t="s">
        <v>58</v>
      </c>
      <c r="C598" s="14" t="s">
        <v>256</v>
      </c>
      <c r="D598" s="14" t="s">
        <v>142</v>
      </c>
      <c r="E598" s="14" t="s">
        <v>225</v>
      </c>
      <c r="F598" s="14" t="s">
        <v>225</v>
      </c>
      <c r="G598" s="14">
        <v>3</v>
      </c>
      <c r="H598" s="73"/>
      <c r="I598" s="73"/>
      <c r="J598" s="73"/>
      <c r="K598" s="73"/>
      <c r="L598" s="73"/>
      <c r="M598" s="63">
        <v>2743.415</v>
      </c>
      <c r="N598" s="63">
        <v>2756.2719999999999</v>
      </c>
      <c r="O598" s="63">
        <v>2791.4789999999998</v>
      </c>
      <c r="P598" s="63">
        <v>2811.4470000000001</v>
      </c>
      <c r="Q598" s="63">
        <v>2852.3890000000001</v>
      </c>
      <c r="R598" s="63">
        <v>2872.6480000000001</v>
      </c>
      <c r="S598" s="71"/>
      <c r="T598" s="47"/>
    </row>
    <row r="599" spans="1:20">
      <c r="A599" s="58" t="str">
        <f t="shared" si="9"/>
        <v>WSH</v>
      </c>
      <c r="B599" s="14" t="s">
        <v>91</v>
      </c>
      <c r="C599" s="14" t="s">
        <v>256</v>
      </c>
      <c r="D599" s="14" t="s">
        <v>142</v>
      </c>
      <c r="E599" s="14" t="s">
        <v>225</v>
      </c>
      <c r="F599" s="14" t="s">
        <v>225</v>
      </c>
      <c r="G599" s="14">
        <v>3</v>
      </c>
      <c r="H599" s="73"/>
      <c r="I599" s="73"/>
      <c r="J599" s="73"/>
      <c r="K599" s="73"/>
      <c r="L599" s="73"/>
      <c r="M599" s="63">
        <v>1438.2339999999999</v>
      </c>
      <c r="N599" s="63">
        <v>1449.9090000000001</v>
      </c>
      <c r="O599" s="63">
        <v>1458.152</v>
      </c>
      <c r="P599" s="63">
        <v>1464.3320000000001</v>
      </c>
      <c r="Q599" s="63">
        <v>1473.875</v>
      </c>
      <c r="R599" s="63">
        <v>1480.3340000000001</v>
      </c>
      <c r="S599" s="71"/>
      <c r="T599" s="47"/>
    </row>
    <row r="600" spans="1:20">
      <c r="A600" s="58" t="str">
        <f t="shared" si="9"/>
        <v>HDD</v>
      </c>
      <c r="B600" s="14" t="s">
        <v>92</v>
      </c>
      <c r="C600" s="14" t="s">
        <v>256</v>
      </c>
      <c r="D600" s="14" t="s">
        <v>142</v>
      </c>
      <c r="E600" s="14" t="s">
        <v>225</v>
      </c>
      <c r="F600" s="14" t="s">
        <v>225</v>
      </c>
      <c r="G600" s="14">
        <v>3</v>
      </c>
      <c r="H600" s="73"/>
      <c r="I600" s="73"/>
      <c r="J600" s="73"/>
      <c r="K600" s="73"/>
      <c r="L600" s="73"/>
      <c r="M600" s="60" t="s">
        <v>241</v>
      </c>
      <c r="N600" s="60" t="s">
        <v>241</v>
      </c>
      <c r="O600" s="63">
        <v>21.071000000000002</v>
      </c>
      <c r="P600" s="63">
        <v>20.922000000000001</v>
      </c>
      <c r="Q600" s="63">
        <v>21.349</v>
      </c>
      <c r="R600" s="63">
        <v>21.366</v>
      </c>
      <c r="S600" s="71"/>
      <c r="T600" s="47"/>
    </row>
    <row r="601" spans="1:20">
      <c r="A601" s="58" t="str">
        <f t="shared" si="9"/>
        <v>NES</v>
      </c>
      <c r="B601" s="14" t="s">
        <v>93</v>
      </c>
      <c r="C601" s="14" t="s">
        <v>256</v>
      </c>
      <c r="D601" s="14" t="s">
        <v>142</v>
      </c>
      <c r="E601" s="14" t="s">
        <v>225</v>
      </c>
      <c r="F601" s="14" t="s">
        <v>225</v>
      </c>
      <c r="G601" s="14">
        <v>3</v>
      </c>
      <c r="H601" s="73"/>
      <c r="I601" s="73"/>
      <c r="J601" s="73"/>
      <c r="K601" s="73"/>
      <c r="L601" s="73"/>
      <c r="M601" s="63">
        <v>1255.797</v>
      </c>
      <c r="N601" s="63">
        <v>1264.011</v>
      </c>
      <c r="O601" s="63">
        <v>1269.944</v>
      </c>
      <c r="P601" s="63">
        <v>1283.7239999999999</v>
      </c>
      <c r="Q601" s="63">
        <v>1289.6949999999999</v>
      </c>
      <c r="R601" s="63">
        <v>1296.7270000000001</v>
      </c>
      <c r="S601" s="71"/>
      <c r="T601" s="47"/>
    </row>
    <row r="602" spans="1:20">
      <c r="A602" s="58" t="str">
        <f t="shared" si="9"/>
        <v>SVE</v>
      </c>
      <c r="B602" s="14" t="s">
        <v>94</v>
      </c>
      <c r="C602" s="14" t="s">
        <v>256</v>
      </c>
      <c r="D602" s="14" t="s">
        <v>142</v>
      </c>
      <c r="E602" s="14" t="s">
        <v>225</v>
      </c>
      <c r="F602" s="14" t="s">
        <v>225</v>
      </c>
      <c r="G602" s="14">
        <v>3</v>
      </c>
      <c r="H602" s="73"/>
      <c r="I602" s="73"/>
      <c r="J602" s="73"/>
      <c r="K602" s="73"/>
      <c r="L602" s="73"/>
      <c r="M602" s="63">
        <v>4078.6640000000002</v>
      </c>
      <c r="N602" s="63">
        <v>4130.8130000000001</v>
      </c>
      <c r="O602" s="63">
        <v>4149.9849999999997</v>
      </c>
      <c r="P602" s="63">
        <v>4210.0190000000002</v>
      </c>
      <c r="Q602" s="63">
        <v>4189.8959999999997</v>
      </c>
      <c r="R602" s="63">
        <v>4205.2079999999996</v>
      </c>
      <c r="S602" s="71"/>
      <c r="T602" s="47"/>
    </row>
    <row r="603" spans="1:20">
      <c r="A603" s="58" t="str">
        <f t="shared" si="9"/>
        <v>SWB</v>
      </c>
      <c r="B603" s="14" t="s">
        <v>95</v>
      </c>
      <c r="C603" s="14" t="s">
        <v>256</v>
      </c>
      <c r="D603" s="14" t="s">
        <v>142</v>
      </c>
      <c r="E603" s="14" t="s">
        <v>225</v>
      </c>
      <c r="F603" s="14" t="s">
        <v>225</v>
      </c>
      <c r="G603" s="14">
        <v>3</v>
      </c>
      <c r="H603" s="73"/>
      <c r="I603" s="73"/>
      <c r="J603" s="73"/>
      <c r="K603" s="73"/>
      <c r="L603" s="73"/>
      <c r="M603" s="63">
        <v>733.50300000000004</v>
      </c>
      <c r="N603" s="63">
        <v>746.38099999999997</v>
      </c>
      <c r="O603" s="63">
        <v>758.08699999999999</v>
      </c>
      <c r="P603" s="63">
        <v>765.30600000000004</v>
      </c>
      <c r="Q603" s="63">
        <v>769.28599999999994</v>
      </c>
      <c r="R603" s="63">
        <v>776.04399999999998</v>
      </c>
      <c r="S603" s="71"/>
      <c r="T603" s="47"/>
    </row>
    <row r="604" spans="1:20">
      <c r="A604" s="58" t="str">
        <f t="shared" si="9"/>
        <v>SRN</v>
      </c>
      <c r="B604" s="14" t="s">
        <v>96</v>
      </c>
      <c r="C604" s="14" t="s">
        <v>256</v>
      </c>
      <c r="D604" s="14" t="s">
        <v>142</v>
      </c>
      <c r="E604" s="14" t="s">
        <v>225</v>
      </c>
      <c r="F604" s="14" t="s">
        <v>225</v>
      </c>
      <c r="G604" s="14">
        <v>3</v>
      </c>
      <c r="H604" s="73"/>
      <c r="I604" s="73"/>
      <c r="J604" s="73"/>
      <c r="K604" s="73"/>
      <c r="L604" s="73"/>
      <c r="M604" s="63">
        <v>1962.9179999999999</v>
      </c>
      <c r="N604" s="63">
        <v>1978.1320000000001</v>
      </c>
      <c r="O604" s="63">
        <v>1986.644</v>
      </c>
      <c r="P604" s="63">
        <v>1998.931</v>
      </c>
      <c r="Q604" s="63">
        <v>2009.6790000000001</v>
      </c>
      <c r="R604" s="63">
        <v>2019.694</v>
      </c>
      <c r="S604" s="71"/>
      <c r="T604" s="47"/>
    </row>
    <row r="605" spans="1:20">
      <c r="A605" s="58" t="str">
        <f t="shared" si="9"/>
        <v>TMS</v>
      </c>
      <c r="B605" s="14" t="s">
        <v>97</v>
      </c>
      <c r="C605" s="14" t="s">
        <v>256</v>
      </c>
      <c r="D605" s="14" t="s">
        <v>142</v>
      </c>
      <c r="E605" s="14" t="s">
        <v>225</v>
      </c>
      <c r="F605" s="14" t="s">
        <v>225</v>
      </c>
      <c r="G605" s="14">
        <v>3</v>
      </c>
      <c r="H605" s="73"/>
      <c r="I605" s="73"/>
      <c r="J605" s="73"/>
      <c r="K605" s="73"/>
      <c r="L605" s="73"/>
      <c r="M605" s="63">
        <v>5795.3779999999997</v>
      </c>
      <c r="N605" s="63">
        <v>5838.3990000000003</v>
      </c>
      <c r="O605" s="63">
        <v>5899.9390000000003</v>
      </c>
      <c r="P605" s="63">
        <v>5976.4309999999996</v>
      </c>
      <c r="Q605" s="63">
        <v>6037.7330000000002</v>
      </c>
      <c r="R605" s="63">
        <v>6085.7690000000002</v>
      </c>
      <c r="S605" s="71"/>
      <c r="T605" s="47"/>
    </row>
    <row r="606" spans="1:20">
      <c r="A606" s="58" t="str">
        <f t="shared" si="9"/>
        <v>UUW</v>
      </c>
      <c r="B606" s="14" t="s">
        <v>267</v>
      </c>
      <c r="C606" s="14" t="s">
        <v>256</v>
      </c>
      <c r="D606" s="14" t="s">
        <v>142</v>
      </c>
      <c r="E606" s="14" t="s">
        <v>225</v>
      </c>
      <c r="F606" s="14" t="s">
        <v>225</v>
      </c>
      <c r="G606" s="14">
        <v>3</v>
      </c>
      <c r="H606" s="73"/>
      <c r="I606" s="73"/>
      <c r="J606" s="73"/>
      <c r="K606" s="73"/>
      <c r="L606" s="73"/>
      <c r="M606" s="63">
        <v>3289.6909999999998</v>
      </c>
      <c r="N606" s="63">
        <v>3315.6660000000002</v>
      </c>
      <c r="O606" s="63">
        <v>3342.0329999999999</v>
      </c>
      <c r="P606" s="63">
        <v>3376.857</v>
      </c>
      <c r="Q606" s="63">
        <v>3405.2249999999999</v>
      </c>
      <c r="R606" s="63">
        <v>3434.07</v>
      </c>
      <c r="S606" s="71"/>
      <c r="T606" s="47"/>
    </row>
    <row r="607" spans="1:20">
      <c r="A607" s="58" t="str">
        <f t="shared" si="9"/>
        <v>WSX</v>
      </c>
      <c r="B607" s="14" t="s">
        <v>99</v>
      </c>
      <c r="C607" s="14" t="s">
        <v>256</v>
      </c>
      <c r="D607" s="14" t="s">
        <v>142</v>
      </c>
      <c r="E607" s="14" t="s">
        <v>225</v>
      </c>
      <c r="F607" s="14" t="s">
        <v>225</v>
      </c>
      <c r="G607" s="14">
        <v>3</v>
      </c>
      <c r="H607" s="73"/>
      <c r="I607" s="73"/>
      <c r="J607" s="73"/>
      <c r="K607" s="73"/>
      <c r="L607" s="73"/>
      <c r="M607" s="63">
        <v>1230.3920000000001</v>
      </c>
      <c r="N607" s="63">
        <v>1238.193</v>
      </c>
      <c r="O607" s="63">
        <v>1249.4469999999999</v>
      </c>
      <c r="P607" s="63">
        <v>1258.5229999999999</v>
      </c>
      <c r="Q607" s="63">
        <v>1265.356</v>
      </c>
      <c r="R607" s="63">
        <v>1276.441</v>
      </c>
      <c r="S607" s="71"/>
      <c r="T607" s="47"/>
    </row>
    <row r="608" spans="1:20">
      <c r="A608" s="58" t="str">
        <f t="shared" si="9"/>
        <v>YKY</v>
      </c>
      <c r="B608" s="14" t="s">
        <v>100</v>
      </c>
      <c r="C608" s="14" t="s">
        <v>256</v>
      </c>
      <c r="D608" s="14" t="s">
        <v>142</v>
      </c>
      <c r="E608" s="14" t="s">
        <v>225</v>
      </c>
      <c r="F608" s="14" t="s">
        <v>225</v>
      </c>
      <c r="G608" s="14">
        <v>3</v>
      </c>
      <c r="H608" s="73"/>
      <c r="I608" s="73"/>
      <c r="J608" s="73"/>
      <c r="K608" s="73"/>
      <c r="L608" s="73"/>
      <c r="M608" s="63">
        <v>2271.915</v>
      </c>
      <c r="N608" s="63">
        <v>2283.1219999999998</v>
      </c>
      <c r="O608" s="63">
        <v>2299.1619999999998</v>
      </c>
      <c r="P608" s="63">
        <v>2312.9789999999998</v>
      </c>
      <c r="Q608" s="63">
        <v>2328.741</v>
      </c>
      <c r="R608" s="63">
        <v>2344.982</v>
      </c>
      <c r="S608" s="71"/>
      <c r="T608" s="47"/>
    </row>
    <row r="609" spans="1:20">
      <c r="A609" s="58" t="str">
        <f t="shared" si="9"/>
        <v>ANH</v>
      </c>
      <c r="B609" s="14" t="s">
        <v>58</v>
      </c>
      <c r="C609" s="14" t="s">
        <v>205</v>
      </c>
      <c r="D609" s="14" t="s">
        <v>251</v>
      </c>
      <c r="E609" s="14" t="s">
        <v>268</v>
      </c>
      <c r="F609" s="14" t="s">
        <v>378</v>
      </c>
      <c r="G609" s="14">
        <v>2</v>
      </c>
      <c r="H609" s="67"/>
      <c r="I609" s="68"/>
      <c r="J609" s="68"/>
      <c r="K609" s="68"/>
      <c r="L609" s="68"/>
      <c r="M609" s="68"/>
      <c r="N609" s="60">
        <v>6.5</v>
      </c>
      <c r="O609" s="60">
        <v>6.07</v>
      </c>
      <c r="P609" s="60">
        <v>5.63</v>
      </c>
      <c r="Q609" s="60">
        <v>6.34</v>
      </c>
      <c r="R609" s="60">
        <v>5.57</v>
      </c>
      <c r="S609" s="69"/>
      <c r="T609" s="47"/>
    </row>
    <row r="610" spans="1:20">
      <c r="A610" s="58" t="str">
        <f t="shared" si="9"/>
        <v>WSH</v>
      </c>
      <c r="B610" s="14" t="s">
        <v>91</v>
      </c>
      <c r="C610" s="14" t="s">
        <v>205</v>
      </c>
      <c r="D610" s="14" t="s">
        <v>251</v>
      </c>
      <c r="E610" s="14" t="s">
        <v>268</v>
      </c>
      <c r="F610" s="14" t="s">
        <v>378</v>
      </c>
      <c r="G610" s="14">
        <v>2</v>
      </c>
      <c r="H610" s="67"/>
      <c r="I610" s="68"/>
      <c r="J610" s="68"/>
      <c r="K610" s="68"/>
      <c r="L610" s="68"/>
      <c r="M610" s="68"/>
      <c r="N610" s="60">
        <v>7.5</v>
      </c>
      <c r="O610" s="60">
        <v>7.24</v>
      </c>
      <c r="P610" s="60">
        <v>7.23</v>
      </c>
      <c r="Q610" s="60">
        <v>7.69</v>
      </c>
      <c r="R610" s="60">
        <v>6.71</v>
      </c>
      <c r="S610" s="69"/>
      <c r="T610" s="47"/>
    </row>
    <row r="611" spans="1:20">
      <c r="A611" s="58" t="str">
        <f t="shared" si="9"/>
        <v>HDD</v>
      </c>
      <c r="B611" s="14" t="s">
        <v>92</v>
      </c>
      <c r="C611" s="14" t="s">
        <v>205</v>
      </c>
      <c r="D611" s="14" t="s">
        <v>251</v>
      </c>
      <c r="E611" s="14" t="s">
        <v>268</v>
      </c>
      <c r="F611" s="14" t="s">
        <v>378</v>
      </c>
      <c r="G611" s="14">
        <v>2</v>
      </c>
      <c r="H611" s="67"/>
      <c r="I611" s="68"/>
      <c r="J611" s="68"/>
      <c r="K611" s="68"/>
      <c r="L611" s="68"/>
      <c r="M611" s="68"/>
      <c r="N611" s="60">
        <v>9.98</v>
      </c>
      <c r="O611" s="60">
        <v>17.96</v>
      </c>
      <c r="P611" s="60">
        <v>26.48</v>
      </c>
      <c r="Q611" s="60">
        <v>16.329999999999998</v>
      </c>
      <c r="R611" s="60">
        <v>22.36</v>
      </c>
      <c r="S611" s="69"/>
      <c r="T611" s="47"/>
    </row>
    <row r="612" spans="1:20">
      <c r="A612" s="58" t="str">
        <f t="shared" si="9"/>
        <v>NES</v>
      </c>
      <c r="B612" s="14" t="s">
        <v>93</v>
      </c>
      <c r="C612" s="14" t="s">
        <v>205</v>
      </c>
      <c r="D612" s="14" t="s">
        <v>251</v>
      </c>
      <c r="E612" s="14" t="s">
        <v>268</v>
      </c>
      <c r="F612" s="14" t="s">
        <v>378</v>
      </c>
      <c r="G612" s="14">
        <v>2</v>
      </c>
      <c r="H612" s="67"/>
      <c r="I612" s="68"/>
      <c r="J612" s="68"/>
      <c r="K612" s="68"/>
      <c r="L612" s="68"/>
      <c r="M612" s="68"/>
      <c r="N612" s="60">
        <v>18.600000000000001</v>
      </c>
      <c r="O612" s="60">
        <v>9.5</v>
      </c>
      <c r="P612" s="60">
        <v>9.8000000000000007</v>
      </c>
      <c r="Q612" s="60">
        <v>9.82</v>
      </c>
      <c r="R612" s="60">
        <v>8.7100000000000009</v>
      </c>
      <c r="S612" s="69"/>
      <c r="T612" s="47"/>
    </row>
    <row r="613" spans="1:20">
      <c r="A613" s="58" t="str">
        <f t="shared" si="9"/>
        <v>SVE</v>
      </c>
      <c r="B613" s="14" t="s">
        <v>94</v>
      </c>
      <c r="C613" s="14" t="s">
        <v>205</v>
      </c>
      <c r="D613" s="14" t="s">
        <v>251</v>
      </c>
      <c r="E613" s="14" t="s">
        <v>268</v>
      </c>
      <c r="F613" s="14" t="s">
        <v>378</v>
      </c>
      <c r="G613" s="14">
        <v>2</v>
      </c>
      <c r="H613" s="67"/>
      <c r="I613" s="68"/>
      <c r="J613" s="68"/>
      <c r="K613" s="68"/>
      <c r="L613" s="68"/>
      <c r="M613" s="68"/>
      <c r="N613" s="60">
        <v>5.14</v>
      </c>
      <c r="O613" s="60">
        <v>8.8000000000000007</v>
      </c>
      <c r="P613" s="60">
        <v>9.33</v>
      </c>
      <c r="Q613" s="60">
        <v>7.74</v>
      </c>
      <c r="R613" s="60">
        <v>7.42</v>
      </c>
      <c r="S613" s="69"/>
      <c r="T613" s="47"/>
    </row>
    <row r="614" spans="1:20">
      <c r="A614" s="58" t="str">
        <f t="shared" si="9"/>
        <v>SWB</v>
      </c>
      <c r="B614" s="14" t="s">
        <v>95</v>
      </c>
      <c r="C614" s="14" t="s">
        <v>205</v>
      </c>
      <c r="D614" s="14" t="s">
        <v>251</v>
      </c>
      <c r="E614" s="14" t="s">
        <v>268</v>
      </c>
      <c r="F614" s="14" t="s">
        <v>378</v>
      </c>
      <c r="G614" s="14">
        <v>2</v>
      </c>
      <c r="H614" s="67"/>
      <c r="I614" s="68"/>
      <c r="J614" s="68"/>
      <c r="K614" s="68"/>
      <c r="L614" s="68"/>
      <c r="M614" s="68"/>
      <c r="N614" s="60">
        <v>18.010000000000002</v>
      </c>
      <c r="O614" s="60">
        <v>19.27</v>
      </c>
      <c r="P614" s="60">
        <v>12.8</v>
      </c>
      <c r="Q614" s="60">
        <v>9.76</v>
      </c>
      <c r="R614" s="60">
        <v>6.75</v>
      </c>
      <c r="S614" s="69"/>
      <c r="T614" s="47"/>
    </row>
    <row r="615" spans="1:20">
      <c r="A615" s="58" t="str">
        <f t="shared" si="9"/>
        <v>SRN</v>
      </c>
      <c r="B615" s="14" t="s">
        <v>96</v>
      </c>
      <c r="C615" s="14" t="s">
        <v>205</v>
      </c>
      <c r="D615" s="14" t="s">
        <v>251</v>
      </c>
      <c r="E615" s="14" t="s">
        <v>268</v>
      </c>
      <c r="F615" s="14" t="s">
        <v>378</v>
      </c>
      <c r="G615" s="14">
        <v>2</v>
      </c>
      <c r="H615" s="67"/>
      <c r="I615" s="68"/>
      <c r="J615" s="68"/>
      <c r="K615" s="68"/>
      <c r="L615" s="68"/>
      <c r="M615" s="68"/>
      <c r="N615" s="60">
        <v>5.8</v>
      </c>
      <c r="O615" s="60">
        <v>5.5</v>
      </c>
      <c r="P615" s="60">
        <v>7.8</v>
      </c>
      <c r="Q615" s="60">
        <v>7.91</v>
      </c>
      <c r="R615" s="60">
        <v>7.87</v>
      </c>
      <c r="S615" s="69"/>
      <c r="T615" s="47"/>
    </row>
    <row r="616" spans="1:20">
      <c r="A616" s="58" t="str">
        <f t="shared" si="9"/>
        <v>TMS</v>
      </c>
      <c r="B616" s="14" t="s">
        <v>97</v>
      </c>
      <c r="C616" s="14" t="s">
        <v>205</v>
      </c>
      <c r="D616" s="14" t="s">
        <v>251</v>
      </c>
      <c r="E616" s="14" t="s">
        <v>268</v>
      </c>
      <c r="F616" s="14" t="s">
        <v>378</v>
      </c>
      <c r="G616" s="14">
        <v>2</v>
      </c>
      <c r="H616" s="67"/>
      <c r="I616" s="68"/>
      <c r="J616" s="68"/>
      <c r="K616" s="68"/>
      <c r="L616" s="68"/>
      <c r="M616" s="68"/>
      <c r="N616" s="60">
        <v>3.89</v>
      </c>
      <c r="O616" s="60">
        <v>4.05</v>
      </c>
      <c r="P616" s="60">
        <v>5.9</v>
      </c>
      <c r="Q616" s="60">
        <v>3.96</v>
      </c>
      <c r="R616" s="60">
        <v>3.78</v>
      </c>
      <c r="S616" s="69"/>
      <c r="T616" s="47"/>
    </row>
    <row r="617" spans="1:20">
      <c r="A617" s="58" t="str">
        <f t="shared" si="9"/>
        <v>UUW</v>
      </c>
      <c r="B617" s="14" t="s">
        <v>267</v>
      </c>
      <c r="C617" s="14" t="s">
        <v>205</v>
      </c>
      <c r="D617" s="14" t="s">
        <v>251</v>
      </c>
      <c r="E617" s="14" t="s">
        <v>268</v>
      </c>
      <c r="F617" s="14" t="s">
        <v>378</v>
      </c>
      <c r="G617" s="14">
        <v>2</v>
      </c>
      <c r="H617" s="67"/>
      <c r="I617" s="68"/>
      <c r="J617" s="68"/>
      <c r="K617" s="68"/>
      <c r="L617" s="68"/>
      <c r="M617" s="68"/>
      <c r="N617" s="60">
        <v>17.2</v>
      </c>
      <c r="O617" s="60">
        <v>15.93</v>
      </c>
      <c r="P617" s="60">
        <v>20.420000000000002</v>
      </c>
      <c r="Q617" s="60">
        <v>14.61</v>
      </c>
      <c r="R617" s="60">
        <v>13.7</v>
      </c>
      <c r="S617" s="69"/>
      <c r="T617" s="47"/>
    </row>
    <row r="618" spans="1:20">
      <c r="A618" s="58" t="str">
        <f t="shared" si="9"/>
        <v>WSX</v>
      </c>
      <c r="B618" s="14" t="s">
        <v>99</v>
      </c>
      <c r="C618" s="14" t="s">
        <v>205</v>
      </c>
      <c r="D618" s="14" t="s">
        <v>251</v>
      </c>
      <c r="E618" s="14" t="s">
        <v>268</v>
      </c>
      <c r="F618" s="14" t="s">
        <v>378</v>
      </c>
      <c r="G618" s="14">
        <v>2</v>
      </c>
      <c r="H618" s="67"/>
      <c r="I618" s="68"/>
      <c r="J618" s="68"/>
      <c r="K618" s="68"/>
      <c r="L618" s="68"/>
      <c r="M618" s="68"/>
      <c r="N618" s="60">
        <v>5.16</v>
      </c>
      <c r="O618" s="60">
        <v>6.32</v>
      </c>
      <c r="P618" s="60">
        <v>5.21</v>
      </c>
      <c r="Q618" s="60">
        <v>6.12</v>
      </c>
      <c r="R618" s="60">
        <v>5.91</v>
      </c>
      <c r="S618" s="69"/>
      <c r="T618" s="47"/>
    </row>
    <row r="619" spans="1:20">
      <c r="A619" s="58" t="str">
        <f t="shared" si="9"/>
        <v>YKY</v>
      </c>
      <c r="B619" s="14" t="s">
        <v>100</v>
      </c>
      <c r="C619" s="14" t="s">
        <v>205</v>
      </c>
      <c r="D619" s="14" t="s">
        <v>251</v>
      </c>
      <c r="E619" s="14" t="s">
        <v>268</v>
      </c>
      <c r="F619" s="14" t="s">
        <v>378</v>
      </c>
      <c r="G619" s="14">
        <v>2</v>
      </c>
      <c r="H619" s="67"/>
      <c r="I619" s="68"/>
      <c r="J619" s="68"/>
      <c r="K619" s="68"/>
      <c r="L619" s="68"/>
      <c r="M619" s="68"/>
      <c r="N619" s="60">
        <v>26.8</v>
      </c>
      <c r="O619" s="60">
        <v>18.27</v>
      </c>
      <c r="P619" s="60">
        <v>14</v>
      </c>
      <c r="Q619" s="60">
        <v>15.67</v>
      </c>
      <c r="R619" s="60">
        <v>11.71</v>
      </c>
      <c r="S619" s="69"/>
      <c r="T619" s="47"/>
    </row>
    <row r="620" spans="1:20">
      <c r="A620" s="58" t="str">
        <f t="shared" si="9"/>
        <v>ANH</v>
      </c>
      <c r="B620" s="14" t="s">
        <v>58</v>
      </c>
      <c r="C620" s="14" t="s">
        <v>379</v>
      </c>
      <c r="D620" s="14" t="s">
        <v>251</v>
      </c>
      <c r="E620" s="14" t="s">
        <v>380</v>
      </c>
      <c r="F620" s="14" t="s">
        <v>380</v>
      </c>
      <c r="G620" s="14">
        <v>0</v>
      </c>
      <c r="H620" s="67"/>
      <c r="I620" s="68"/>
      <c r="J620" s="68"/>
      <c r="K620" s="68"/>
      <c r="L620" s="68"/>
      <c r="M620" s="68"/>
      <c r="N620" s="59">
        <v>497</v>
      </c>
      <c r="O620" s="59">
        <v>465</v>
      </c>
      <c r="P620" s="59">
        <v>433</v>
      </c>
      <c r="Q620" s="59">
        <v>488</v>
      </c>
      <c r="R620" s="59">
        <v>429</v>
      </c>
      <c r="S620" s="65"/>
      <c r="T620" s="47"/>
    </row>
    <row r="621" spans="1:20">
      <c r="A621" s="58" t="str">
        <f t="shared" si="9"/>
        <v>WSH</v>
      </c>
      <c r="B621" s="14" t="s">
        <v>91</v>
      </c>
      <c r="C621" s="14" t="s">
        <v>379</v>
      </c>
      <c r="D621" s="14" t="s">
        <v>251</v>
      </c>
      <c r="E621" s="14" t="s">
        <v>380</v>
      </c>
      <c r="F621" s="14" t="s">
        <v>380</v>
      </c>
      <c r="G621" s="14">
        <v>0</v>
      </c>
      <c r="H621" s="67"/>
      <c r="I621" s="68"/>
      <c r="J621" s="68"/>
      <c r="K621" s="68"/>
      <c r="L621" s="68"/>
      <c r="M621" s="68"/>
      <c r="N621" s="59">
        <v>272</v>
      </c>
      <c r="O621" s="59">
        <v>264</v>
      </c>
      <c r="P621" s="59">
        <v>265</v>
      </c>
      <c r="Q621" s="59">
        <v>283</v>
      </c>
      <c r="R621" s="59">
        <v>248</v>
      </c>
      <c r="S621" s="65"/>
      <c r="T621" s="47"/>
    </row>
    <row r="622" spans="1:20">
      <c r="A622" s="58" t="str">
        <f t="shared" si="9"/>
        <v>HDD</v>
      </c>
      <c r="B622" s="14" t="s">
        <v>92</v>
      </c>
      <c r="C622" s="14" t="s">
        <v>379</v>
      </c>
      <c r="D622" s="14" t="s">
        <v>251</v>
      </c>
      <c r="E622" s="14" t="s">
        <v>380</v>
      </c>
      <c r="F622" s="14" t="s">
        <v>380</v>
      </c>
      <c r="G622" s="14">
        <v>0</v>
      </c>
      <c r="H622" s="67"/>
      <c r="I622" s="68"/>
      <c r="J622" s="68"/>
      <c r="K622" s="68"/>
      <c r="L622" s="68"/>
      <c r="M622" s="68"/>
      <c r="N622" s="59">
        <v>5</v>
      </c>
      <c r="O622" s="59">
        <v>9</v>
      </c>
      <c r="P622" s="59">
        <v>13</v>
      </c>
      <c r="Q622" s="59">
        <v>8</v>
      </c>
      <c r="R622" s="59">
        <v>11</v>
      </c>
      <c r="S622" s="65"/>
      <c r="T622" s="47"/>
    </row>
    <row r="623" spans="1:20">
      <c r="A623" s="58" t="str">
        <f t="shared" si="9"/>
        <v>NES</v>
      </c>
      <c r="B623" s="14" t="s">
        <v>93</v>
      </c>
      <c r="C623" s="14" t="s">
        <v>379</v>
      </c>
      <c r="D623" s="14" t="s">
        <v>251</v>
      </c>
      <c r="E623" s="14" t="s">
        <v>380</v>
      </c>
      <c r="F623" s="14" t="s">
        <v>380</v>
      </c>
      <c r="G623" s="14">
        <v>0</v>
      </c>
      <c r="H623" s="67"/>
      <c r="I623" s="68"/>
      <c r="J623" s="68"/>
      <c r="K623" s="68"/>
      <c r="L623" s="68"/>
      <c r="M623" s="68"/>
      <c r="N623" s="59">
        <v>558</v>
      </c>
      <c r="O623" s="59">
        <v>286</v>
      </c>
      <c r="P623" s="59">
        <v>295</v>
      </c>
      <c r="Q623" s="59">
        <v>296</v>
      </c>
      <c r="R623" s="59">
        <v>263</v>
      </c>
      <c r="S623" s="65"/>
      <c r="T623" s="47"/>
    </row>
    <row r="624" spans="1:20">
      <c r="A624" s="58" t="str">
        <f t="shared" si="9"/>
        <v>SVE</v>
      </c>
      <c r="B624" s="14" t="s">
        <v>94</v>
      </c>
      <c r="C624" s="14" t="s">
        <v>379</v>
      </c>
      <c r="D624" s="14" t="s">
        <v>251</v>
      </c>
      <c r="E624" s="14" t="s">
        <v>380</v>
      </c>
      <c r="F624" s="14" t="s">
        <v>380</v>
      </c>
      <c r="G624" s="14">
        <v>0</v>
      </c>
      <c r="H624" s="67"/>
      <c r="I624" s="68"/>
      <c r="J624" s="68"/>
      <c r="K624" s="68"/>
      <c r="L624" s="68"/>
      <c r="M624" s="68"/>
      <c r="N624" s="59">
        <v>474</v>
      </c>
      <c r="O624" s="59">
        <v>812</v>
      </c>
      <c r="P624" s="59">
        <v>862</v>
      </c>
      <c r="Q624" s="59">
        <v>715</v>
      </c>
      <c r="R624" s="59">
        <v>686</v>
      </c>
      <c r="S624" s="65"/>
      <c r="T624" s="47"/>
    </row>
    <row r="625" spans="1:20">
      <c r="A625" s="58" t="str">
        <f t="shared" si="9"/>
        <v>SWB</v>
      </c>
      <c r="B625" s="14" t="s">
        <v>95</v>
      </c>
      <c r="C625" s="14" t="s">
        <v>379</v>
      </c>
      <c r="D625" s="14" t="s">
        <v>251</v>
      </c>
      <c r="E625" s="14" t="s">
        <v>380</v>
      </c>
      <c r="F625" s="14" t="s">
        <v>380</v>
      </c>
      <c r="G625" s="14">
        <v>0</v>
      </c>
      <c r="H625" s="67"/>
      <c r="I625" s="68"/>
      <c r="J625" s="68"/>
      <c r="K625" s="68"/>
      <c r="L625" s="68"/>
      <c r="M625" s="68"/>
      <c r="N625" s="59">
        <v>314</v>
      </c>
      <c r="O625" s="59">
        <v>337</v>
      </c>
      <c r="P625" s="59">
        <v>224</v>
      </c>
      <c r="Q625" s="59">
        <v>186</v>
      </c>
      <c r="R625" s="59">
        <v>129</v>
      </c>
      <c r="S625" s="65"/>
      <c r="T625" s="47"/>
    </row>
    <row r="626" spans="1:20">
      <c r="A626" s="58" t="str">
        <f t="shared" si="9"/>
        <v>SRN</v>
      </c>
      <c r="B626" s="14" t="s">
        <v>96</v>
      </c>
      <c r="C626" s="14" t="s">
        <v>379</v>
      </c>
      <c r="D626" s="14" t="s">
        <v>251</v>
      </c>
      <c r="E626" s="14" t="s">
        <v>380</v>
      </c>
      <c r="F626" s="14" t="s">
        <v>380</v>
      </c>
      <c r="G626" s="14">
        <v>0</v>
      </c>
      <c r="H626" s="67"/>
      <c r="I626" s="68"/>
      <c r="J626" s="68"/>
      <c r="K626" s="68"/>
      <c r="L626" s="68"/>
      <c r="M626" s="68"/>
      <c r="N626" s="59">
        <v>229</v>
      </c>
      <c r="O626" s="59">
        <v>218</v>
      </c>
      <c r="P626" s="59">
        <v>310</v>
      </c>
      <c r="Q626" s="59">
        <v>315</v>
      </c>
      <c r="R626" s="59">
        <v>314</v>
      </c>
      <c r="S626" s="65"/>
      <c r="T626" s="47"/>
    </row>
    <row r="627" spans="1:20">
      <c r="A627" s="58" t="str">
        <f t="shared" si="9"/>
        <v>TMS</v>
      </c>
      <c r="B627" s="14" t="s">
        <v>97</v>
      </c>
      <c r="C627" s="14" t="s">
        <v>379</v>
      </c>
      <c r="D627" s="14" t="s">
        <v>251</v>
      </c>
      <c r="E627" s="14" t="s">
        <v>380</v>
      </c>
      <c r="F627" s="14" t="s">
        <v>380</v>
      </c>
      <c r="G627" s="14">
        <v>0</v>
      </c>
      <c r="H627" s="67"/>
      <c r="I627" s="68"/>
      <c r="J627" s="68"/>
      <c r="K627" s="68"/>
      <c r="L627" s="68"/>
      <c r="M627" s="68"/>
      <c r="N627" s="59">
        <v>424</v>
      </c>
      <c r="O627" s="59">
        <v>442</v>
      </c>
      <c r="P627" s="59">
        <v>644</v>
      </c>
      <c r="Q627" s="59">
        <v>433</v>
      </c>
      <c r="R627" s="59">
        <v>413</v>
      </c>
      <c r="S627" s="65"/>
      <c r="T627" s="47"/>
    </row>
    <row r="628" spans="1:20">
      <c r="A628" s="58" t="str">
        <f t="shared" si="9"/>
        <v>UUW</v>
      </c>
      <c r="B628" s="14" t="s">
        <v>267</v>
      </c>
      <c r="C628" s="14" t="s">
        <v>379</v>
      </c>
      <c r="D628" s="14" t="s">
        <v>251</v>
      </c>
      <c r="E628" s="14" t="s">
        <v>380</v>
      </c>
      <c r="F628" s="14" t="s">
        <v>380</v>
      </c>
      <c r="G628" s="14">
        <v>0</v>
      </c>
      <c r="H628" s="67"/>
      <c r="I628" s="68"/>
      <c r="J628" s="68"/>
      <c r="K628" s="68"/>
      <c r="L628" s="68"/>
      <c r="M628" s="68"/>
      <c r="N628" s="59">
        <v>1330</v>
      </c>
      <c r="O628" s="59">
        <v>1250</v>
      </c>
      <c r="P628" s="59">
        <v>1606</v>
      </c>
      <c r="Q628" s="59">
        <v>1156</v>
      </c>
      <c r="R628" s="59">
        <v>1080</v>
      </c>
      <c r="S628" s="65"/>
      <c r="T628" s="47"/>
    </row>
    <row r="629" spans="1:20">
      <c r="A629" s="58" t="str">
        <f t="shared" si="9"/>
        <v>WSX</v>
      </c>
      <c r="B629" s="14" t="s">
        <v>99</v>
      </c>
      <c r="C629" s="14" t="s">
        <v>379</v>
      </c>
      <c r="D629" s="14" t="s">
        <v>251</v>
      </c>
      <c r="E629" s="14" t="s">
        <v>380</v>
      </c>
      <c r="F629" s="14" t="s">
        <v>380</v>
      </c>
      <c r="G629" s="14">
        <v>0</v>
      </c>
      <c r="H629" s="67"/>
      <c r="I629" s="68"/>
      <c r="J629" s="68"/>
      <c r="K629" s="68"/>
      <c r="L629" s="68"/>
      <c r="M629" s="68"/>
      <c r="N629" s="59">
        <v>180</v>
      </c>
      <c r="O629" s="59">
        <v>220</v>
      </c>
      <c r="P629" s="59">
        <v>182</v>
      </c>
      <c r="Q629" s="59">
        <v>214</v>
      </c>
      <c r="R629" s="59">
        <v>207</v>
      </c>
      <c r="S629" s="65"/>
      <c r="T629" s="47"/>
    </row>
    <row r="630" spans="1:20">
      <c r="A630" s="58" t="str">
        <f t="shared" si="9"/>
        <v>YKY</v>
      </c>
      <c r="B630" s="14" t="s">
        <v>100</v>
      </c>
      <c r="C630" s="14" t="s">
        <v>379</v>
      </c>
      <c r="D630" s="14" t="s">
        <v>251</v>
      </c>
      <c r="E630" s="14" t="s">
        <v>380</v>
      </c>
      <c r="F630" s="14" t="s">
        <v>380</v>
      </c>
      <c r="G630" s="14">
        <v>0</v>
      </c>
      <c r="H630" s="67"/>
      <c r="I630" s="68"/>
      <c r="J630" s="68"/>
      <c r="K630" s="68"/>
      <c r="L630" s="68"/>
      <c r="M630" s="68"/>
      <c r="N630" s="59">
        <v>1401</v>
      </c>
      <c r="O630" s="59">
        <v>955</v>
      </c>
      <c r="P630" s="59">
        <v>732</v>
      </c>
      <c r="Q630" s="59">
        <v>821</v>
      </c>
      <c r="R630" s="59">
        <v>614</v>
      </c>
      <c r="S630" s="65"/>
      <c r="T630" s="47"/>
    </row>
    <row r="631" spans="1:20">
      <c r="A631" s="58" t="str">
        <f t="shared" si="9"/>
        <v>ANH</v>
      </c>
      <c r="B631" s="14" t="s">
        <v>58</v>
      </c>
      <c r="C631" s="14" t="s">
        <v>381</v>
      </c>
      <c r="D631" s="14" t="s">
        <v>251</v>
      </c>
      <c r="E631" s="14" t="s">
        <v>382</v>
      </c>
      <c r="F631" s="14" t="s">
        <v>383</v>
      </c>
      <c r="G631" s="14">
        <v>0</v>
      </c>
      <c r="H631" s="67"/>
      <c r="I631" s="68"/>
      <c r="J631" s="68"/>
      <c r="K631" s="68"/>
      <c r="L631" s="68"/>
      <c r="M631" s="68"/>
      <c r="N631" s="59">
        <v>76437</v>
      </c>
      <c r="O631" s="59">
        <v>76569</v>
      </c>
      <c r="P631" s="59">
        <v>76857</v>
      </c>
      <c r="Q631" s="59">
        <v>77004</v>
      </c>
      <c r="R631" s="59">
        <v>77037</v>
      </c>
      <c r="S631" s="65"/>
      <c r="T631" s="47"/>
    </row>
    <row r="632" spans="1:20">
      <c r="A632" s="58" t="str">
        <f t="shared" si="9"/>
        <v>WSH</v>
      </c>
      <c r="B632" s="14" t="s">
        <v>91</v>
      </c>
      <c r="C632" s="14" t="s">
        <v>381</v>
      </c>
      <c r="D632" s="14" t="s">
        <v>251</v>
      </c>
      <c r="E632" s="14" t="s">
        <v>382</v>
      </c>
      <c r="F632" s="14" t="s">
        <v>383</v>
      </c>
      <c r="G632" s="14">
        <v>0</v>
      </c>
      <c r="H632" s="67"/>
      <c r="I632" s="68"/>
      <c r="J632" s="68"/>
      <c r="K632" s="68"/>
      <c r="L632" s="68"/>
      <c r="M632" s="68"/>
      <c r="N632" s="59">
        <v>36260</v>
      </c>
      <c r="O632" s="59">
        <v>36454</v>
      </c>
      <c r="P632" s="59">
        <v>36630</v>
      </c>
      <c r="Q632" s="59">
        <v>36782</v>
      </c>
      <c r="R632" s="59">
        <v>36959</v>
      </c>
      <c r="S632" s="65"/>
      <c r="T632" s="47"/>
    </row>
    <row r="633" spans="1:20">
      <c r="A633" s="58" t="str">
        <f t="shared" si="9"/>
        <v>HDD</v>
      </c>
      <c r="B633" s="14" t="s">
        <v>92</v>
      </c>
      <c r="C633" s="14" t="s">
        <v>381</v>
      </c>
      <c r="D633" s="14" t="s">
        <v>251</v>
      </c>
      <c r="E633" s="14" t="s">
        <v>382</v>
      </c>
      <c r="F633" s="14" t="s">
        <v>383</v>
      </c>
      <c r="G633" s="14">
        <v>0</v>
      </c>
      <c r="H633" s="67"/>
      <c r="I633" s="68"/>
      <c r="J633" s="68"/>
      <c r="K633" s="68"/>
      <c r="L633" s="68"/>
      <c r="M633" s="68"/>
      <c r="N633" s="59">
        <v>501</v>
      </c>
      <c r="O633" s="59">
        <v>501</v>
      </c>
      <c r="P633" s="59">
        <v>491</v>
      </c>
      <c r="Q633" s="59">
        <v>490</v>
      </c>
      <c r="R633" s="59">
        <v>492</v>
      </c>
      <c r="S633" s="65"/>
      <c r="T633" s="47"/>
    </row>
    <row r="634" spans="1:20">
      <c r="A634" s="58" t="str">
        <f t="shared" si="9"/>
        <v>NES</v>
      </c>
      <c r="B634" s="14" t="s">
        <v>93</v>
      </c>
      <c r="C634" s="14" t="s">
        <v>381</v>
      </c>
      <c r="D634" s="14" t="s">
        <v>251</v>
      </c>
      <c r="E634" s="14" t="s">
        <v>382</v>
      </c>
      <c r="F634" s="14" t="s">
        <v>383</v>
      </c>
      <c r="G634" s="14">
        <v>0</v>
      </c>
      <c r="H634" s="67"/>
      <c r="I634" s="68"/>
      <c r="J634" s="68"/>
      <c r="K634" s="68"/>
      <c r="L634" s="68"/>
      <c r="M634" s="68"/>
      <c r="N634" s="59">
        <v>30026</v>
      </c>
      <c r="O634" s="59">
        <v>30070</v>
      </c>
      <c r="P634" s="59">
        <v>30106</v>
      </c>
      <c r="Q634" s="59">
        <v>30150</v>
      </c>
      <c r="R634" s="59">
        <v>30180</v>
      </c>
      <c r="S634" s="65"/>
      <c r="T634" s="47"/>
    </row>
    <row r="635" spans="1:20">
      <c r="A635" s="58" t="str">
        <f t="shared" si="9"/>
        <v>SVE</v>
      </c>
      <c r="B635" s="14" t="s">
        <v>94</v>
      </c>
      <c r="C635" s="14" t="s">
        <v>381</v>
      </c>
      <c r="D635" s="14" t="s">
        <v>251</v>
      </c>
      <c r="E635" s="14" t="s">
        <v>382</v>
      </c>
      <c r="F635" s="14" t="s">
        <v>383</v>
      </c>
      <c r="G635" s="14">
        <v>0</v>
      </c>
      <c r="H635" s="67"/>
      <c r="I635" s="68"/>
      <c r="J635" s="68"/>
      <c r="K635" s="68"/>
      <c r="L635" s="68"/>
      <c r="M635" s="68"/>
      <c r="N635" s="59">
        <v>92223</v>
      </c>
      <c r="O635" s="59">
        <v>92223</v>
      </c>
      <c r="P635" s="59">
        <v>92383</v>
      </c>
      <c r="Q635" s="59">
        <v>92403</v>
      </c>
      <c r="R635" s="59">
        <v>92441</v>
      </c>
      <c r="S635" s="65"/>
      <c r="T635" s="47"/>
    </row>
    <row r="636" spans="1:20">
      <c r="A636" s="58" t="str">
        <f t="shared" si="9"/>
        <v>SWB</v>
      </c>
      <c r="B636" s="14" t="s">
        <v>95</v>
      </c>
      <c r="C636" s="14" t="s">
        <v>381</v>
      </c>
      <c r="D636" s="14" t="s">
        <v>251</v>
      </c>
      <c r="E636" s="14" t="s">
        <v>382</v>
      </c>
      <c r="F636" s="14" t="s">
        <v>383</v>
      </c>
      <c r="G636" s="14">
        <v>0</v>
      </c>
      <c r="H636" s="67"/>
      <c r="I636" s="68"/>
      <c r="J636" s="68"/>
      <c r="K636" s="68"/>
      <c r="L636" s="68"/>
      <c r="M636" s="68"/>
      <c r="N636" s="59">
        <v>17440</v>
      </c>
      <c r="O636" s="59">
        <v>17490</v>
      </c>
      <c r="P636" s="59">
        <v>17515</v>
      </c>
      <c r="Q636" s="59">
        <v>19049</v>
      </c>
      <c r="R636" s="59">
        <v>19121</v>
      </c>
      <c r="S636" s="65"/>
      <c r="T636" s="47"/>
    </row>
    <row r="637" spans="1:20">
      <c r="A637" s="58" t="str">
        <f t="shared" si="9"/>
        <v>SRN</v>
      </c>
      <c r="B637" s="14" t="s">
        <v>96</v>
      </c>
      <c r="C637" s="14" t="s">
        <v>381</v>
      </c>
      <c r="D637" s="14" t="s">
        <v>251</v>
      </c>
      <c r="E637" s="14" t="s">
        <v>382</v>
      </c>
      <c r="F637" s="14" t="s">
        <v>383</v>
      </c>
      <c r="G637" s="14">
        <v>0</v>
      </c>
      <c r="H637" s="67"/>
      <c r="I637" s="68"/>
      <c r="J637" s="68"/>
      <c r="K637" s="68"/>
      <c r="L637" s="68"/>
      <c r="M637" s="68"/>
      <c r="N637" s="59">
        <v>39541</v>
      </c>
      <c r="O637" s="59">
        <v>39621</v>
      </c>
      <c r="P637" s="59">
        <v>39687</v>
      </c>
      <c r="Q637" s="59">
        <v>39835</v>
      </c>
      <c r="R637" s="59">
        <v>39900</v>
      </c>
      <c r="S637" s="65"/>
      <c r="T637" s="47"/>
    </row>
    <row r="638" spans="1:20">
      <c r="A638" s="58" t="str">
        <f t="shared" si="9"/>
        <v>TMS</v>
      </c>
      <c r="B638" s="14" t="s">
        <v>97</v>
      </c>
      <c r="C638" s="14" t="s">
        <v>381</v>
      </c>
      <c r="D638" s="14" t="s">
        <v>251</v>
      </c>
      <c r="E638" s="14" t="s">
        <v>382</v>
      </c>
      <c r="F638" s="14" t="s">
        <v>383</v>
      </c>
      <c r="G638" s="14">
        <v>0</v>
      </c>
      <c r="H638" s="67"/>
      <c r="I638" s="68"/>
      <c r="J638" s="68"/>
      <c r="K638" s="68"/>
      <c r="L638" s="68"/>
      <c r="M638" s="68"/>
      <c r="N638" s="59">
        <v>108980</v>
      </c>
      <c r="O638" s="59">
        <v>109064</v>
      </c>
      <c r="P638" s="59">
        <v>109141</v>
      </c>
      <c r="Q638" s="59">
        <v>109233</v>
      </c>
      <c r="R638" s="59">
        <v>109292</v>
      </c>
      <c r="S638" s="65"/>
      <c r="T638" s="47"/>
    </row>
    <row r="639" spans="1:20">
      <c r="A639" s="58" t="str">
        <f t="shared" si="9"/>
        <v>UUW</v>
      </c>
      <c r="B639" s="14" t="s">
        <v>267</v>
      </c>
      <c r="C639" s="14" t="s">
        <v>381</v>
      </c>
      <c r="D639" s="14" t="s">
        <v>251</v>
      </c>
      <c r="E639" s="14" t="s">
        <v>382</v>
      </c>
      <c r="F639" s="14" t="s">
        <v>383</v>
      </c>
      <c r="G639" s="14">
        <v>0</v>
      </c>
      <c r="H639" s="67"/>
      <c r="I639" s="68"/>
      <c r="J639" s="68"/>
      <c r="K639" s="68"/>
      <c r="L639" s="68"/>
      <c r="M639" s="68"/>
      <c r="N639" s="59">
        <v>77339</v>
      </c>
      <c r="O639" s="59">
        <v>78490</v>
      </c>
      <c r="P639" s="59">
        <v>78655</v>
      </c>
      <c r="Q639" s="59">
        <v>79127</v>
      </c>
      <c r="R639" s="59">
        <v>78847</v>
      </c>
      <c r="S639" s="65"/>
      <c r="T639" s="47"/>
    </row>
    <row r="640" spans="1:20">
      <c r="A640" s="58" t="str">
        <f t="shared" si="9"/>
        <v>WSX</v>
      </c>
      <c r="B640" s="14" t="s">
        <v>99</v>
      </c>
      <c r="C640" s="14" t="s">
        <v>381</v>
      </c>
      <c r="D640" s="14" t="s">
        <v>251</v>
      </c>
      <c r="E640" s="14" t="s">
        <v>382</v>
      </c>
      <c r="F640" s="14" t="s">
        <v>383</v>
      </c>
      <c r="G640" s="14">
        <v>0</v>
      </c>
      <c r="H640" s="67"/>
      <c r="I640" s="68"/>
      <c r="J640" s="68"/>
      <c r="K640" s="68"/>
      <c r="L640" s="68"/>
      <c r="M640" s="68"/>
      <c r="N640" s="59">
        <v>34944</v>
      </c>
      <c r="O640" s="59">
        <v>34828</v>
      </c>
      <c r="P640" s="59">
        <v>34929</v>
      </c>
      <c r="Q640" s="59">
        <v>34966</v>
      </c>
      <c r="R640" s="59">
        <v>35024</v>
      </c>
      <c r="S640" s="65"/>
      <c r="T640" s="47"/>
    </row>
    <row r="641" spans="1:20">
      <c r="A641" s="58" t="str">
        <f t="shared" si="9"/>
        <v>YKY</v>
      </c>
      <c r="B641" s="14" t="s">
        <v>100</v>
      </c>
      <c r="C641" s="14" t="s">
        <v>381</v>
      </c>
      <c r="D641" s="14" t="s">
        <v>251</v>
      </c>
      <c r="E641" s="14" t="s">
        <v>382</v>
      </c>
      <c r="F641" s="14" t="s">
        <v>383</v>
      </c>
      <c r="G641" s="14">
        <v>0</v>
      </c>
      <c r="H641" s="67"/>
      <c r="I641" s="68"/>
      <c r="J641" s="68"/>
      <c r="K641" s="68"/>
      <c r="L641" s="68"/>
      <c r="M641" s="68"/>
      <c r="N641" s="59">
        <v>52263</v>
      </c>
      <c r="O641" s="59">
        <v>52292</v>
      </c>
      <c r="P641" s="59">
        <v>52315</v>
      </c>
      <c r="Q641" s="59">
        <v>52383</v>
      </c>
      <c r="R641" s="59">
        <v>52431</v>
      </c>
      <c r="S641" s="65"/>
      <c r="T641" s="47"/>
    </row>
    <row r="642" spans="1:20">
      <c r="A642" s="58" t="str">
        <f t="shared" si="9"/>
        <v>ANH</v>
      </c>
      <c r="B642" s="46" t="s">
        <v>58</v>
      </c>
      <c r="C642" s="46" t="s">
        <v>201</v>
      </c>
      <c r="D642" s="46" t="s">
        <v>384</v>
      </c>
      <c r="E642" s="46" t="s">
        <v>385</v>
      </c>
      <c r="F642" s="47" t="s">
        <v>385</v>
      </c>
      <c r="G642" s="46">
        <v>2</v>
      </c>
      <c r="H642" s="67"/>
      <c r="I642" s="68"/>
      <c r="J642" s="68"/>
      <c r="K642" s="68"/>
      <c r="L642" s="68"/>
      <c r="M642" s="68"/>
      <c r="N642" s="60">
        <v>98.6</v>
      </c>
      <c r="O642" s="60">
        <v>98.2</v>
      </c>
      <c r="P642" s="60">
        <v>98.6</v>
      </c>
      <c r="Q642" s="60">
        <v>99.29</v>
      </c>
      <c r="R642" s="60">
        <v>98.22</v>
      </c>
      <c r="S642" s="69"/>
      <c r="T642" s="47"/>
    </row>
    <row r="643" spans="1:20">
      <c r="A643" s="58" t="str">
        <f t="shared" si="9"/>
        <v>WSH</v>
      </c>
      <c r="B643" s="46" t="s">
        <v>91</v>
      </c>
      <c r="C643" s="46" t="s">
        <v>201</v>
      </c>
      <c r="D643" s="46" t="s">
        <v>384</v>
      </c>
      <c r="E643" s="46" t="s">
        <v>385</v>
      </c>
      <c r="F643" s="47" t="s">
        <v>385</v>
      </c>
      <c r="G643" s="46">
        <v>2</v>
      </c>
      <c r="H643" s="67"/>
      <c r="I643" s="68"/>
      <c r="J643" s="68"/>
      <c r="K643" s="68"/>
      <c r="L643" s="68"/>
      <c r="M643" s="68"/>
      <c r="N643" s="60">
        <v>96.7</v>
      </c>
      <c r="O643" s="60">
        <v>98.02</v>
      </c>
      <c r="P643" s="60">
        <v>98.18</v>
      </c>
      <c r="Q643" s="60">
        <v>99.66</v>
      </c>
      <c r="R643" s="60">
        <v>98.32</v>
      </c>
      <c r="S643" s="69"/>
      <c r="T643" s="47"/>
    </row>
    <row r="644" spans="1:20">
      <c r="A644" s="58" t="str">
        <f t="shared" si="9"/>
        <v>HDD</v>
      </c>
      <c r="B644" s="46" t="s">
        <v>92</v>
      </c>
      <c r="C644" s="46" t="s">
        <v>201</v>
      </c>
      <c r="D644" s="46" t="s">
        <v>384</v>
      </c>
      <c r="E644" s="46" t="s">
        <v>385</v>
      </c>
      <c r="F644" s="47" t="s">
        <v>385</v>
      </c>
      <c r="G644" s="46">
        <v>2</v>
      </c>
      <c r="H644" s="67"/>
      <c r="I644" s="68"/>
      <c r="J644" s="68"/>
      <c r="K644" s="68"/>
      <c r="L644" s="68"/>
      <c r="M644" s="68"/>
      <c r="N644" s="60" t="s">
        <v>241</v>
      </c>
      <c r="O644" s="60">
        <v>100</v>
      </c>
      <c r="P644" s="60">
        <v>100</v>
      </c>
      <c r="Q644" s="60">
        <v>100</v>
      </c>
      <c r="R644" s="60">
        <v>97.87</v>
      </c>
      <c r="S644" s="69"/>
      <c r="T644" s="47"/>
    </row>
    <row r="645" spans="1:20">
      <c r="A645" s="58" t="str">
        <f t="shared" si="9"/>
        <v>NES</v>
      </c>
      <c r="B645" s="46" t="s">
        <v>93</v>
      </c>
      <c r="C645" s="46" t="s">
        <v>201</v>
      </c>
      <c r="D645" s="46" t="s">
        <v>384</v>
      </c>
      <c r="E645" s="46" t="s">
        <v>385</v>
      </c>
      <c r="F645" s="47" t="s">
        <v>385</v>
      </c>
      <c r="G645" s="46">
        <v>2</v>
      </c>
      <c r="H645" s="67"/>
      <c r="I645" s="68"/>
      <c r="J645" s="68"/>
      <c r="K645" s="68"/>
      <c r="L645" s="68"/>
      <c r="M645" s="68"/>
      <c r="N645" s="60">
        <v>96</v>
      </c>
      <c r="O645" s="60">
        <v>99.4</v>
      </c>
      <c r="P645" s="60">
        <v>96.6</v>
      </c>
      <c r="Q645" s="60">
        <v>99.51</v>
      </c>
      <c r="R645" s="60">
        <v>98.03</v>
      </c>
      <c r="S645" s="69"/>
      <c r="T645" s="47"/>
    </row>
    <row r="646" spans="1:20">
      <c r="A646" s="58" t="str">
        <f t="shared" si="9"/>
        <v>SVE</v>
      </c>
      <c r="B646" s="46" t="s">
        <v>94</v>
      </c>
      <c r="C646" s="46" t="s">
        <v>201</v>
      </c>
      <c r="D646" s="46" t="s">
        <v>384</v>
      </c>
      <c r="E646" s="46" t="s">
        <v>385</v>
      </c>
      <c r="F646" s="47" t="s">
        <v>385</v>
      </c>
      <c r="G646" s="46">
        <v>2</v>
      </c>
      <c r="H646" s="67"/>
      <c r="I646" s="68"/>
      <c r="J646" s="68"/>
      <c r="K646" s="68"/>
      <c r="L646" s="68"/>
      <c r="M646" s="68"/>
      <c r="N646" s="60">
        <v>99.6</v>
      </c>
      <c r="O646" s="60">
        <v>98.4</v>
      </c>
      <c r="P646" s="60">
        <v>99.6</v>
      </c>
      <c r="Q646" s="60">
        <v>99.6</v>
      </c>
      <c r="R646" s="60">
        <v>99.33</v>
      </c>
      <c r="S646" s="69"/>
      <c r="T646" s="47"/>
    </row>
    <row r="647" spans="1:20">
      <c r="A647" s="58" t="str">
        <f t="shared" ref="A647:A710" si="10">IF(B647="UU","UUW",B647)</f>
        <v>SWB</v>
      </c>
      <c r="B647" s="46" t="s">
        <v>95</v>
      </c>
      <c r="C647" s="46" t="s">
        <v>201</v>
      </c>
      <c r="D647" s="46" t="s">
        <v>384</v>
      </c>
      <c r="E647" s="46" t="s">
        <v>385</v>
      </c>
      <c r="F647" s="47" t="s">
        <v>385</v>
      </c>
      <c r="G647" s="46">
        <v>2</v>
      </c>
      <c r="H647" s="67"/>
      <c r="I647" s="68"/>
      <c r="J647" s="68"/>
      <c r="K647" s="68"/>
      <c r="L647" s="68"/>
      <c r="M647" s="68"/>
      <c r="N647" s="60">
        <v>97.1</v>
      </c>
      <c r="O647" s="60">
        <v>98.7</v>
      </c>
      <c r="P647" s="60">
        <v>98.7</v>
      </c>
      <c r="Q647" s="60">
        <v>99.04</v>
      </c>
      <c r="R647" s="60">
        <v>97.46</v>
      </c>
      <c r="S647" s="69"/>
      <c r="T647" s="47"/>
    </row>
    <row r="648" spans="1:20">
      <c r="A648" s="58" t="str">
        <f t="shared" si="10"/>
        <v>SRN</v>
      </c>
      <c r="B648" s="46" t="s">
        <v>96</v>
      </c>
      <c r="C648" s="46" t="s">
        <v>201</v>
      </c>
      <c r="D648" s="46" t="s">
        <v>384</v>
      </c>
      <c r="E648" s="46" t="s">
        <v>385</v>
      </c>
      <c r="F648" s="47" t="s">
        <v>385</v>
      </c>
      <c r="G648" s="46">
        <v>2</v>
      </c>
      <c r="H648" s="67"/>
      <c r="I648" s="68"/>
      <c r="J648" s="68"/>
      <c r="K648" s="68"/>
      <c r="L648" s="68"/>
      <c r="M648" s="68"/>
      <c r="N648" s="60">
        <v>99.1</v>
      </c>
      <c r="O648" s="60">
        <v>99.1</v>
      </c>
      <c r="P648" s="60">
        <v>98.8</v>
      </c>
      <c r="Q648" s="60">
        <v>97.06</v>
      </c>
      <c r="R648" s="60">
        <v>97.94</v>
      </c>
      <c r="S648" s="69"/>
      <c r="T648" s="47"/>
    </row>
    <row r="649" spans="1:20">
      <c r="A649" s="58" t="str">
        <f t="shared" si="10"/>
        <v>TMS</v>
      </c>
      <c r="B649" s="46" t="s">
        <v>97</v>
      </c>
      <c r="C649" s="46" t="s">
        <v>201</v>
      </c>
      <c r="D649" s="46" t="s">
        <v>384</v>
      </c>
      <c r="E649" s="46" t="s">
        <v>385</v>
      </c>
      <c r="F649" s="47" t="s">
        <v>385</v>
      </c>
      <c r="G649" s="46">
        <v>2</v>
      </c>
      <c r="H649" s="67"/>
      <c r="I649" s="68"/>
      <c r="J649" s="68"/>
      <c r="K649" s="68"/>
      <c r="L649" s="68"/>
      <c r="M649" s="68"/>
      <c r="N649" s="60">
        <v>99.5</v>
      </c>
      <c r="O649" s="60">
        <v>99</v>
      </c>
      <c r="P649" s="60">
        <v>99.7</v>
      </c>
      <c r="Q649" s="60">
        <v>99.74</v>
      </c>
      <c r="R649" s="60">
        <v>98.96</v>
      </c>
      <c r="S649" s="69"/>
      <c r="T649" s="47"/>
    </row>
    <row r="650" spans="1:20">
      <c r="A650" s="58" t="str">
        <f t="shared" si="10"/>
        <v>UUW</v>
      </c>
      <c r="B650" s="46" t="s">
        <v>267</v>
      </c>
      <c r="C650" s="46" t="s">
        <v>201</v>
      </c>
      <c r="D650" s="46" t="s">
        <v>384</v>
      </c>
      <c r="E650" s="46" t="s">
        <v>385</v>
      </c>
      <c r="F650" s="47" t="s">
        <v>385</v>
      </c>
      <c r="G650" s="46">
        <v>2</v>
      </c>
      <c r="H650" s="67"/>
      <c r="I650" s="68"/>
      <c r="J650" s="68"/>
      <c r="K650" s="68"/>
      <c r="L650" s="68"/>
      <c r="M650" s="68"/>
      <c r="N650" s="60">
        <v>98.8</v>
      </c>
      <c r="O650" s="60">
        <v>98.7</v>
      </c>
      <c r="P650" s="60">
        <v>98.5</v>
      </c>
      <c r="Q650" s="60">
        <v>99.75</v>
      </c>
      <c r="R650" s="60">
        <v>98.98</v>
      </c>
      <c r="S650" s="69"/>
      <c r="T650" s="47"/>
    </row>
    <row r="651" spans="1:20">
      <c r="A651" s="58" t="str">
        <f t="shared" si="10"/>
        <v>WSX</v>
      </c>
      <c r="B651" s="46" t="s">
        <v>99</v>
      </c>
      <c r="C651" s="46" t="s">
        <v>201</v>
      </c>
      <c r="D651" s="46" t="s">
        <v>384</v>
      </c>
      <c r="E651" s="46" t="s">
        <v>385</v>
      </c>
      <c r="F651" s="47" t="s">
        <v>385</v>
      </c>
      <c r="G651" s="46">
        <v>2</v>
      </c>
      <c r="H651" s="67"/>
      <c r="I651" s="68"/>
      <c r="J651" s="68"/>
      <c r="K651" s="68"/>
      <c r="L651" s="68"/>
      <c r="M651" s="68"/>
      <c r="N651" s="60">
        <v>99</v>
      </c>
      <c r="O651" s="60">
        <v>100</v>
      </c>
      <c r="P651" s="60">
        <v>98.5</v>
      </c>
      <c r="Q651" s="60">
        <v>99.08</v>
      </c>
      <c r="R651" s="60">
        <v>100</v>
      </c>
      <c r="S651" s="69"/>
      <c r="T651" s="47"/>
    </row>
    <row r="652" spans="1:20">
      <c r="A652" s="58" t="str">
        <f t="shared" si="10"/>
        <v>YKY</v>
      </c>
      <c r="B652" s="46" t="s">
        <v>100</v>
      </c>
      <c r="C652" s="46" t="s">
        <v>201</v>
      </c>
      <c r="D652" s="46" t="s">
        <v>384</v>
      </c>
      <c r="E652" s="46" t="s">
        <v>385</v>
      </c>
      <c r="F652" s="47" t="s">
        <v>385</v>
      </c>
      <c r="G652" s="46">
        <v>2</v>
      </c>
      <c r="H652" s="67"/>
      <c r="I652" s="67"/>
      <c r="J652" s="67"/>
      <c r="K652" s="67"/>
      <c r="L652" s="67"/>
      <c r="M652" s="67"/>
      <c r="N652" s="60">
        <v>97.8</v>
      </c>
      <c r="O652" s="60">
        <v>97.5</v>
      </c>
      <c r="P652" s="60">
        <v>97.5</v>
      </c>
      <c r="Q652" s="60">
        <v>99.04</v>
      </c>
      <c r="R652" s="60">
        <v>99.03</v>
      </c>
      <c r="S652" s="69"/>
      <c r="T652" s="47"/>
    </row>
    <row r="653" spans="1:20">
      <c r="A653" s="58">
        <f t="shared" si="10"/>
        <v>0</v>
      </c>
    </row>
    <row r="654" spans="1:20">
      <c r="A654" s="58">
        <f t="shared" si="10"/>
        <v>0</v>
      </c>
    </row>
    <row r="655" spans="1:20">
      <c r="A655" s="58">
        <f t="shared" si="10"/>
        <v>0</v>
      </c>
    </row>
    <row r="656" spans="1:20">
      <c r="A656" s="58">
        <f t="shared" si="10"/>
        <v>0</v>
      </c>
    </row>
    <row r="657" spans="1:1">
      <c r="A657" s="58">
        <f t="shared" si="10"/>
        <v>0</v>
      </c>
    </row>
    <row r="658" spans="1:1" s="35" customFormat="1" ht="13.15">
      <c r="A658" s="35" t="s">
        <v>51</v>
      </c>
    </row>
    <row r="659" spans="1:1" hidden="1">
      <c r="A659" s="44">
        <f t="shared" si="10"/>
        <v>0</v>
      </c>
    </row>
    <row r="660" spans="1:1" hidden="1">
      <c r="A660" s="44">
        <f t="shared" si="10"/>
        <v>0</v>
      </c>
    </row>
    <row r="661" spans="1:1" hidden="1">
      <c r="A661" s="44">
        <f t="shared" si="10"/>
        <v>0</v>
      </c>
    </row>
    <row r="662" spans="1:1" hidden="1">
      <c r="A662" s="44">
        <f t="shared" si="10"/>
        <v>0</v>
      </c>
    </row>
    <row r="663" spans="1:1" hidden="1">
      <c r="A663" s="44">
        <f t="shared" si="10"/>
        <v>0</v>
      </c>
    </row>
    <row r="664" spans="1:1" hidden="1">
      <c r="A664" s="44">
        <f t="shared" si="10"/>
        <v>0</v>
      </c>
    </row>
    <row r="665" spans="1:1" hidden="1">
      <c r="A665" s="44">
        <f t="shared" si="10"/>
        <v>0</v>
      </c>
    </row>
    <row r="666" spans="1:1" hidden="1">
      <c r="A666" s="44">
        <f t="shared" si="10"/>
        <v>0</v>
      </c>
    </row>
    <row r="667" spans="1:1" hidden="1">
      <c r="A667" s="44">
        <f t="shared" si="10"/>
        <v>0</v>
      </c>
    </row>
    <row r="668" spans="1:1" hidden="1">
      <c r="A668" s="44">
        <f t="shared" si="10"/>
        <v>0</v>
      </c>
    </row>
    <row r="669" spans="1:1" hidden="1">
      <c r="A669" s="44">
        <f t="shared" si="10"/>
        <v>0</v>
      </c>
    </row>
    <row r="670" spans="1:1" hidden="1">
      <c r="A670" s="44">
        <f t="shared" si="10"/>
        <v>0</v>
      </c>
    </row>
    <row r="671" spans="1:1" hidden="1">
      <c r="A671" s="44">
        <f t="shared" si="10"/>
        <v>0</v>
      </c>
    </row>
    <row r="672" spans="1:1" hidden="1">
      <c r="A672" s="44">
        <f t="shared" si="10"/>
        <v>0</v>
      </c>
    </row>
    <row r="673" spans="1:1" hidden="1">
      <c r="A673" s="44">
        <f t="shared" si="10"/>
        <v>0</v>
      </c>
    </row>
    <row r="674" spans="1:1" hidden="1">
      <c r="A674" s="44">
        <f t="shared" si="10"/>
        <v>0</v>
      </c>
    </row>
    <row r="675" spans="1:1" hidden="1">
      <c r="A675" s="44">
        <f t="shared" si="10"/>
        <v>0</v>
      </c>
    </row>
    <row r="676" spans="1:1" hidden="1">
      <c r="A676" s="44">
        <f t="shared" si="10"/>
        <v>0</v>
      </c>
    </row>
    <row r="677" spans="1:1" hidden="1">
      <c r="A677" s="44">
        <f t="shared" si="10"/>
        <v>0</v>
      </c>
    </row>
    <row r="678" spans="1:1" hidden="1">
      <c r="A678" s="44">
        <f t="shared" si="10"/>
        <v>0</v>
      </c>
    </row>
    <row r="679" spans="1:1" hidden="1">
      <c r="A679" s="44">
        <f t="shared" si="10"/>
        <v>0</v>
      </c>
    </row>
    <row r="680" spans="1:1" hidden="1">
      <c r="A680" s="44">
        <f t="shared" si="10"/>
        <v>0</v>
      </c>
    </row>
    <row r="681" spans="1:1" hidden="1">
      <c r="A681" s="44">
        <f t="shared" si="10"/>
        <v>0</v>
      </c>
    </row>
    <row r="682" spans="1:1" hidden="1">
      <c r="A682" s="44">
        <f t="shared" si="10"/>
        <v>0</v>
      </c>
    </row>
    <row r="683" spans="1:1" hidden="1">
      <c r="A683" s="44">
        <f t="shared" si="10"/>
        <v>0</v>
      </c>
    </row>
    <row r="684" spans="1:1" hidden="1">
      <c r="A684" s="44">
        <f t="shared" si="10"/>
        <v>0</v>
      </c>
    </row>
    <row r="685" spans="1:1" hidden="1">
      <c r="A685" s="44">
        <f t="shared" si="10"/>
        <v>0</v>
      </c>
    </row>
    <row r="686" spans="1:1" hidden="1">
      <c r="A686" s="44">
        <f t="shared" si="10"/>
        <v>0</v>
      </c>
    </row>
    <row r="687" spans="1:1" hidden="1">
      <c r="A687" s="44">
        <f t="shared" si="10"/>
        <v>0</v>
      </c>
    </row>
    <row r="688" spans="1:1" hidden="1">
      <c r="A688" s="44">
        <f t="shared" si="10"/>
        <v>0</v>
      </c>
    </row>
    <row r="689" spans="1:1" hidden="1">
      <c r="A689" s="44">
        <f t="shared" si="10"/>
        <v>0</v>
      </c>
    </row>
    <row r="690" spans="1:1" hidden="1">
      <c r="A690" s="44">
        <f t="shared" si="10"/>
        <v>0</v>
      </c>
    </row>
    <row r="691" spans="1:1" hidden="1">
      <c r="A691" s="44">
        <f t="shared" si="10"/>
        <v>0</v>
      </c>
    </row>
    <row r="692" spans="1:1" hidden="1">
      <c r="A692" s="44">
        <f t="shared" si="10"/>
        <v>0</v>
      </c>
    </row>
    <row r="693" spans="1:1" hidden="1">
      <c r="A693" s="44">
        <f t="shared" si="10"/>
        <v>0</v>
      </c>
    </row>
    <row r="694" spans="1:1" hidden="1">
      <c r="A694" s="44">
        <f t="shared" si="10"/>
        <v>0</v>
      </c>
    </row>
    <row r="695" spans="1:1" hidden="1">
      <c r="A695" s="44">
        <f t="shared" si="10"/>
        <v>0</v>
      </c>
    </row>
    <row r="696" spans="1:1" hidden="1">
      <c r="A696" s="44">
        <f t="shared" si="10"/>
        <v>0</v>
      </c>
    </row>
    <row r="697" spans="1:1" hidden="1">
      <c r="A697" s="44">
        <f t="shared" si="10"/>
        <v>0</v>
      </c>
    </row>
    <row r="698" spans="1:1" hidden="1">
      <c r="A698" s="44">
        <f t="shared" si="10"/>
        <v>0</v>
      </c>
    </row>
    <row r="699" spans="1:1" hidden="1">
      <c r="A699" s="44">
        <f t="shared" si="10"/>
        <v>0</v>
      </c>
    </row>
    <row r="700" spans="1:1" hidden="1">
      <c r="A700" s="44">
        <f t="shared" si="10"/>
        <v>0</v>
      </c>
    </row>
    <row r="701" spans="1:1" hidden="1">
      <c r="A701" s="44">
        <f t="shared" si="10"/>
        <v>0</v>
      </c>
    </row>
    <row r="702" spans="1:1" hidden="1">
      <c r="A702" s="44">
        <f t="shared" si="10"/>
        <v>0</v>
      </c>
    </row>
    <row r="703" spans="1:1" hidden="1">
      <c r="A703" s="44">
        <f t="shared" si="10"/>
        <v>0</v>
      </c>
    </row>
    <row r="704" spans="1:1" hidden="1">
      <c r="A704" s="44">
        <f t="shared" si="10"/>
        <v>0</v>
      </c>
    </row>
    <row r="705" spans="1:1" hidden="1">
      <c r="A705" s="44">
        <f t="shared" si="10"/>
        <v>0</v>
      </c>
    </row>
    <row r="706" spans="1:1" hidden="1">
      <c r="A706" s="44">
        <f t="shared" si="10"/>
        <v>0</v>
      </c>
    </row>
    <row r="707" spans="1:1" hidden="1">
      <c r="A707" s="44">
        <f t="shared" si="10"/>
        <v>0</v>
      </c>
    </row>
    <row r="708" spans="1:1" hidden="1">
      <c r="A708" s="44">
        <f t="shared" si="10"/>
        <v>0</v>
      </c>
    </row>
    <row r="709" spans="1:1" hidden="1">
      <c r="A709" s="44">
        <f t="shared" si="10"/>
        <v>0</v>
      </c>
    </row>
    <row r="710" spans="1:1" hidden="1">
      <c r="A710" s="44">
        <f t="shared" si="10"/>
        <v>0</v>
      </c>
    </row>
    <row r="711" spans="1:1" hidden="1">
      <c r="A711" s="44">
        <f t="shared" ref="A711:A774" si="11">IF(B711="UU","UUW",B711)</f>
        <v>0</v>
      </c>
    </row>
    <row r="712" spans="1:1" hidden="1">
      <c r="A712" s="44">
        <f t="shared" si="11"/>
        <v>0</v>
      </c>
    </row>
    <row r="713" spans="1:1" hidden="1">
      <c r="A713" s="44">
        <f t="shared" si="11"/>
        <v>0</v>
      </c>
    </row>
    <row r="714" spans="1:1" hidden="1">
      <c r="A714" s="44">
        <f t="shared" si="11"/>
        <v>0</v>
      </c>
    </row>
    <row r="715" spans="1:1" hidden="1">
      <c r="A715" s="44">
        <f t="shared" si="11"/>
        <v>0</v>
      </c>
    </row>
    <row r="716" spans="1:1" hidden="1">
      <c r="A716" s="44">
        <f t="shared" si="11"/>
        <v>0</v>
      </c>
    </row>
    <row r="717" spans="1:1" hidden="1">
      <c r="A717" s="44">
        <f t="shared" si="11"/>
        <v>0</v>
      </c>
    </row>
    <row r="718" spans="1:1" hidden="1">
      <c r="A718" s="44">
        <f t="shared" si="11"/>
        <v>0</v>
      </c>
    </row>
    <row r="719" spans="1:1" hidden="1">
      <c r="A719" s="44">
        <f t="shared" si="11"/>
        <v>0</v>
      </c>
    </row>
    <row r="720" spans="1:1" hidden="1">
      <c r="A720" s="44">
        <f t="shared" si="11"/>
        <v>0</v>
      </c>
    </row>
    <row r="721" spans="1:1" hidden="1">
      <c r="A721" s="44">
        <f t="shared" si="11"/>
        <v>0</v>
      </c>
    </row>
    <row r="722" spans="1:1" hidden="1">
      <c r="A722" s="44">
        <f t="shared" si="11"/>
        <v>0</v>
      </c>
    </row>
    <row r="723" spans="1:1" hidden="1">
      <c r="A723" s="44">
        <f t="shared" si="11"/>
        <v>0</v>
      </c>
    </row>
    <row r="724" spans="1:1" hidden="1">
      <c r="A724" s="44">
        <f t="shared" si="11"/>
        <v>0</v>
      </c>
    </row>
    <row r="725" spans="1:1" hidden="1">
      <c r="A725" s="44">
        <f t="shared" si="11"/>
        <v>0</v>
      </c>
    </row>
    <row r="726" spans="1:1" hidden="1">
      <c r="A726" s="44">
        <f t="shared" si="11"/>
        <v>0</v>
      </c>
    </row>
    <row r="727" spans="1:1" hidden="1">
      <c r="A727" s="44">
        <f t="shared" si="11"/>
        <v>0</v>
      </c>
    </row>
    <row r="728" spans="1:1" hidden="1">
      <c r="A728" s="44">
        <f t="shared" si="11"/>
        <v>0</v>
      </c>
    </row>
    <row r="729" spans="1:1" hidden="1">
      <c r="A729" s="44">
        <f t="shared" si="11"/>
        <v>0</v>
      </c>
    </row>
    <row r="730" spans="1:1" hidden="1">
      <c r="A730" s="44">
        <f t="shared" si="11"/>
        <v>0</v>
      </c>
    </row>
    <row r="731" spans="1:1" hidden="1">
      <c r="A731" s="44">
        <f t="shared" si="11"/>
        <v>0</v>
      </c>
    </row>
    <row r="732" spans="1:1" hidden="1">
      <c r="A732" s="44">
        <f t="shared" si="11"/>
        <v>0</v>
      </c>
    </row>
    <row r="733" spans="1:1" hidden="1">
      <c r="A733" s="44">
        <f t="shared" si="11"/>
        <v>0</v>
      </c>
    </row>
    <row r="734" spans="1:1" hidden="1">
      <c r="A734" s="44">
        <f t="shared" si="11"/>
        <v>0</v>
      </c>
    </row>
    <row r="735" spans="1:1" hidden="1">
      <c r="A735" s="44">
        <f t="shared" si="11"/>
        <v>0</v>
      </c>
    </row>
    <row r="736" spans="1:1" hidden="1">
      <c r="A736" s="44">
        <f t="shared" si="11"/>
        <v>0</v>
      </c>
    </row>
    <row r="737" spans="1:1" hidden="1">
      <c r="A737" s="44">
        <f t="shared" si="11"/>
        <v>0</v>
      </c>
    </row>
    <row r="738" spans="1:1" hidden="1">
      <c r="A738" s="44">
        <f t="shared" si="11"/>
        <v>0</v>
      </c>
    </row>
    <row r="739" spans="1:1" hidden="1">
      <c r="A739" s="44">
        <f t="shared" si="11"/>
        <v>0</v>
      </c>
    </row>
    <row r="740" spans="1:1" hidden="1">
      <c r="A740" s="44">
        <f t="shared" si="11"/>
        <v>0</v>
      </c>
    </row>
    <row r="741" spans="1:1" hidden="1">
      <c r="A741" s="44">
        <f t="shared" si="11"/>
        <v>0</v>
      </c>
    </row>
    <row r="742" spans="1:1" hidden="1">
      <c r="A742" s="44">
        <f t="shared" si="11"/>
        <v>0</v>
      </c>
    </row>
    <row r="743" spans="1:1" hidden="1">
      <c r="A743" s="44">
        <f t="shared" si="11"/>
        <v>0</v>
      </c>
    </row>
    <row r="744" spans="1:1" hidden="1">
      <c r="A744" s="44">
        <f t="shared" si="11"/>
        <v>0</v>
      </c>
    </row>
    <row r="745" spans="1:1" hidden="1">
      <c r="A745" s="44">
        <f t="shared" si="11"/>
        <v>0</v>
      </c>
    </row>
    <row r="746" spans="1:1" hidden="1">
      <c r="A746" s="44">
        <f t="shared" si="11"/>
        <v>0</v>
      </c>
    </row>
    <row r="747" spans="1:1" hidden="1">
      <c r="A747" s="44">
        <f t="shared" si="11"/>
        <v>0</v>
      </c>
    </row>
    <row r="748" spans="1:1" hidden="1">
      <c r="A748" s="44">
        <f t="shared" si="11"/>
        <v>0</v>
      </c>
    </row>
    <row r="749" spans="1:1" hidden="1">
      <c r="A749" s="44">
        <f t="shared" si="11"/>
        <v>0</v>
      </c>
    </row>
    <row r="750" spans="1:1" hidden="1">
      <c r="A750" s="44">
        <f t="shared" si="11"/>
        <v>0</v>
      </c>
    </row>
    <row r="751" spans="1:1" hidden="1">
      <c r="A751" s="44">
        <f t="shared" si="11"/>
        <v>0</v>
      </c>
    </row>
    <row r="752" spans="1:1" hidden="1">
      <c r="A752" s="44">
        <f t="shared" si="11"/>
        <v>0</v>
      </c>
    </row>
    <row r="753" spans="1:1" hidden="1">
      <c r="A753" s="44">
        <f t="shared" si="11"/>
        <v>0</v>
      </c>
    </row>
    <row r="754" spans="1:1" hidden="1">
      <c r="A754" s="44">
        <f t="shared" si="11"/>
        <v>0</v>
      </c>
    </row>
    <row r="755" spans="1:1" hidden="1">
      <c r="A755" s="44">
        <f t="shared" si="11"/>
        <v>0</v>
      </c>
    </row>
    <row r="756" spans="1:1" hidden="1">
      <c r="A756" s="44">
        <f t="shared" si="11"/>
        <v>0</v>
      </c>
    </row>
    <row r="757" spans="1:1" hidden="1">
      <c r="A757" s="44">
        <f t="shared" si="11"/>
        <v>0</v>
      </c>
    </row>
    <row r="758" spans="1:1" hidden="1">
      <c r="A758" s="44">
        <f t="shared" si="11"/>
        <v>0</v>
      </c>
    </row>
    <row r="759" spans="1:1" hidden="1">
      <c r="A759" s="44">
        <f t="shared" si="11"/>
        <v>0</v>
      </c>
    </row>
    <row r="760" spans="1:1" hidden="1">
      <c r="A760" s="44">
        <f t="shared" si="11"/>
        <v>0</v>
      </c>
    </row>
    <row r="761" spans="1:1" hidden="1">
      <c r="A761" s="44">
        <f t="shared" si="11"/>
        <v>0</v>
      </c>
    </row>
    <row r="762" spans="1:1" hidden="1">
      <c r="A762" s="44">
        <f t="shared" si="11"/>
        <v>0</v>
      </c>
    </row>
    <row r="763" spans="1:1" hidden="1">
      <c r="A763" s="44">
        <f t="shared" si="11"/>
        <v>0</v>
      </c>
    </row>
    <row r="764" spans="1:1" hidden="1">
      <c r="A764" s="44">
        <f t="shared" si="11"/>
        <v>0</v>
      </c>
    </row>
    <row r="765" spans="1:1" hidden="1">
      <c r="A765" s="44">
        <f t="shared" si="11"/>
        <v>0</v>
      </c>
    </row>
    <row r="766" spans="1:1" hidden="1">
      <c r="A766" s="44">
        <f t="shared" si="11"/>
        <v>0</v>
      </c>
    </row>
    <row r="767" spans="1:1" hidden="1">
      <c r="A767" s="44">
        <f t="shared" si="11"/>
        <v>0</v>
      </c>
    </row>
    <row r="768" spans="1:1" hidden="1">
      <c r="A768" s="44">
        <f t="shared" si="11"/>
        <v>0</v>
      </c>
    </row>
    <row r="769" spans="1:1" hidden="1">
      <c r="A769" s="44">
        <f t="shared" si="11"/>
        <v>0</v>
      </c>
    </row>
    <row r="770" spans="1:1" hidden="1">
      <c r="A770" s="44">
        <f t="shared" si="11"/>
        <v>0</v>
      </c>
    </row>
    <row r="771" spans="1:1" hidden="1">
      <c r="A771" s="44">
        <f t="shared" si="11"/>
        <v>0</v>
      </c>
    </row>
    <row r="772" spans="1:1" hidden="1">
      <c r="A772" s="44">
        <f t="shared" si="11"/>
        <v>0</v>
      </c>
    </row>
    <row r="773" spans="1:1" hidden="1">
      <c r="A773" s="44">
        <f t="shared" si="11"/>
        <v>0</v>
      </c>
    </row>
    <row r="774" spans="1:1" hidden="1">
      <c r="A774" s="44">
        <f t="shared" si="11"/>
        <v>0</v>
      </c>
    </row>
    <row r="775" spans="1:1" hidden="1">
      <c r="A775" s="44">
        <f t="shared" ref="A775:A838" si="12">IF(B775="UU","UUW",B775)</f>
        <v>0</v>
      </c>
    </row>
    <row r="776" spans="1:1" hidden="1">
      <c r="A776" s="44">
        <f t="shared" si="12"/>
        <v>0</v>
      </c>
    </row>
    <row r="777" spans="1:1" hidden="1">
      <c r="A777" s="44">
        <f t="shared" si="12"/>
        <v>0</v>
      </c>
    </row>
    <row r="778" spans="1:1" hidden="1">
      <c r="A778" s="44">
        <f t="shared" si="12"/>
        <v>0</v>
      </c>
    </row>
    <row r="779" spans="1:1" hidden="1">
      <c r="A779" s="44">
        <f t="shared" si="12"/>
        <v>0</v>
      </c>
    </row>
    <row r="780" spans="1:1" hidden="1">
      <c r="A780" s="44">
        <f t="shared" si="12"/>
        <v>0</v>
      </c>
    </row>
    <row r="781" spans="1:1" hidden="1">
      <c r="A781" s="44">
        <f t="shared" si="12"/>
        <v>0</v>
      </c>
    </row>
    <row r="782" spans="1:1" hidden="1">
      <c r="A782" s="44">
        <f t="shared" si="12"/>
        <v>0</v>
      </c>
    </row>
    <row r="783" spans="1:1" hidden="1">
      <c r="A783" s="44">
        <f t="shared" si="12"/>
        <v>0</v>
      </c>
    </row>
    <row r="784" spans="1:1" hidden="1">
      <c r="A784" s="44">
        <f t="shared" si="12"/>
        <v>0</v>
      </c>
    </row>
    <row r="785" spans="1:1" hidden="1">
      <c r="A785" s="44">
        <f t="shared" si="12"/>
        <v>0</v>
      </c>
    </row>
    <row r="786" spans="1:1" hidden="1">
      <c r="A786" s="44">
        <f t="shared" si="12"/>
        <v>0</v>
      </c>
    </row>
    <row r="787" spans="1:1" hidden="1">
      <c r="A787" s="44">
        <f t="shared" si="12"/>
        <v>0</v>
      </c>
    </row>
    <row r="788" spans="1:1" hidden="1">
      <c r="A788" s="44">
        <f t="shared" si="12"/>
        <v>0</v>
      </c>
    </row>
    <row r="789" spans="1:1" hidden="1">
      <c r="A789" s="44">
        <f t="shared" si="12"/>
        <v>0</v>
      </c>
    </row>
    <row r="790" spans="1:1" hidden="1">
      <c r="A790" s="44">
        <f t="shared" si="12"/>
        <v>0</v>
      </c>
    </row>
    <row r="791" spans="1:1" hidden="1">
      <c r="A791" s="44">
        <f t="shared" si="12"/>
        <v>0</v>
      </c>
    </row>
    <row r="792" spans="1:1" hidden="1">
      <c r="A792" s="44">
        <f t="shared" si="12"/>
        <v>0</v>
      </c>
    </row>
    <row r="793" spans="1:1" hidden="1">
      <c r="A793" s="44">
        <f t="shared" si="12"/>
        <v>0</v>
      </c>
    </row>
    <row r="794" spans="1:1" hidden="1">
      <c r="A794" s="44">
        <f t="shared" si="12"/>
        <v>0</v>
      </c>
    </row>
    <row r="795" spans="1:1" hidden="1">
      <c r="A795" s="44">
        <f t="shared" si="12"/>
        <v>0</v>
      </c>
    </row>
    <row r="796" spans="1:1" hidden="1">
      <c r="A796" s="44">
        <f t="shared" si="12"/>
        <v>0</v>
      </c>
    </row>
    <row r="797" spans="1:1" hidden="1">
      <c r="A797" s="44">
        <f t="shared" si="12"/>
        <v>0</v>
      </c>
    </row>
    <row r="798" spans="1:1" hidden="1">
      <c r="A798" s="44">
        <f t="shared" si="12"/>
        <v>0</v>
      </c>
    </row>
    <row r="799" spans="1:1" hidden="1">
      <c r="A799" s="44">
        <f t="shared" si="12"/>
        <v>0</v>
      </c>
    </row>
    <row r="800" spans="1:1" hidden="1">
      <c r="A800" s="44">
        <f t="shared" si="12"/>
        <v>0</v>
      </c>
    </row>
    <row r="801" spans="1:1" hidden="1">
      <c r="A801" s="44">
        <f t="shared" si="12"/>
        <v>0</v>
      </c>
    </row>
    <row r="802" spans="1:1" hidden="1">
      <c r="A802" s="44">
        <f t="shared" si="12"/>
        <v>0</v>
      </c>
    </row>
    <row r="803" spans="1:1" hidden="1">
      <c r="A803" s="44">
        <f t="shared" si="12"/>
        <v>0</v>
      </c>
    </row>
    <row r="804" spans="1:1" hidden="1">
      <c r="A804" s="44">
        <f t="shared" si="12"/>
        <v>0</v>
      </c>
    </row>
    <row r="805" spans="1:1" hidden="1">
      <c r="A805" s="44">
        <f t="shared" si="12"/>
        <v>0</v>
      </c>
    </row>
    <row r="806" spans="1:1" hidden="1">
      <c r="A806" s="44">
        <f t="shared" si="12"/>
        <v>0</v>
      </c>
    </row>
    <row r="807" spans="1:1" hidden="1">
      <c r="A807" s="44">
        <f t="shared" si="12"/>
        <v>0</v>
      </c>
    </row>
    <row r="808" spans="1:1" hidden="1">
      <c r="A808" s="44">
        <f t="shared" si="12"/>
        <v>0</v>
      </c>
    </row>
    <row r="809" spans="1:1" hidden="1">
      <c r="A809" s="44">
        <f t="shared" si="12"/>
        <v>0</v>
      </c>
    </row>
    <row r="810" spans="1:1" hidden="1">
      <c r="A810" s="44">
        <f t="shared" si="12"/>
        <v>0</v>
      </c>
    </row>
    <row r="811" spans="1:1" hidden="1">
      <c r="A811" s="44">
        <f t="shared" si="12"/>
        <v>0</v>
      </c>
    </row>
    <row r="812" spans="1:1" hidden="1">
      <c r="A812" s="44">
        <f t="shared" si="12"/>
        <v>0</v>
      </c>
    </row>
    <row r="813" spans="1:1" hidden="1">
      <c r="A813" s="44">
        <f t="shared" si="12"/>
        <v>0</v>
      </c>
    </row>
    <row r="814" spans="1:1" hidden="1">
      <c r="A814" s="44">
        <f t="shared" si="12"/>
        <v>0</v>
      </c>
    </row>
    <row r="815" spans="1:1" hidden="1">
      <c r="A815" s="44">
        <f t="shared" si="12"/>
        <v>0</v>
      </c>
    </row>
    <row r="816" spans="1:1" hidden="1">
      <c r="A816" s="44">
        <f t="shared" si="12"/>
        <v>0</v>
      </c>
    </row>
    <row r="817" spans="1:1" hidden="1">
      <c r="A817" s="44">
        <f t="shared" si="12"/>
        <v>0</v>
      </c>
    </row>
    <row r="818" spans="1:1" hidden="1">
      <c r="A818" s="44">
        <f t="shared" si="12"/>
        <v>0</v>
      </c>
    </row>
    <row r="819" spans="1:1" hidden="1">
      <c r="A819" s="44">
        <f t="shared" si="12"/>
        <v>0</v>
      </c>
    </row>
    <row r="820" spans="1:1" hidden="1">
      <c r="A820" s="44">
        <f t="shared" si="12"/>
        <v>0</v>
      </c>
    </row>
    <row r="821" spans="1:1" hidden="1">
      <c r="A821" s="44">
        <f t="shared" si="12"/>
        <v>0</v>
      </c>
    </row>
    <row r="822" spans="1:1" hidden="1">
      <c r="A822" s="44">
        <f t="shared" si="12"/>
        <v>0</v>
      </c>
    </row>
    <row r="823" spans="1:1" hidden="1">
      <c r="A823" s="44">
        <f t="shared" si="12"/>
        <v>0</v>
      </c>
    </row>
    <row r="824" spans="1:1" hidden="1">
      <c r="A824" s="44">
        <f t="shared" si="12"/>
        <v>0</v>
      </c>
    </row>
    <row r="825" spans="1:1" hidden="1">
      <c r="A825" s="44">
        <f t="shared" si="12"/>
        <v>0</v>
      </c>
    </row>
    <row r="826" spans="1:1" hidden="1">
      <c r="A826" s="44">
        <f t="shared" si="12"/>
        <v>0</v>
      </c>
    </row>
    <row r="827" spans="1:1" hidden="1">
      <c r="A827" s="44">
        <f t="shared" si="12"/>
        <v>0</v>
      </c>
    </row>
    <row r="828" spans="1:1" hidden="1">
      <c r="A828" s="44">
        <f t="shared" si="12"/>
        <v>0</v>
      </c>
    </row>
    <row r="829" spans="1:1" hidden="1">
      <c r="A829" s="44">
        <f t="shared" si="12"/>
        <v>0</v>
      </c>
    </row>
    <row r="830" spans="1:1" hidden="1">
      <c r="A830" s="44">
        <f t="shared" si="12"/>
        <v>0</v>
      </c>
    </row>
    <row r="831" spans="1:1" hidden="1">
      <c r="A831" s="44">
        <f t="shared" si="12"/>
        <v>0</v>
      </c>
    </row>
    <row r="832" spans="1:1" hidden="1">
      <c r="A832" s="44">
        <f t="shared" si="12"/>
        <v>0</v>
      </c>
    </row>
    <row r="833" spans="1:1" hidden="1">
      <c r="A833" s="44">
        <f t="shared" si="12"/>
        <v>0</v>
      </c>
    </row>
    <row r="834" spans="1:1" hidden="1">
      <c r="A834" s="44">
        <f t="shared" si="12"/>
        <v>0</v>
      </c>
    </row>
    <row r="835" spans="1:1" hidden="1">
      <c r="A835" s="44">
        <f t="shared" si="12"/>
        <v>0</v>
      </c>
    </row>
    <row r="836" spans="1:1" hidden="1">
      <c r="A836" s="44">
        <f t="shared" si="12"/>
        <v>0</v>
      </c>
    </row>
    <row r="837" spans="1:1" hidden="1">
      <c r="A837" s="44">
        <f t="shared" si="12"/>
        <v>0</v>
      </c>
    </row>
    <row r="838" spans="1:1" hidden="1">
      <c r="A838" s="44">
        <f t="shared" si="12"/>
        <v>0</v>
      </c>
    </row>
    <row r="839" spans="1:1" hidden="1">
      <c r="A839" s="44">
        <f t="shared" ref="A839:A902" si="13">IF(B839="UU","UUW",B839)</f>
        <v>0</v>
      </c>
    </row>
    <row r="840" spans="1:1" hidden="1">
      <c r="A840" s="44">
        <f t="shared" si="13"/>
        <v>0</v>
      </c>
    </row>
    <row r="841" spans="1:1" hidden="1">
      <c r="A841" s="44">
        <f t="shared" si="13"/>
        <v>0</v>
      </c>
    </row>
    <row r="842" spans="1:1" hidden="1">
      <c r="A842" s="44">
        <f t="shared" si="13"/>
        <v>0</v>
      </c>
    </row>
    <row r="843" spans="1:1" hidden="1">
      <c r="A843" s="44">
        <f t="shared" si="13"/>
        <v>0</v>
      </c>
    </row>
    <row r="844" spans="1:1" hidden="1">
      <c r="A844" s="44">
        <f t="shared" si="13"/>
        <v>0</v>
      </c>
    </row>
    <row r="845" spans="1:1" hidden="1">
      <c r="A845" s="44">
        <f t="shared" si="13"/>
        <v>0</v>
      </c>
    </row>
    <row r="846" spans="1:1" hidden="1">
      <c r="A846" s="44">
        <f t="shared" si="13"/>
        <v>0</v>
      </c>
    </row>
    <row r="847" spans="1:1" hidden="1">
      <c r="A847" s="44">
        <f t="shared" si="13"/>
        <v>0</v>
      </c>
    </row>
    <row r="848" spans="1:1" hidden="1">
      <c r="A848" s="44">
        <f t="shared" si="13"/>
        <v>0</v>
      </c>
    </row>
    <row r="849" spans="1:1" hidden="1">
      <c r="A849" s="44">
        <f t="shared" si="13"/>
        <v>0</v>
      </c>
    </row>
    <row r="850" spans="1:1" hidden="1">
      <c r="A850" s="44">
        <f t="shared" si="13"/>
        <v>0</v>
      </c>
    </row>
    <row r="851" spans="1:1" hidden="1">
      <c r="A851" s="44">
        <f t="shared" si="13"/>
        <v>0</v>
      </c>
    </row>
    <row r="852" spans="1:1" hidden="1">
      <c r="A852" s="44">
        <f t="shared" si="13"/>
        <v>0</v>
      </c>
    </row>
    <row r="853" spans="1:1" hidden="1">
      <c r="A853" s="44">
        <f t="shared" si="13"/>
        <v>0</v>
      </c>
    </row>
    <row r="854" spans="1:1" hidden="1">
      <c r="A854" s="44">
        <f t="shared" si="13"/>
        <v>0</v>
      </c>
    </row>
    <row r="855" spans="1:1" hidden="1">
      <c r="A855" s="44">
        <f t="shared" si="13"/>
        <v>0</v>
      </c>
    </row>
    <row r="856" spans="1:1" hidden="1">
      <c r="A856" s="44">
        <f t="shared" si="13"/>
        <v>0</v>
      </c>
    </row>
    <row r="857" spans="1:1" hidden="1">
      <c r="A857" s="44">
        <f t="shared" si="13"/>
        <v>0</v>
      </c>
    </row>
    <row r="858" spans="1:1" hidden="1">
      <c r="A858" s="44">
        <f t="shared" si="13"/>
        <v>0</v>
      </c>
    </row>
    <row r="859" spans="1:1" hidden="1">
      <c r="A859" s="44">
        <f t="shared" si="13"/>
        <v>0</v>
      </c>
    </row>
    <row r="860" spans="1:1" hidden="1">
      <c r="A860" s="44">
        <f t="shared" si="13"/>
        <v>0</v>
      </c>
    </row>
    <row r="861" spans="1:1" hidden="1">
      <c r="A861" s="44">
        <f t="shared" si="13"/>
        <v>0</v>
      </c>
    </row>
    <row r="862" spans="1:1" hidden="1">
      <c r="A862" s="44">
        <f t="shared" si="13"/>
        <v>0</v>
      </c>
    </row>
    <row r="863" spans="1:1" hidden="1">
      <c r="A863" s="44">
        <f t="shared" si="13"/>
        <v>0</v>
      </c>
    </row>
    <row r="864" spans="1:1" hidden="1">
      <c r="A864" s="44">
        <f t="shared" si="13"/>
        <v>0</v>
      </c>
    </row>
    <row r="865" spans="1:1" hidden="1">
      <c r="A865" s="44">
        <f t="shared" si="13"/>
        <v>0</v>
      </c>
    </row>
    <row r="866" spans="1:1" hidden="1">
      <c r="A866" s="44">
        <f t="shared" si="13"/>
        <v>0</v>
      </c>
    </row>
    <row r="867" spans="1:1" hidden="1">
      <c r="A867" s="44">
        <f t="shared" si="13"/>
        <v>0</v>
      </c>
    </row>
    <row r="868" spans="1:1" hidden="1">
      <c r="A868" s="44">
        <f t="shared" si="13"/>
        <v>0</v>
      </c>
    </row>
    <row r="869" spans="1:1" hidden="1">
      <c r="A869" s="44">
        <f t="shared" si="13"/>
        <v>0</v>
      </c>
    </row>
    <row r="870" spans="1:1" hidden="1">
      <c r="A870" s="44">
        <f t="shared" si="13"/>
        <v>0</v>
      </c>
    </row>
    <row r="871" spans="1:1" hidden="1">
      <c r="A871" s="44">
        <f t="shared" si="13"/>
        <v>0</v>
      </c>
    </row>
    <row r="872" spans="1:1" hidden="1">
      <c r="A872" s="44">
        <f t="shared" si="13"/>
        <v>0</v>
      </c>
    </row>
    <row r="873" spans="1:1" hidden="1">
      <c r="A873" s="44">
        <f t="shared" si="13"/>
        <v>0</v>
      </c>
    </row>
    <row r="874" spans="1:1" hidden="1">
      <c r="A874" s="44">
        <f t="shared" si="13"/>
        <v>0</v>
      </c>
    </row>
    <row r="875" spans="1:1" hidden="1">
      <c r="A875" s="44">
        <f t="shared" si="13"/>
        <v>0</v>
      </c>
    </row>
    <row r="876" spans="1:1" hidden="1">
      <c r="A876" s="44">
        <f t="shared" si="13"/>
        <v>0</v>
      </c>
    </row>
    <row r="877" spans="1:1" hidden="1">
      <c r="A877" s="44">
        <f t="shared" si="13"/>
        <v>0</v>
      </c>
    </row>
    <row r="878" spans="1:1" hidden="1">
      <c r="A878" s="44">
        <f t="shared" si="13"/>
        <v>0</v>
      </c>
    </row>
    <row r="879" spans="1:1" hidden="1">
      <c r="A879" s="44">
        <f t="shared" si="13"/>
        <v>0</v>
      </c>
    </row>
    <row r="880" spans="1:1" hidden="1">
      <c r="A880" s="44">
        <f t="shared" si="13"/>
        <v>0</v>
      </c>
    </row>
    <row r="881" spans="1:1" hidden="1">
      <c r="A881" s="44">
        <f t="shared" si="13"/>
        <v>0</v>
      </c>
    </row>
    <row r="882" spans="1:1" hidden="1">
      <c r="A882" s="44">
        <f t="shared" si="13"/>
        <v>0</v>
      </c>
    </row>
    <row r="883" spans="1:1" hidden="1">
      <c r="A883" s="44">
        <f t="shared" si="13"/>
        <v>0</v>
      </c>
    </row>
    <row r="884" spans="1:1" hidden="1">
      <c r="A884" s="44">
        <f t="shared" si="13"/>
        <v>0</v>
      </c>
    </row>
    <row r="885" spans="1:1" hidden="1">
      <c r="A885" s="44">
        <f t="shared" si="13"/>
        <v>0</v>
      </c>
    </row>
    <row r="886" spans="1:1" hidden="1">
      <c r="A886" s="44">
        <f t="shared" si="13"/>
        <v>0</v>
      </c>
    </row>
    <row r="887" spans="1:1" hidden="1">
      <c r="A887" s="44">
        <f t="shared" si="13"/>
        <v>0</v>
      </c>
    </row>
    <row r="888" spans="1:1" hidden="1">
      <c r="A888" s="44">
        <f t="shared" si="13"/>
        <v>0</v>
      </c>
    </row>
    <row r="889" spans="1:1" hidden="1">
      <c r="A889" s="44">
        <f t="shared" si="13"/>
        <v>0</v>
      </c>
    </row>
    <row r="890" spans="1:1" hidden="1">
      <c r="A890" s="44">
        <f t="shared" si="13"/>
        <v>0</v>
      </c>
    </row>
    <row r="891" spans="1:1" hidden="1">
      <c r="A891" s="44">
        <f t="shared" si="13"/>
        <v>0</v>
      </c>
    </row>
    <row r="892" spans="1:1" hidden="1">
      <c r="A892" s="44">
        <f t="shared" si="13"/>
        <v>0</v>
      </c>
    </row>
    <row r="893" spans="1:1" hidden="1">
      <c r="A893" s="44">
        <f t="shared" si="13"/>
        <v>0</v>
      </c>
    </row>
    <row r="894" spans="1:1" hidden="1">
      <c r="A894" s="44">
        <f t="shared" si="13"/>
        <v>0</v>
      </c>
    </row>
    <row r="895" spans="1:1" hidden="1">
      <c r="A895" s="44">
        <f t="shared" si="13"/>
        <v>0</v>
      </c>
    </row>
    <row r="896" spans="1:1" hidden="1">
      <c r="A896" s="44">
        <f t="shared" si="13"/>
        <v>0</v>
      </c>
    </row>
    <row r="897" spans="1:1" hidden="1">
      <c r="A897" s="44">
        <f t="shared" si="13"/>
        <v>0</v>
      </c>
    </row>
    <row r="898" spans="1:1" hidden="1">
      <c r="A898" s="44">
        <f t="shared" si="13"/>
        <v>0</v>
      </c>
    </row>
    <row r="899" spans="1:1" hidden="1">
      <c r="A899" s="44">
        <f t="shared" si="13"/>
        <v>0</v>
      </c>
    </row>
    <row r="900" spans="1:1" hidden="1">
      <c r="A900" s="44">
        <f t="shared" si="13"/>
        <v>0</v>
      </c>
    </row>
    <row r="901" spans="1:1" hidden="1">
      <c r="A901" s="44">
        <f t="shared" si="13"/>
        <v>0</v>
      </c>
    </row>
    <row r="902" spans="1:1" hidden="1">
      <c r="A902" s="44">
        <f t="shared" si="13"/>
        <v>0</v>
      </c>
    </row>
    <row r="903" spans="1:1" hidden="1">
      <c r="A903" s="44">
        <f t="shared" ref="A903:A966" si="14">IF(B903="UU","UUW",B903)</f>
        <v>0</v>
      </c>
    </row>
    <row r="904" spans="1:1" hidden="1">
      <c r="A904" s="44">
        <f t="shared" si="14"/>
        <v>0</v>
      </c>
    </row>
    <row r="905" spans="1:1" hidden="1">
      <c r="A905" s="44">
        <f t="shared" si="14"/>
        <v>0</v>
      </c>
    </row>
    <row r="906" spans="1:1" hidden="1">
      <c r="A906" s="44">
        <f t="shared" si="14"/>
        <v>0</v>
      </c>
    </row>
    <row r="907" spans="1:1" hidden="1">
      <c r="A907" s="44">
        <f t="shared" si="14"/>
        <v>0</v>
      </c>
    </row>
    <row r="908" spans="1:1" hidden="1">
      <c r="A908" s="44">
        <f t="shared" si="14"/>
        <v>0</v>
      </c>
    </row>
    <row r="909" spans="1:1" hidden="1">
      <c r="A909" s="44">
        <f t="shared" si="14"/>
        <v>0</v>
      </c>
    </row>
    <row r="910" spans="1:1" hidden="1">
      <c r="A910" s="44">
        <f t="shared" si="14"/>
        <v>0</v>
      </c>
    </row>
    <row r="911" spans="1:1" hidden="1">
      <c r="A911" s="44">
        <f t="shared" si="14"/>
        <v>0</v>
      </c>
    </row>
    <row r="912" spans="1:1" hidden="1">
      <c r="A912" s="44">
        <f t="shared" si="14"/>
        <v>0</v>
      </c>
    </row>
    <row r="913" spans="1:1" hidden="1">
      <c r="A913" s="44">
        <f t="shared" si="14"/>
        <v>0</v>
      </c>
    </row>
    <row r="914" spans="1:1" hidden="1">
      <c r="A914" s="44">
        <f t="shared" si="14"/>
        <v>0</v>
      </c>
    </row>
    <row r="915" spans="1:1" hidden="1">
      <c r="A915" s="44">
        <f t="shared" si="14"/>
        <v>0</v>
      </c>
    </row>
    <row r="916" spans="1:1" hidden="1">
      <c r="A916" s="44">
        <f t="shared" si="14"/>
        <v>0</v>
      </c>
    </row>
    <row r="917" spans="1:1" hidden="1">
      <c r="A917" s="44">
        <f t="shared" si="14"/>
        <v>0</v>
      </c>
    </row>
    <row r="918" spans="1:1" hidden="1">
      <c r="A918" s="44">
        <f t="shared" si="14"/>
        <v>0</v>
      </c>
    </row>
    <row r="919" spans="1:1" hidden="1">
      <c r="A919" s="44">
        <f t="shared" si="14"/>
        <v>0</v>
      </c>
    </row>
    <row r="920" spans="1:1" hidden="1">
      <c r="A920" s="44">
        <f t="shared" si="14"/>
        <v>0</v>
      </c>
    </row>
    <row r="921" spans="1:1" hidden="1">
      <c r="A921" s="44">
        <f t="shared" si="14"/>
        <v>0</v>
      </c>
    </row>
    <row r="922" spans="1:1" hidden="1">
      <c r="A922" s="44">
        <f t="shared" si="14"/>
        <v>0</v>
      </c>
    </row>
    <row r="923" spans="1:1" hidden="1">
      <c r="A923" s="44">
        <f t="shared" si="14"/>
        <v>0</v>
      </c>
    </row>
    <row r="924" spans="1:1" hidden="1">
      <c r="A924" s="44">
        <f t="shared" si="14"/>
        <v>0</v>
      </c>
    </row>
    <row r="925" spans="1:1" hidden="1">
      <c r="A925" s="44">
        <f t="shared" si="14"/>
        <v>0</v>
      </c>
    </row>
    <row r="926" spans="1:1" hidden="1">
      <c r="A926" s="44">
        <f t="shared" si="14"/>
        <v>0</v>
      </c>
    </row>
    <row r="927" spans="1:1" hidden="1">
      <c r="A927" s="44">
        <f t="shared" si="14"/>
        <v>0</v>
      </c>
    </row>
    <row r="928" spans="1:1" hidden="1">
      <c r="A928" s="44">
        <f t="shared" si="14"/>
        <v>0</v>
      </c>
    </row>
    <row r="929" spans="1:1" hidden="1">
      <c r="A929" s="44">
        <f t="shared" si="14"/>
        <v>0</v>
      </c>
    </row>
    <row r="930" spans="1:1" hidden="1">
      <c r="A930" s="44">
        <f t="shared" si="14"/>
        <v>0</v>
      </c>
    </row>
    <row r="931" spans="1:1" hidden="1">
      <c r="A931" s="44">
        <f t="shared" si="14"/>
        <v>0</v>
      </c>
    </row>
    <row r="932" spans="1:1" hidden="1">
      <c r="A932" s="44">
        <f t="shared" si="14"/>
        <v>0</v>
      </c>
    </row>
    <row r="933" spans="1:1" hidden="1">
      <c r="A933" s="44">
        <f t="shared" si="14"/>
        <v>0</v>
      </c>
    </row>
    <row r="934" spans="1:1" hidden="1">
      <c r="A934" s="44">
        <f t="shared" si="14"/>
        <v>0</v>
      </c>
    </row>
    <row r="935" spans="1:1" hidden="1">
      <c r="A935" s="44">
        <f t="shared" si="14"/>
        <v>0</v>
      </c>
    </row>
    <row r="936" spans="1:1" hidden="1">
      <c r="A936" s="44">
        <f t="shared" si="14"/>
        <v>0</v>
      </c>
    </row>
    <row r="937" spans="1:1" hidden="1">
      <c r="A937" s="44">
        <f t="shared" si="14"/>
        <v>0</v>
      </c>
    </row>
    <row r="938" spans="1:1" hidden="1">
      <c r="A938" s="44">
        <f t="shared" si="14"/>
        <v>0</v>
      </c>
    </row>
    <row r="939" spans="1:1" hidden="1">
      <c r="A939" s="44">
        <f t="shared" si="14"/>
        <v>0</v>
      </c>
    </row>
    <row r="940" spans="1:1" hidden="1">
      <c r="A940" s="44">
        <f t="shared" si="14"/>
        <v>0</v>
      </c>
    </row>
    <row r="941" spans="1:1" hidden="1">
      <c r="A941" s="44">
        <f t="shared" si="14"/>
        <v>0</v>
      </c>
    </row>
    <row r="942" spans="1:1" hidden="1">
      <c r="A942" s="44">
        <f t="shared" si="14"/>
        <v>0</v>
      </c>
    </row>
    <row r="943" spans="1:1" hidden="1">
      <c r="A943" s="44">
        <f t="shared" si="14"/>
        <v>0</v>
      </c>
    </row>
    <row r="944" spans="1:1" hidden="1">
      <c r="A944" s="44">
        <f t="shared" si="14"/>
        <v>0</v>
      </c>
    </row>
    <row r="945" spans="1:1" hidden="1">
      <c r="A945" s="44">
        <f t="shared" si="14"/>
        <v>0</v>
      </c>
    </row>
    <row r="946" spans="1:1" hidden="1">
      <c r="A946" s="44">
        <f t="shared" si="14"/>
        <v>0</v>
      </c>
    </row>
    <row r="947" spans="1:1" hidden="1">
      <c r="A947" s="44">
        <f t="shared" si="14"/>
        <v>0</v>
      </c>
    </row>
    <row r="948" spans="1:1" hidden="1">
      <c r="A948" s="44">
        <f t="shared" si="14"/>
        <v>0</v>
      </c>
    </row>
    <row r="949" spans="1:1" hidden="1">
      <c r="A949" s="44">
        <f t="shared" si="14"/>
        <v>0</v>
      </c>
    </row>
    <row r="950" spans="1:1" hidden="1">
      <c r="A950" s="44">
        <f t="shared" si="14"/>
        <v>0</v>
      </c>
    </row>
    <row r="951" spans="1:1" hidden="1">
      <c r="A951" s="44">
        <f t="shared" si="14"/>
        <v>0</v>
      </c>
    </row>
    <row r="952" spans="1:1" hidden="1">
      <c r="A952" s="44">
        <f t="shared" si="14"/>
        <v>0</v>
      </c>
    </row>
    <row r="953" spans="1:1" hidden="1">
      <c r="A953" s="44">
        <f t="shared" si="14"/>
        <v>0</v>
      </c>
    </row>
    <row r="954" spans="1:1" hidden="1">
      <c r="A954" s="44">
        <f t="shared" si="14"/>
        <v>0</v>
      </c>
    </row>
    <row r="955" spans="1:1" hidden="1">
      <c r="A955" s="44">
        <f t="shared" si="14"/>
        <v>0</v>
      </c>
    </row>
    <row r="956" spans="1:1" hidden="1">
      <c r="A956" s="44">
        <f t="shared" si="14"/>
        <v>0</v>
      </c>
    </row>
    <row r="957" spans="1:1" hidden="1">
      <c r="A957" s="44">
        <f t="shared" si="14"/>
        <v>0</v>
      </c>
    </row>
    <row r="958" spans="1:1" hidden="1">
      <c r="A958" s="44">
        <f t="shared" si="14"/>
        <v>0</v>
      </c>
    </row>
    <row r="959" spans="1:1" hidden="1">
      <c r="A959" s="44">
        <f t="shared" si="14"/>
        <v>0</v>
      </c>
    </row>
    <row r="960" spans="1:1" hidden="1">
      <c r="A960" s="44">
        <f t="shared" si="14"/>
        <v>0</v>
      </c>
    </row>
    <row r="961" spans="1:1" hidden="1">
      <c r="A961" s="44">
        <f t="shared" si="14"/>
        <v>0</v>
      </c>
    </row>
    <row r="962" spans="1:1" hidden="1">
      <c r="A962" s="44">
        <f t="shared" si="14"/>
        <v>0</v>
      </c>
    </row>
    <row r="963" spans="1:1" hidden="1">
      <c r="A963" s="44">
        <f t="shared" si="14"/>
        <v>0</v>
      </c>
    </row>
    <row r="964" spans="1:1" hidden="1">
      <c r="A964" s="44">
        <f t="shared" si="14"/>
        <v>0</v>
      </c>
    </row>
    <row r="965" spans="1:1" hidden="1">
      <c r="A965" s="44">
        <f t="shared" si="14"/>
        <v>0</v>
      </c>
    </row>
    <row r="966" spans="1:1" hidden="1">
      <c r="A966" s="44">
        <f t="shared" si="14"/>
        <v>0</v>
      </c>
    </row>
    <row r="967" spans="1:1" hidden="1">
      <c r="A967" s="44">
        <f t="shared" ref="A967:A1030" si="15">IF(B967="UU","UUW",B967)</f>
        <v>0</v>
      </c>
    </row>
    <row r="968" spans="1:1" hidden="1">
      <c r="A968" s="44">
        <f t="shared" si="15"/>
        <v>0</v>
      </c>
    </row>
    <row r="969" spans="1:1" hidden="1">
      <c r="A969" s="44">
        <f t="shared" si="15"/>
        <v>0</v>
      </c>
    </row>
    <row r="970" spans="1:1" hidden="1">
      <c r="A970" s="44">
        <f t="shared" si="15"/>
        <v>0</v>
      </c>
    </row>
    <row r="971" spans="1:1" hidden="1">
      <c r="A971" s="44">
        <f t="shared" si="15"/>
        <v>0</v>
      </c>
    </row>
    <row r="972" spans="1:1" hidden="1">
      <c r="A972" s="44">
        <f t="shared" si="15"/>
        <v>0</v>
      </c>
    </row>
    <row r="973" spans="1:1" hidden="1">
      <c r="A973" s="44">
        <f t="shared" si="15"/>
        <v>0</v>
      </c>
    </row>
    <row r="974" spans="1:1" hidden="1">
      <c r="A974" s="44">
        <f t="shared" si="15"/>
        <v>0</v>
      </c>
    </row>
    <row r="975" spans="1:1" hidden="1">
      <c r="A975" s="44">
        <f t="shared" si="15"/>
        <v>0</v>
      </c>
    </row>
    <row r="976" spans="1:1" hidden="1">
      <c r="A976" s="44">
        <f t="shared" si="15"/>
        <v>0</v>
      </c>
    </row>
    <row r="977" spans="1:1" hidden="1">
      <c r="A977" s="44">
        <f t="shared" si="15"/>
        <v>0</v>
      </c>
    </row>
    <row r="978" spans="1:1" hidden="1">
      <c r="A978" s="44">
        <f t="shared" si="15"/>
        <v>0</v>
      </c>
    </row>
    <row r="979" spans="1:1" hidden="1">
      <c r="A979" s="44">
        <f t="shared" si="15"/>
        <v>0</v>
      </c>
    </row>
    <row r="980" spans="1:1" hidden="1">
      <c r="A980" s="44">
        <f t="shared" si="15"/>
        <v>0</v>
      </c>
    </row>
    <row r="981" spans="1:1" hidden="1">
      <c r="A981" s="44">
        <f t="shared" si="15"/>
        <v>0</v>
      </c>
    </row>
    <row r="982" spans="1:1" hidden="1">
      <c r="A982" s="44">
        <f t="shared" si="15"/>
        <v>0</v>
      </c>
    </row>
    <row r="983" spans="1:1" hidden="1">
      <c r="A983" s="44">
        <f t="shared" si="15"/>
        <v>0</v>
      </c>
    </row>
    <row r="984" spans="1:1" hidden="1">
      <c r="A984" s="44">
        <f t="shared" si="15"/>
        <v>0</v>
      </c>
    </row>
    <row r="985" spans="1:1" hidden="1">
      <c r="A985" s="44">
        <f t="shared" si="15"/>
        <v>0</v>
      </c>
    </row>
    <row r="986" spans="1:1" hidden="1">
      <c r="A986" s="44">
        <f t="shared" si="15"/>
        <v>0</v>
      </c>
    </row>
    <row r="987" spans="1:1" hidden="1">
      <c r="A987" s="44">
        <f t="shared" si="15"/>
        <v>0</v>
      </c>
    </row>
    <row r="988" spans="1:1" hidden="1">
      <c r="A988" s="44">
        <f t="shared" si="15"/>
        <v>0</v>
      </c>
    </row>
    <row r="989" spans="1:1" hidden="1">
      <c r="A989" s="44">
        <f t="shared" si="15"/>
        <v>0</v>
      </c>
    </row>
    <row r="990" spans="1:1" hidden="1">
      <c r="A990" s="44">
        <f t="shared" si="15"/>
        <v>0</v>
      </c>
    </row>
    <row r="991" spans="1:1" hidden="1">
      <c r="A991" s="44">
        <f t="shared" si="15"/>
        <v>0</v>
      </c>
    </row>
    <row r="992" spans="1:1" hidden="1">
      <c r="A992" s="44">
        <f t="shared" si="15"/>
        <v>0</v>
      </c>
    </row>
    <row r="993" spans="1:1" hidden="1">
      <c r="A993" s="44">
        <f t="shared" si="15"/>
        <v>0</v>
      </c>
    </row>
    <row r="994" spans="1:1" hidden="1">
      <c r="A994" s="44">
        <f t="shared" si="15"/>
        <v>0</v>
      </c>
    </row>
    <row r="995" spans="1:1" hidden="1">
      <c r="A995" s="44">
        <f t="shared" si="15"/>
        <v>0</v>
      </c>
    </row>
    <row r="996" spans="1:1" hidden="1">
      <c r="A996" s="44">
        <f t="shared" si="15"/>
        <v>0</v>
      </c>
    </row>
    <row r="997" spans="1:1" hidden="1">
      <c r="A997" s="44">
        <f t="shared" si="15"/>
        <v>0</v>
      </c>
    </row>
    <row r="998" spans="1:1" hidden="1">
      <c r="A998" s="44">
        <f t="shared" si="15"/>
        <v>0</v>
      </c>
    </row>
    <row r="999" spans="1:1" hidden="1">
      <c r="A999" s="44">
        <f t="shared" si="15"/>
        <v>0</v>
      </c>
    </row>
    <row r="1000" spans="1:1" hidden="1">
      <c r="A1000" s="44">
        <f t="shared" si="15"/>
        <v>0</v>
      </c>
    </row>
    <row r="1001" spans="1:1" hidden="1">
      <c r="A1001" s="44">
        <f t="shared" si="15"/>
        <v>0</v>
      </c>
    </row>
    <row r="1002" spans="1:1" hidden="1">
      <c r="A1002" s="44">
        <f t="shared" si="15"/>
        <v>0</v>
      </c>
    </row>
    <row r="1003" spans="1:1" hidden="1">
      <c r="A1003" s="44">
        <f t="shared" si="15"/>
        <v>0</v>
      </c>
    </row>
    <row r="1004" spans="1:1" hidden="1">
      <c r="A1004" s="44">
        <f t="shared" si="15"/>
        <v>0</v>
      </c>
    </row>
    <row r="1005" spans="1:1" hidden="1">
      <c r="A1005" s="44">
        <f t="shared" si="15"/>
        <v>0</v>
      </c>
    </row>
    <row r="1006" spans="1:1" hidden="1">
      <c r="A1006" s="44">
        <f t="shared" si="15"/>
        <v>0</v>
      </c>
    </row>
    <row r="1007" spans="1:1" hidden="1">
      <c r="A1007" s="44">
        <f t="shared" si="15"/>
        <v>0</v>
      </c>
    </row>
    <row r="1008" spans="1:1" hidden="1">
      <c r="A1008" s="44">
        <f t="shared" si="15"/>
        <v>0</v>
      </c>
    </row>
    <row r="1009" spans="1:1" hidden="1">
      <c r="A1009" s="44">
        <f t="shared" si="15"/>
        <v>0</v>
      </c>
    </row>
    <row r="1010" spans="1:1" hidden="1">
      <c r="A1010" s="44">
        <f t="shared" si="15"/>
        <v>0</v>
      </c>
    </row>
    <row r="1011" spans="1:1" hidden="1">
      <c r="A1011" s="44">
        <f t="shared" si="15"/>
        <v>0</v>
      </c>
    </row>
    <row r="1012" spans="1:1" hidden="1">
      <c r="A1012" s="44">
        <f t="shared" si="15"/>
        <v>0</v>
      </c>
    </row>
    <row r="1013" spans="1:1" hidden="1">
      <c r="A1013" s="44">
        <f t="shared" si="15"/>
        <v>0</v>
      </c>
    </row>
    <row r="1014" spans="1:1" hidden="1">
      <c r="A1014" s="44">
        <f t="shared" si="15"/>
        <v>0</v>
      </c>
    </row>
    <row r="1015" spans="1:1" hidden="1">
      <c r="A1015" s="44">
        <f t="shared" si="15"/>
        <v>0</v>
      </c>
    </row>
    <row r="1016" spans="1:1" hidden="1">
      <c r="A1016" s="44">
        <f t="shared" si="15"/>
        <v>0</v>
      </c>
    </row>
    <row r="1017" spans="1:1" hidden="1">
      <c r="A1017" s="44">
        <f t="shared" si="15"/>
        <v>0</v>
      </c>
    </row>
    <row r="1018" spans="1:1" hidden="1">
      <c r="A1018" s="44">
        <f t="shared" si="15"/>
        <v>0</v>
      </c>
    </row>
    <row r="1019" spans="1:1" hidden="1">
      <c r="A1019" s="44">
        <f t="shared" si="15"/>
        <v>0</v>
      </c>
    </row>
    <row r="1020" spans="1:1" hidden="1">
      <c r="A1020" s="44">
        <f t="shared" si="15"/>
        <v>0</v>
      </c>
    </row>
    <row r="1021" spans="1:1" hidden="1">
      <c r="A1021" s="44">
        <f t="shared" si="15"/>
        <v>0</v>
      </c>
    </row>
    <row r="1022" spans="1:1" hidden="1">
      <c r="A1022" s="44">
        <f t="shared" si="15"/>
        <v>0</v>
      </c>
    </row>
    <row r="1023" spans="1:1" hidden="1">
      <c r="A1023" s="44">
        <f t="shared" si="15"/>
        <v>0</v>
      </c>
    </row>
    <row r="1024" spans="1:1" hidden="1">
      <c r="A1024" s="44">
        <f t="shared" si="15"/>
        <v>0</v>
      </c>
    </row>
    <row r="1025" spans="1:1" hidden="1">
      <c r="A1025" s="44">
        <f t="shared" si="15"/>
        <v>0</v>
      </c>
    </row>
    <row r="1026" spans="1:1" hidden="1">
      <c r="A1026" s="44">
        <f t="shared" si="15"/>
        <v>0</v>
      </c>
    </row>
    <row r="1027" spans="1:1" hidden="1">
      <c r="A1027" s="44">
        <f t="shared" si="15"/>
        <v>0</v>
      </c>
    </row>
    <row r="1028" spans="1:1" hidden="1">
      <c r="A1028" s="44">
        <f t="shared" si="15"/>
        <v>0</v>
      </c>
    </row>
    <row r="1029" spans="1:1" hidden="1">
      <c r="A1029" s="44">
        <f t="shared" si="15"/>
        <v>0</v>
      </c>
    </row>
    <row r="1030" spans="1:1" hidden="1">
      <c r="A1030" s="44">
        <f t="shared" si="15"/>
        <v>0</v>
      </c>
    </row>
    <row r="1031" spans="1:1" hidden="1">
      <c r="A1031" s="44">
        <f t="shared" ref="A1031:A1094" si="16">IF(B1031="UU","UUW",B1031)</f>
        <v>0</v>
      </c>
    </row>
    <row r="1032" spans="1:1" hidden="1">
      <c r="A1032" s="44">
        <f t="shared" si="16"/>
        <v>0</v>
      </c>
    </row>
    <row r="1033" spans="1:1" hidden="1">
      <c r="A1033" s="44">
        <f t="shared" si="16"/>
        <v>0</v>
      </c>
    </row>
    <row r="1034" spans="1:1" hidden="1">
      <c r="A1034" s="44">
        <f t="shared" si="16"/>
        <v>0</v>
      </c>
    </row>
    <row r="1035" spans="1:1" hidden="1">
      <c r="A1035" s="44">
        <f t="shared" si="16"/>
        <v>0</v>
      </c>
    </row>
    <row r="1036" spans="1:1" hidden="1">
      <c r="A1036" s="44">
        <f t="shared" si="16"/>
        <v>0</v>
      </c>
    </row>
    <row r="1037" spans="1:1" hidden="1">
      <c r="A1037" s="44">
        <f t="shared" si="16"/>
        <v>0</v>
      </c>
    </row>
    <row r="1038" spans="1:1" hidden="1">
      <c r="A1038" s="44">
        <f t="shared" si="16"/>
        <v>0</v>
      </c>
    </row>
    <row r="1039" spans="1:1" hidden="1">
      <c r="A1039" s="44">
        <f t="shared" si="16"/>
        <v>0</v>
      </c>
    </row>
    <row r="1040" spans="1:1" hidden="1">
      <c r="A1040" s="44">
        <f t="shared" si="16"/>
        <v>0</v>
      </c>
    </row>
    <row r="1041" spans="1:1" hidden="1">
      <c r="A1041" s="44">
        <f t="shared" si="16"/>
        <v>0</v>
      </c>
    </row>
    <row r="1042" spans="1:1" hidden="1">
      <c r="A1042" s="44">
        <f t="shared" si="16"/>
        <v>0</v>
      </c>
    </row>
    <row r="1043" spans="1:1" hidden="1">
      <c r="A1043" s="44">
        <f t="shared" si="16"/>
        <v>0</v>
      </c>
    </row>
    <row r="1044" spans="1:1" hidden="1">
      <c r="A1044" s="44">
        <f t="shared" si="16"/>
        <v>0</v>
      </c>
    </row>
    <row r="1045" spans="1:1" hidden="1">
      <c r="A1045" s="44">
        <f t="shared" si="16"/>
        <v>0</v>
      </c>
    </row>
    <row r="1046" spans="1:1" hidden="1">
      <c r="A1046" s="44">
        <f t="shared" si="16"/>
        <v>0</v>
      </c>
    </row>
    <row r="1047" spans="1:1" hidden="1">
      <c r="A1047" s="44">
        <f t="shared" si="16"/>
        <v>0</v>
      </c>
    </row>
    <row r="1048" spans="1:1" hidden="1">
      <c r="A1048" s="44">
        <f t="shared" si="16"/>
        <v>0</v>
      </c>
    </row>
    <row r="1049" spans="1:1" hidden="1">
      <c r="A1049" s="44">
        <f t="shared" si="16"/>
        <v>0</v>
      </c>
    </row>
    <row r="1050" spans="1:1" hidden="1">
      <c r="A1050" s="44">
        <f t="shared" si="16"/>
        <v>0</v>
      </c>
    </row>
    <row r="1051" spans="1:1" hidden="1">
      <c r="A1051" s="44">
        <f t="shared" si="16"/>
        <v>0</v>
      </c>
    </row>
    <row r="1052" spans="1:1" hidden="1">
      <c r="A1052" s="44">
        <f t="shared" si="16"/>
        <v>0</v>
      </c>
    </row>
    <row r="1053" spans="1:1" hidden="1">
      <c r="A1053" s="44">
        <f t="shared" si="16"/>
        <v>0</v>
      </c>
    </row>
    <row r="1054" spans="1:1" hidden="1">
      <c r="A1054" s="44">
        <f t="shared" si="16"/>
        <v>0</v>
      </c>
    </row>
    <row r="1055" spans="1:1" hidden="1">
      <c r="A1055" s="44">
        <f t="shared" si="16"/>
        <v>0</v>
      </c>
    </row>
    <row r="1056" spans="1:1" hidden="1">
      <c r="A1056" s="44">
        <f t="shared" si="16"/>
        <v>0</v>
      </c>
    </row>
    <row r="1057" spans="1:1" hidden="1">
      <c r="A1057" s="44">
        <f t="shared" si="16"/>
        <v>0</v>
      </c>
    </row>
    <row r="1058" spans="1:1" hidden="1">
      <c r="A1058" s="44">
        <f t="shared" si="16"/>
        <v>0</v>
      </c>
    </row>
    <row r="1059" spans="1:1" hidden="1">
      <c r="A1059" s="44">
        <f t="shared" si="16"/>
        <v>0</v>
      </c>
    </row>
    <row r="1060" spans="1:1" hidden="1">
      <c r="A1060" s="44">
        <f t="shared" si="16"/>
        <v>0</v>
      </c>
    </row>
    <row r="1061" spans="1:1" hidden="1">
      <c r="A1061" s="44">
        <f t="shared" si="16"/>
        <v>0</v>
      </c>
    </row>
    <row r="1062" spans="1:1" hidden="1">
      <c r="A1062" s="44">
        <f t="shared" si="16"/>
        <v>0</v>
      </c>
    </row>
    <row r="1063" spans="1:1" hidden="1">
      <c r="A1063" s="44">
        <f t="shared" si="16"/>
        <v>0</v>
      </c>
    </row>
    <row r="1064" spans="1:1" hidden="1">
      <c r="A1064" s="44">
        <f t="shared" si="16"/>
        <v>0</v>
      </c>
    </row>
    <row r="1065" spans="1:1" hidden="1">
      <c r="A1065" s="44">
        <f t="shared" si="16"/>
        <v>0</v>
      </c>
    </row>
    <row r="1066" spans="1:1" hidden="1">
      <c r="A1066" s="44">
        <f t="shared" si="16"/>
        <v>0</v>
      </c>
    </row>
    <row r="1067" spans="1:1" hidden="1">
      <c r="A1067" s="44">
        <f t="shared" si="16"/>
        <v>0</v>
      </c>
    </row>
    <row r="1068" spans="1:1" hidden="1">
      <c r="A1068" s="44">
        <f t="shared" si="16"/>
        <v>0</v>
      </c>
    </row>
    <row r="1069" spans="1:1" hidden="1">
      <c r="A1069" s="44">
        <f t="shared" si="16"/>
        <v>0</v>
      </c>
    </row>
    <row r="1070" spans="1:1" hidden="1">
      <c r="A1070" s="44">
        <f t="shared" si="16"/>
        <v>0</v>
      </c>
    </row>
    <row r="1071" spans="1:1" hidden="1">
      <c r="A1071" s="44">
        <f t="shared" si="16"/>
        <v>0</v>
      </c>
    </row>
    <row r="1072" spans="1:1" hidden="1">
      <c r="A1072" s="44">
        <f t="shared" si="16"/>
        <v>0</v>
      </c>
    </row>
    <row r="1073" spans="1:1" hidden="1">
      <c r="A1073" s="44">
        <f t="shared" si="16"/>
        <v>0</v>
      </c>
    </row>
    <row r="1074" spans="1:1" hidden="1">
      <c r="A1074" s="44">
        <f t="shared" si="16"/>
        <v>0</v>
      </c>
    </row>
    <row r="1075" spans="1:1" hidden="1">
      <c r="A1075" s="44">
        <f t="shared" si="16"/>
        <v>0</v>
      </c>
    </row>
    <row r="1076" spans="1:1" hidden="1">
      <c r="A1076" s="44">
        <f t="shared" si="16"/>
        <v>0</v>
      </c>
    </row>
    <row r="1077" spans="1:1" hidden="1">
      <c r="A1077" s="44">
        <f t="shared" si="16"/>
        <v>0</v>
      </c>
    </row>
    <row r="1078" spans="1:1" hidden="1">
      <c r="A1078" s="44">
        <f t="shared" si="16"/>
        <v>0</v>
      </c>
    </row>
    <row r="1079" spans="1:1" hidden="1">
      <c r="A1079" s="44">
        <f t="shared" si="16"/>
        <v>0</v>
      </c>
    </row>
    <row r="1080" spans="1:1" hidden="1">
      <c r="A1080" s="44">
        <f t="shared" si="16"/>
        <v>0</v>
      </c>
    </row>
    <row r="1081" spans="1:1" hidden="1">
      <c r="A1081" s="44">
        <f t="shared" si="16"/>
        <v>0</v>
      </c>
    </row>
    <row r="1082" spans="1:1" hidden="1">
      <c r="A1082" s="44">
        <f t="shared" si="16"/>
        <v>0</v>
      </c>
    </row>
    <row r="1083" spans="1:1" hidden="1">
      <c r="A1083" s="44">
        <f t="shared" si="16"/>
        <v>0</v>
      </c>
    </row>
    <row r="1084" spans="1:1" hidden="1">
      <c r="A1084" s="44">
        <f t="shared" si="16"/>
        <v>0</v>
      </c>
    </row>
    <row r="1085" spans="1:1" hidden="1">
      <c r="A1085" s="44">
        <f t="shared" si="16"/>
        <v>0</v>
      </c>
    </row>
    <row r="1086" spans="1:1" hidden="1">
      <c r="A1086" s="44">
        <f t="shared" si="16"/>
        <v>0</v>
      </c>
    </row>
    <row r="1087" spans="1:1" hidden="1">
      <c r="A1087" s="44">
        <f t="shared" si="16"/>
        <v>0</v>
      </c>
    </row>
    <row r="1088" spans="1:1" hidden="1">
      <c r="A1088" s="44">
        <f t="shared" si="16"/>
        <v>0</v>
      </c>
    </row>
    <row r="1089" spans="1:1" hidden="1">
      <c r="A1089" s="44">
        <f t="shared" si="16"/>
        <v>0</v>
      </c>
    </row>
    <row r="1090" spans="1:1" hidden="1">
      <c r="A1090" s="44">
        <f t="shared" si="16"/>
        <v>0</v>
      </c>
    </row>
    <row r="1091" spans="1:1" hidden="1">
      <c r="A1091" s="44">
        <f t="shared" si="16"/>
        <v>0</v>
      </c>
    </row>
    <row r="1092" spans="1:1" hidden="1">
      <c r="A1092" s="44">
        <f t="shared" si="16"/>
        <v>0</v>
      </c>
    </row>
    <row r="1093" spans="1:1" hidden="1">
      <c r="A1093" s="44">
        <f t="shared" si="16"/>
        <v>0</v>
      </c>
    </row>
    <row r="1094" spans="1:1" hidden="1">
      <c r="A1094" s="44">
        <f t="shared" si="16"/>
        <v>0</v>
      </c>
    </row>
    <row r="1095" spans="1:1" hidden="1">
      <c r="A1095" s="44">
        <f t="shared" ref="A1095:A1158" si="17">IF(B1095="UU","UUW",B1095)</f>
        <v>0</v>
      </c>
    </row>
    <row r="1096" spans="1:1" hidden="1">
      <c r="A1096" s="44">
        <f t="shared" si="17"/>
        <v>0</v>
      </c>
    </row>
    <row r="1097" spans="1:1" hidden="1">
      <c r="A1097" s="44">
        <f t="shared" si="17"/>
        <v>0</v>
      </c>
    </row>
    <row r="1098" spans="1:1" hidden="1">
      <c r="A1098" s="44">
        <f t="shared" si="17"/>
        <v>0</v>
      </c>
    </row>
    <row r="1099" spans="1:1" hidden="1">
      <c r="A1099" s="44">
        <f t="shared" si="17"/>
        <v>0</v>
      </c>
    </row>
    <row r="1100" spans="1:1" hidden="1">
      <c r="A1100" s="44">
        <f t="shared" si="17"/>
        <v>0</v>
      </c>
    </row>
    <row r="1101" spans="1:1" hidden="1">
      <c r="A1101" s="44">
        <f t="shared" si="17"/>
        <v>0</v>
      </c>
    </row>
    <row r="1102" spans="1:1" hidden="1">
      <c r="A1102" s="44">
        <f t="shared" si="17"/>
        <v>0</v>
      </c>
    </row>
    <row r="1103" spans="1:1" hidden="1">
      <c r="A1103" s="44">
        <f t="shared" si="17"/>
        <v>0</v>
      </c>
    </row>
    <row r="1104" spans="1:1" hidden="1">
      <c r="A1104" s="44">
        <f t="shared" si="17"/>
        <v>0</v>
      </c>
    </row>
    <row r="1105" spans="1:1" hidden="1">
      <c r="A1105" s="44">
        <f t="shared" si="17"/>
        <v>0</v>
      </c>
    </row>
    <row r="1106" spans="1:1" hidden="1">
      <c r="A1106" s="44">
        <f t="shared" si="17"/>
        <v>0</v>
      </c>
    </row>
    <row r="1107" spans="1:1" hidden="1">
      <c r="A1107" s="44">
        <f t="shared" si="17"/>
        <v>0</v>
      </c>
    </row>
    <row r="1108" spans="1:1" hidden="1">
      <c r="A1108" s="44">
        <f t="shared" si="17"/>
        <v>0</v>
      </c>
    </row>
    <row r="1109" spans="1:1" hidden="1">
      <c r="A1109" s="44">
        <f t="shared" si="17"/>
        <v>0</v>
      </c>
    </row>
    <row r="1110" spans="1:1" hidden="1">
      <c r="A1110" s="44">
        <f t="shared" si="17"/>
        <v>0</v>
      </c>
    </row>
    <row r="1111" spans="1:1" hidden="1">
      <c r="A1111" s="44">
        <f t="shared" si="17"/>
        <v>0</v>
      </c>
    </row>
    <row r="1112" spans="1:1" hidden="1">
      <c r="A1112" s="44">
        <f t="shared" si="17"/>
        <v>0</v>
      </c>
    </row>
    <row r="1113" spans="1:1" hidden="1">
      <c r="A1113" s="44">
        <f t="shared" si="17"/>
        <v>0</v>
      </c>
    </row>
    <row r="1114" spans="1:1" hidden="1">
      <c r="A1114" s="44">
        <f t="shared" si="17"/>
        <v>0</v>
      </c>
    </row>
    <row r="1115" spans="1:1" hidden="1">
      <c r="A1115" s="44">
        <f t="shared" si="17"/>
        <v>0</v>
      </c>
    </row>
    <row r="1116" spans="1:1" hidden="1">
      <c r="A1116" s="44">
        <f t="shared" si="17"/>
        <v>0</v>
      </c>
    </row>
    <row r="1117" spans="1:1" hidden="1">
      <c r="A1117" s="44">
        <f t="shared" si="17"/>
        <v>0</v>
      </c>
    </row>
    <row r="1118" spans="1:1" hidden="1">
      <c r="A1118" s="44">
        <f t="shared" si="17"/>
        <v>0</v>
      </c>
    </row>
    <row r="1119" spans="1:1" hidden="1">
      <c r="A1119" s="44">
        <f t="shared" si="17"/>
        <v>0</v>
      </c>
    </row>
    <row r="1120" spans="1:1" hidden="1">
      <c r="A1120" s="44">
        <f t="shared" si="17"/>
        <v>0</v>
      </c>
    </row>
    <row r="1121" spans="1:1" hidden="1">
      <c r="A1121" s="44">
        <f t="shared" si="17"/>
        <v>0</v>
      </c>
    </row>
    <row r="1122" spans="1:1" hidden="1">
      <c r="A1122" s="44">
        <f t="shared" si="17"/>
        <v>0</v>
      </c>
    </row>
    <row r="1123" spans="1:1" hidden="1">
      <c r="A1123" s="44">
        <f t="shared" si="17"/>
        <v>0</v>
      </c>
    </row>
    <row r="1124" spans="1:1" hidden="1">
      <c r="A1124" s="44">
        <f t="shared" si="17"/>
        <v>0</v>
      </c>
    </row>
    <row r="1125" spans="1:1" hidden="1">
      <c r="A1125" s="44">
        <f t="shared" si="17"/>
        <v>0</v>
      </c>
    </row>
    <row r="1126" spans="1:1" hidden="1">
      <c r="A1126" s="44">
        <f t="shared" si="17"/>
        <v>0</v>
      </c>
    </row>
    <row r="1127" spans="1:1" hidden="1">
      <c r="A1127" s="44">
        <f t="shared" si="17"/>
        <v>0</v>
      </c>
    </row>
    <row r="1128" spans="1:1" hidden="1">
      <c r="A1128" s="44">
        <f t="shared" si="17"/>
        <v>0</v>
      </c>
    </row>
    <row r="1129" spans="1:1" hidden="1">
      <c r="A1129" s="44">
        <f t="shared" si="17"/>
        <v>0</v>
      </c>
    </row>
    <row r="1130" spans="1:1" hidden="1">
      <c r="A1130" s="44">
        <f t="shared" si="17"/>
        <v>0</v>
      </c>
    </row>
    <row r="1131" spans="1:1" hidden="1">
      <c r="A1131" s="44">
        <f t="shared" si="17"/>
        <v>0</v>
      </c>
    </row>
    <row r="1132" spans="1:1" hidden="1">
      <c r="A1132" s="44">
        <f t="shared" si="17"/>
        <v>0</v>
      </c>
    </row>
    <row r="1133" spans="1:1" hidden="1">
      <c r="A1133" s="44">
        <f t="shared" si="17"/>
        <v>0</v>
      </c>
    </row>
    <row r="1134" spans="1:1" hidden="1">
      <c r="A1134" s="44">
        <f t="shared" si="17"/>
        <v>0</v>
      </c>
    </row>
    <row r="1135" spans="1:1" hidden="1">
      <c r="A1135" s="44">
        <f t="shared" si="17"/>
        <v>0</v>
      </c>
    </row>
    <row r="1136" spans="1:1" hidden="1">
      <c r="A1136" s="44">
        <f t="shared" si="17"/>
        <v>0</v>
      </c>
    </row>
    <row r="1137" spans="1:1" hidden="1">
      <c r="A1137" s="44">
        <f t="shared" si="17"/>
        <v>0</v>
      </c>
    </row>
    <row r="1138" spans="1:1" hidden="1">
      <c r="A1138" s="44">
        <f t="shared" si="17"/>
        <v>0</v>
      </c>
    </row>
    <row r="1139" spans="1:1" hidden="1">
      <c r="A1139" s="44">
        <f t="shared" si="17"/>
        <v>0</v>
      </c>
    </row>
    <row r="1140" spans="1:1" hidden="1">
      <c r="A1140" s="44">
        <f t="shared" si="17"/>
        <v>0</v>
      </c>
    </row>
    <row r="1141" spans="1:1" hidden="1">
      <c r="A1141" s="44">
        <f t="shared" si="17"/>
        <v>0</v>
      </c>
    </row>
    <row r="1142" spans="1:1" hidden="1">
      <c r="A1142" s="44">
        <f t="shared" si="17"/>
        <v>0</v>
      </c>
    </row>
    <row r="1143" spans="1:1" hidden="1">
      <c r="A1143" s="44">
        <f t="shared" si="17"/>
        <v>0</v>
      </c>
    </row>
    <row r="1144" spans="1:1" hidden="1">
      <c r="A1144" s="44">
        <f t="shared" si="17"/>
        <v>0</v>
      </c>
    </row>
    <row r="1145" spans="1:1" hidden="1">
      <c r="A1145" s="44">
        <f t="shared" si="17"/>
        <v>0</v>
      </c>
    </row>
    <row r="1146" spans="1:1" hidden="1">
      <c r="A1146" s="44">
        <f t="shared" si="17"/>
        <v>0</v>
      </c>
    </row>
    <row r="1147" spans="1:1" hidden="1">
      <c r="A1147" s="44">
        <f t="shared" si="17"/>
        <v>0</v>
      </c>
    </row>
    <row r="1148" spans="1:1" hidden="1">
      <c r="A1148" s="44">
        <f t="shared" si="17"/>
        <v>0</v>
      </c>
    </row>
    <row r="1149" spans="1:1" hidden="1">
      <c r="A1149" s="44">
        <f t="shared" si="17"/>
        <v>0</v>
      </c>
    </row>
    <row r="1150" spans="1:1" hidden="1">
      <c r="A1150" s="44">
        <f t="shared" si="17"/>
        <v>0</v>
      </c>
    </row>
    <row r="1151" spans="1:1" hidden="1">
      <c r="A1151" s="44">
        <f t="shared" si="17"/>
        <v>0</v>
      </c>
    </row>
    <row r="1152" spans="1:1" hidden="1">
      <c r="A1152" s="44">
        <f t="shared" si="17"/>
        <v>0</v>
      </c>
    </row>
    <row r="1153" spans="1:1" hidden="1">
      <c r="A1153" s="44">
        <f t="shared" si="17"/>
        <v>0</v>
      </c>
    </row>
    <row r="1154" spans="1:1" hidden="1">
      <c r="A1154" s="44">
        <f t="shared" si="17"/>
        <v>0</v>
      </c>
    </row>
    <row r="1155" spans="1:1" hidden="1">
      <c r="A1155" s="44">
        <f t="shared" si="17"/>
        <v>0</v>
      </c>
    </row>
    <row r="1156" spans="1:1" hidden="1">
      <c r="A1156" s="44">
        <f t="shared" si="17"/>
        <v>0</v>
      </c>
    </row>
    <row r="1157" spans="1:1" hidden="1">
      <c r="A1157" s="44">
        <f t="shared" si="17"/>
        <v>0</v>
      </c>
    </row>
    <row r="1158" spans="1:1" hidden="1">
      <c r="A1158" s="44">
        <f t="shared" si="17"/>
        <v>0</v>
      </c>
    </row>
    <row r="1159" spans="1:1" hidden="1">
      <c r="A1159" s="44">
        <f t="shared" ref="A1159:A1222" si="18">IF(B1159="UU","UUW",B1159)</f>
        <v>0</v>
      </c>
    </row>
    <row r="1160" spans="1:1" hidden="1">
      <c r="A1160" s="44">
        <f t="shared" si="18"/>
        <v>0</v>
      </c>
    </row>
    <row r="1161" spans="1:1" hidden="1">
      <c r="A1161" s="44">
        <f t="shared" si="18"/>
        <v>0</v>
      </c>
    </row>
    <row r="1162" spans="1:1" hidden="1">
      <c r="A1162" s="44">
        <f t="shared" si="18"/>
        <v>0</v>
      </c>
    </row>
    <row r="1163" spans="1:1" hidden="1">
      <c r="A1163" s="44">
        <f t="shared" si="18"/>
        <v>0</v>
      </c>
    </row>
    <row r="1164" spans="1:1" hidden="1">
      <c r="A1164" s="44">
        <f t="shared" si="18"/>
        <v>0</v>
      </c>
    </row>
    <row r="1165" spans="1:1" hidden="1">
      <c r="A1165" s="44">
        <f t="shared" si="18"/>
        <v>0</v>
      </c>
    </row>
    <row r="1166" spans="1:1" hidden="1">
      <c r="A1166" s="44">
        <f t="shared" si="18"/>
        <v>0</v>
      </c>
    </row>
    <row r="1167" spans="1:1" hidden="1">
      <c r="A1167" s="44">
        <f t="shared" si="18"/>
        <v>0</v>
      </c>
    </row>
    <row r="1168" spans="1:1" hidden="1">
      <c r="A1168" s="44">
        <f t="shared" si="18"/>
        <v>0</v>
      </c>
    </row>
    <row r="1169" spans="1:1" hidden="1">
      <c r="A1169" s="44">
        <f t="shared" si="18"/>
        <v>0</v>
      </c>
    </row>
    <row r="1170" spans="1:1" hidden="1">
      <c r="A1170" s="44">
        <f t="shared" si="18"/>
        <v>0</v>
      </c>
    </row>
    <row r="1171" spans="1:1" hidden="1">
      <c r="A1171" s="44">
        <f t="shared" si="18"/>
        <v>0</v>
      </c>
    </row>
    <row r="1172" spans="1:1" hidden="1">
      <c r="A1172" s="44">
        <f t="shared" si="18"/>
        <v>0</v>
      </c>
    </row>
    <row r="1173" spans="1:1" hidden="1">
      <c r="A1173" s="44">
        <f t="shared" si="18"/>
        <v>0</v>
      </c>
    </row>
    <row r="1174" spans="1:1" hidden="1">
      <c r="A1174" s="44">
        <f t="shared" si="18"/>
        <v>0</v>
      </c>
    </row>
    <row r="1175" spans="1:1" hidden="1">
      <c r="A1175" s="44">
        <f t="shared" si="18"/>
        <v>0</v>
      </c>
    </row>
    <row r="1176" spans="1:1" hidden="1">
      <c r="A1176" s="44">
        <f t="shared" si="18"/>
        <v>0</v>
      </c>
    </row>
    <row r="1177" spans="1:1" hidden="1">
      <c r="A1177" s="44">
        <f t="shared" si="18"/>
        <v>0</v>
      </c>
    </row>
    <row r="1178" spans="1:1" hidden="1">
      <c r="A1178" s="44">
        <f t="shared" si="18"/>
        <v>0</v>
      </c>
    </row>
    <row r="1179" spans="1:1" hidden="1">
      <c r="A1179" s="44">
        <f t="shared" si="18"/>
        <v>0</v>
      </c>
    </row>
    <row r="1180" spans="1:1" hidden="1">
      <c r="A1180" s="44">
        <f t="shared" si="18"/>
        <v>0</v>
      </c>
    </row>
    <row r="1181" spans="1:1" hidden="1">
      <c r="A1181" s="44">
        <f t="shared" si="18"/>
        <v>0</v>
      </c>
    </row>
    <row r="1182" spans="1:1" hidden="1">
      <c r="A1182" s="44">
        <f t="shared" si="18"/>
        <v>0</v>
      </c>
    </row>
    <row r="1183" spans="1:1" hidden="1">
      <c r="A1183" s="44">
        <f t="shared" si="18"/>
        <v>0</v>
      </c>
    </row>
    <row r="1184" spans="1:1" hidden="1">
      <c r="A1184" s="44">
        <f t="shared" si="18"/>
        <v>0</v>
      </c>
    </row>
    <row r="1185" spans="1:1" hidden="1">
      <c r="A1185" s="44">
        <f t="shared" si="18"/>
        <v>0</v>
      </c>
    </row>
    <row r="1186" spans="1:1" hidden="1">
      <c r="A1186" s="44">
        <f t="shared" si="18"/>
        <v>0</v>
      </c>
    </row>
    <row r="1187" spans="1:1" hidden="1">
      <c r="A1187" s="44">
        <f t="shared" si="18"/>
        <v>0</v>
      </c>
    </row>
    <row r="1188" spans="1:1" hidden="1">
      <c r="A1188" s="44">
        <f t="shared" si="18"/>
        <v>0</v>
      </c>
    </row>
    <row r="1189" spans="1:1" hidden="1">
      <c r="A1189" s="44">
        <f t="shared" si="18"/>
        <v>0</v>
      </c>
    </row>
    <row r="1190" spans="1:1" hidden="1">
      <c r="A1190" s="44">
        <f t="shared" si="18"/>
        <v>0</v>
      </c>
    </row>
    <row r="1191" spans="1:1" hidden="1">
      <c r="A1191" s="44">
        <f t="shared" si="18"/>
        <v>0</v>
      </c>
    </row>
    <row r="1192" spans="1:1" hidden="1">
      <c r="A1192" s="44">
        <f t="shared" si="18"/>
        <v>0</v>
      </c>
    </row>
    <row r="1193" spans="1:1" hidden="1">
      <c r="A1193" s="44">
        <f t="shared" si="18"/>
        <v>0</v>
      </c>
    </row>
    <row r="1194" spans="1:1" hidden="1">
      <c r="A1194" s="44">
        <f t="shared" si="18"/>
        <v>0</v>
      </c>
    </row>
    <row r="1195" spans="1:1" hidden="1">
      <c r="A1195" s="44">
        <f t="shared" si="18"/>
        <v>0</v>
      </c>
    </row>
    <row r="1196" spans="1:1" hidden="1">
      <c r="A1196" s="44">
        <f t="shared" si="18"/>
        <v>0</v>
      </c>
    </row>
    <row r="1197" spans="1:1" hidden="1">
      <c r="A1197" s="44">
        <f t="shared" si="18"/>
        <v>0</v>
      </c>
    </row>
    <row r="1198" spans="1:1" hidden="1">
      <c r="A1198" s="44">
        <f t="shared" si="18"/>
        <v>0</v>
      </c>
    </row>
    <row r="1199" spans="1:1" hidden="1">
      <c r="A1199" s="44">
        <f t="shared" si="18"/>
        <v>0</v>
      </c>
    </row>
    <row r="1200" spans="1:1" hidden="1">
      <c r="A1200" s="44">
        <f t="shared" si="18"/>
        <v>0</v>
      </c>
    </row>
    <row r="1201" spans="1:1" hidden="1">
      <c r="A1201" s="44">
        <f t="shared" si="18"/>
        <v>0</v>
      </c>
    </row>
    <row r="1202" spans="1:1" hidden="1">
      <c r="A1202" s="44">
        <f t="shared" si="18"/>
        <v>0</v>
      </c>
    </row>
    <row r="1203" spans="1:1" hidden="1">
      <c r="A1203" s="44">
        <f t="shared" si="18"/>
        <v>0</v>
      </c>
    </row>
    <row r="1204" spans="1:1" hidden="1">
      <c r="A1204" s="44">
        <f t="shared" si="18"/>
        <v>0</v>
      </c>
    </row>
    <row r="1205" spans="1:1" hidden="1">
      <c r="A1205" s="44">
        <f t="shared" si="18"/>
        <v>0</v>
      </c>
    </row>
    <row r="1206" spans="1:1" hidden="1">
      <c r="A1206" s="44">
        <f t="shared" si="18"/>
        <v>0</v>
      </c>
    </row>
    <row r="1207" spans="1:1" hidden="1">
      <c r="A1207" s="44">
        <f t="shared" si="18"/>
        <v>0</v>
      </c>
    </row>
    <row r="1208" spans="1:1" hidden="1">
      <c r="A1208" s="44">
        <f t="shared" si="18"/>
        <v>0</v>
      </c>
    </row>
    <row r="1209" spans="1:1" hidden="1">
      <c r="A1209" s="44">
        <f t="shared" si="18"/>
        <v>0</v>
      </c>
    </row>
    <row r="1210" spans="1:1" hidden="1">
      <c r="A1210" s="44">
        <f t="shared" si="18"/>
        <v>0</v>
      </c>
    </row>
    <row r="1211" spans="1:1" hidden="1">
      <c r="A1211" s="44">
        <f t="shared" si="18"/>
        <v>0</v>
      </c>
    </row>
    <row r="1212" spans="1:1" hidden="1">
      <c r="A1212" s="44">
        <f t="shared" si="18"/>
        <v>0</v>
      </c>
    </row>
    <row r="1213" spans="1:1" hidden="1">
      <c r="A1213" s="44">
        <f t="shared" si="18"/>
        <v>0</v>
      </c>
    </row>
    <row r="1214" spans="1:1" hidden="1">
      <c r="A1214" s="44">
        <f t="shared" si="18"/>
        <v>0</v>
      </c>
    </row>
    <row r="1215" spans="1:1" hidden="1">
      <c r="A1215" s="44">
        <f t="shared" si="18"/>
        <v>0</v>
      </c>
    </row>
    <row r="1216" spans="1:1" hidden="1">
      <c r="A1216" s="44">
        <f t="shared" si="18"/>
        <v>0</v>
      </c>
    </row>
    <row r="1217" spans="1:1" hidden="1">
      <c r="A1217" s="44">
        <f t="shared" si="18"/>
        <v>0</v>
      </c>
    </row>
    <row r="1218" spans="1:1" hidden="1">
      <c r="A1218" s="44">
        <f t="shared" si="18"/>
        <v>0</v>
      </c>
    </row>
    <row r="1219" spans="1:1" hidden="1">
      <c r="A1219" s="44">
        <f t="shared" si="18"/>
        <v>0</v>
      </c>
    </row>
    <row r="1220" spans="1:1" hidden="1">
      <c r="A1220" s="44">
        <f t="shared" si="18"/>
        <v>0</v>
      </c>
    </row>
    <row r="1221" spans="1:1" hidden="1">
      <c r="A1221" s="44">
        <f t="shared" si="18"/>
        <v>0</v>
      </c>
    </row>
    <row r="1222" spans="1:1" hidden="1">
      <c r="A1222" s="44">
        <f t="shared" si="18"/>
        <v>0</v>
      </c>
    </row>
    <row r="1223" spans="1:1" hidden="1">
      <c r="A1223" s="44">
        <f t="shared" ref="A1223:A1286" si="19">IF(B1223="UU","UUW",B1223)</f>
        <v>0</v>
      </c>
    </row>
    <row r="1224" spans="1:1" hidden="1">
      <c r="A1224" s="44">
        <f t="shared" si="19"/>
        <v>0</v>
      </c>
    </row>
    <row r="1225" spans="1:1" hidden="1">
      <c r="A1225" s="44">
        <f t="shared" si="19"/>
        <v>0</v>
      </c>
    </row>
    <row r="1226" spans="1:1" hidden="1">
      <c r="A1226" s="44">
        <f t="shared" si="19"/>
        <v>0</v>
      </c>
    </row>
    <row r="1227" spans="1:1" hidden="1">
      <c r="A1227" s="44">
        <f t="shared" si="19"/>
        <v>0</v>
      </c>
    </row>
    <row r="1228" spans="1:1" hidden="1">
      <c r="A1228" s="44">
        <f t="shared" si="19"/>
        <v>0</v>
      </c>
    </row>
    <row r="1229" spans="1:1" hidden="1">
      <c r="A1229" s="44">
        <f t="shared" si="19"/>
        <v>0</v>
      </c>
    </row>
    <row r="1230" spans="1:1" hidden="1">
      <c r="A1230" s="44">
        <f t="shared" si="19"/>
        <v>0</v>
      </c>
    </row>
    <row r="1231" spans="1:1" hidden="1">
      <c r="A1231" s="44">
        <f t="shared" si="19"/>
        <v>0</v>
      </c>
    </row>
    <row r="1232" spans="1:1" hidden="1">
      <c r="A1232" s="44">
        <f t="shared" si="19"/>
        <v>0</v>
      </c>
    </row>
    <row r="1233" spans="1:1" hidden="1">
      <c r="A1233" s="44">
        <f t="shared" si="19"/>
        <v>0</v>
      </c>
    </row>
    <row r="1234" spans="1:1" hidden="1">
      <c r="A1234" s="44">
        <f t="shared" si="19"/>
        <v>0</v>
      </c>
    </row>
    <row r="1235" spans="1:1" hidden="1">
      <c r="A1235" s="44">
        <f t="shared" si="19"/>
        <v>0</v>
      </c>
    </row>
    <row r="1236" spans="1:1" hidden="1">
      <c r="A1236" s="44">
        <f t="shared" si="19"/>
        <v>0</v>
      </c>
    </row>
    <row r="1237" spans="1:1" hidden="1">
      <c r="A1237" s="44">
        <f t="shared" si="19"/>
        <v>0</v>
      </c>
    </row>
    <row r="1238" spans="1:1" hidden="1">
      <c r="A1238" s="44">
        <f t="shared" si="19"/>
        <v>0</v>
      </c>
    </row>
    <row r="1239" spans="1:1" hidden="1">
      <c r="A1239" s="44">
        <f t="shared" si="19"/>
        <v>0</v>
      </c>
    </row>
    <row r="1240" spans="1:1" hidden="1">
      <c r="A1240" s="44">
        <f t="shared" si="19"/>
        <v>0</v>
      </c>
    </row>
    <row r="1241" spans="1:1" hidden="1">
      <c r="A1241" s="44">
        <f t="shared" si="19"/>
        <v>0</v>
      </c>
    </row>
    <row r="1242" spans="1:1" hidden="1">
      <c r="A1242" s="44">
        <f t="shared" si="19"/>
        <v>0</v>
      </c>
    </row>
    <row r="1243" spans="1:1" hidden="1">
      <c r="A1243" s="44">
        <f t="shared" si="19"/>
        <v>0</v>
      </c>
    </row>
    <row r="1244" spans="1:1" hidden="1">
      <c r="A1244" s="44">
        <f t="shared" si="19"/>
        <v>0</v>
      </c>
    </row>
    <row r="1245" spans="1:1" hidden="1">
      <c r="A1245" s="44">
        <f t="shared" si="19"/>
        <v>0</v>
      </c>
    </row>
    <row r="1246" spans="1:1" hidden="1">
      <c r="A1246" s="44">
        <f t="shared" si="19"/>
        <v>0</v>
      </c>
    </row>
    <row r="1247" spans="1:1" hidden="1">
      <c r="A1247" s="44">
        <f t="shared" si="19"/>
        <v>0</v>
      </c>
    </row>
    <row r="1248" spans="1:1" hidden="1">
      <c r="A1248" s="44">
        <f t="shared" si="19"/>
        <v>0</v>
      </c>
    </row>
    <row r="1249" spans="1:1" hidden="1">
      <c r="A1249" s="44">
        <f t="shared" si="19"/>
        <v>0</v>
      </c>
    </row>
    <row r="1250" spans="1:1" hidden="1">
      <c r="A1250" s="44">
        <f t="shared" si="19"/>
        <v>0</v>
      </c>
    </row>
    <row r="1251" spans="1:1" hidden="1">
      <c r="A1251" s="44">
        <f t="shared" si="19"/>
        <v>0</v>
      </c>
    </row>
    <row r="1252" spans="1:1" hidden="1">
      <c r="A1252" s="44">
        <f t="shared" si="19"/>
        <v>0</v>
      </c>
    </row>
    <row r="1253" spans="1:1" hidden="1">
      <c r="A1253" s="44">
        <f t="shared" si="19"/>
        <v>0</v>
      </c>
    </row>
    <row r="1254" spans="1:1" hidden="1">
      <c r="A1254" s="44">
        <f t="shared" si="19"/>
        <v>0</v>
      </c>
    </row>
    <row r="1255" spans="1:1" hidden="1">
      <c r="A1255" s="44">
        <f t="shared" si="19"/>
        <v>0</v>
      </c>
    </row>
    <row r="1256" spans="1:1" hidden="1">
      <c r="A1256" s="44">
        <f t="shared" si="19"/>
        <v>0</v>
      </c>
    </row>
    <row r="1257" spans="1:1" hidden="1">
      <c r="A1257" s="44">
        <f t="shared" si="19"/>
        <v>0</v>
      </c>
    </row>
    <row r="1258" spans="1:1" hidden="1">
      <c r="A1258" s="44">
        <f t="shared" si="19"/>
        <v>0</v>
      </c>
    </row>
    <row r="1259" spans="1:1" hidden="1">
      <c r="A1259" s="44">
        <f t="shared" si="19"/>
        <v>0</v>
      </c>
    </row>
    <row r="1260" spans="1:1" hidden="1">
      <c r="A1260" s="44">
        <f t="shared" si="19"/>
        <v>0</v>
      </c>
    </row>
    <row r="1261" spans="1:1" hidden="1">
      <c r="A1261" s="44">
        <f t="shared" si="19"/>
        <v>0</v>
      </c>
    </row>
    <row r="1262" spans="1:1" hidden="1">
      <c r="A1262" s="44">
        <f t="shared" si="19"/>
        <v>0</v>
      </c>
    </row>
    <row r="1263" spans="1:1" hidden="1">
      <c r="A1263" s="44">
        <f t="shared" si="19"/>
        <v>0</v>
      </c>
    </row>
    <row r="1264" spans="1:1" hidden="1">
      <c r="A1264" s="44">
        <f t="shared" si="19"/>
        <v>0</v>
      </c>
    </row>
    <row r="1265" spans="1:1" hidden="1">
      <c r="A1265" s="44">
        <f t="shared" si="19"/>
        <v>0</v>
      </c>
    </row>
    <row r="1266" spans="1:1" hidden="1">
      <c r="A1266" s="44">
        <f t="shared" si="19"/>
        <v>0</v>
      </c>
    </row>
    <row r="1267" spans="1:1" hidden="1">
      <c r="A1267" s="44">
        <f t="shared" si="19"/>
        <v>0</v>
      </c>
    </row>
    <row r="1268" spans="1:1" hidden="1">
      <c r="A1268" s="44">
        <f t="shared" si="19"/>
        <v>0</v>
      </c>
    </row>
    <row r="1269" spans="1:1" hidden="1">
      <c r="A1269" s="44">
        <f t="shared" si="19"/>
        <v>0</v>
      </c>
    </row>
    <row r="1270" spans="1:1" hidden="1">
      <c r="A1270" s="44">
        <f t="shared" si="19"/>
        <v>0</v>
      </c>
    </row>
    <row r="1271" spans="1:1" hidden="1">
      <c r="A1271" s="44">
        <f t="shared" si="19"/>
        <v>0</v>
      </c>
    </row>
    <row r="1272" spans="1:1" hidden="1">
      <c r="A1272" s="44">
        <f t="shared" si="19"/>
        <v>0</v>
      </c>
    </row>
    <row r="1273" spans="1:1" hidden="1">
      <c r="A1273" s="44">
        <f t="shared" si="19"/>
        <v>0</v>
      </c>
    </row>
    <row r="1274" spans="1:1" hidden="1">
      <c r="A1274" s="44">
        <f t="shared" si="19"/>
        <v>0</v>
      </c>
    </row>
    <row r="1275" spans="1:1" hidden="1">
      <c r="A1275" s="44">
        <f t="shared" si="19"/>
        <v>0</v>
      </c>
    </row>
    <row r="1276" spans="1:1" hidden="1">
      <c r="A1276" s="44">
        <f t="shared" si="19"/>
        <v>0</v>
      </c>
    </row>
    <row r="1277" spans="1:1" hidden="1">
      <c r="A1277" s="44">
        <f t="shared" si="19"/>
        <v>0</v>
      </c>
    </row>
    <row r="1278" spans="1:1" hidden="1">
      <c r="A1278" s="44">
        <f t="shared" si="19"/>
        <v>0</v>
      </c>
    </row>
    <row r="1279" spans="1:1" hidden="1">
      <c r="A1279" s="44">
        <f t="shared" si="19"/>
        <v>0</v>
      </c>
    </row>
    <row r="1280" spans="1:1" hidden="1">
      <c r="A1280" s="44">
        <f t="shared" si="19"/>
        <v>0</v>
      </c>
    </row>
    <row r="1281" spans="1:1" hidden="1">
      <c r="A1281" s="44">
        <f t="shared" si="19"/>
        <v>0</v>
      </c>
    </row>
    <row r="1282" spans="1:1" hidden="1">
      <c r="A1282" s="44">
        <f t="shared" si="19"/>
        <v>0</v>
      </c>
    </row>
    <row r="1283" spans="1:1" hidden="1">
      <c r="A1283" s="44">
        <f t="shared" si="19"/>
        <v>0</v>
      </c>
    </row>
    <row r="1284" spans="1:1" hidden="1">
      <c r="A1284" s="44">
        <f t="shared" si="19"/>
        <v>0</v>
      </c>
    </row>
    <row r="1285" spans="1:1" hidden="1">
      <c r="A1285" s="44">
        <f t="shared" si="19"/>
        <v>0</v>
      </c>
    </row>
    <row r="1286" spans="1:1" hidden="1">
      <c r="A1286" s="44">
        <f t="shared" si="19"/>
        <v>0</v>
      </c>
    </row>
    <row r="1287" spans="1:1" hidden="1">
      <c r="A1287" s="44">
        <f t="shared" ref="A1287:A1350" si="20">IF(B1287="UU","UUW",B1287)</f>
        <v>0</v>
      </c>
    </row>
    <row r="1288" spans="1:1" hidden="1">
      <c r="A1288" s="44">
        <f t="shared" si="20"/>
        <v>0</v>
      </c>
    </row>
    <row r="1289" spans="1:1" hidden="1">
      <c r="A1289" s="44">
        <f t="shared" si="20"/>
        <v>0</v>
      </c>
    </row>
    <row r="1290" spans="1:1" hidden="1">
      <c r="A1290" s="44">
        <f t="shared" si="20"/>
        <v>0</v>
      </c>
    </row>
    <row r="1291" spans="1:1" hidden="1">
      <c r="A1291" s="44">
        <f t="shared" si="20"/>
        <v>0</v>
      </c>
    </row>
    <row r="1292" spans="1:1" hidden="1">
      <c r="A1292" s="44">
        <f t="shared" si="20"/>
        <v>0</v>
      </c>
    </row>
    <row r="1293" spans="1:1" hidden="1">
      <c r="A1293" s="44">
        <f t="shared" si="20"/>
        <v>0</v>
      </c>
    </row>
    <row r="1294" spans="1:1" hidden="1">
      <c r="A1294" s="44">
        <f t="shared" si="20"/>
        <v>0</v>
      </c>
    </row>
    <row r="1295" spans="1:1" hidden="1">
      <c r="A1295" s="44">
        <f t="shared" si="20"/>
        <v>0</v>
      </c>
    </row>
    <row r="1296" spans="1:1" hidden="1">
      <c r="A1296" s="44">
        <f t="shared" si="20"/>
        <v>0</v>
      </c>
    </row>
    <row r="1297" spans="1:1" hidden="1">
      <c r="A1297" s="44">
        <f t="shared" si="20"/>
        <v>0</v>
      </c>
    </row>
    <row r="1298" spans="1:1" hidden="1">
      <c r="A1298" s="44">
        <f t="shared" si="20"/>
        <v>0</v>
      </c>
    </row>
    <row r="1299" spans="1:1" hidden="1">
      <c r="A1299" s="44">
        <f t="shared" si="20"/>
        <v>0</v>
      </c>
    </row>
    <row r="1300" spans="1:1" hidden="1">
      <c r="A1300" s="44">
        <f t="shared" si="20"/>
        <v>0</v>
      </c>
    </row>
    <row r="1301" spans="1:1" hidden="1">
      <c r="A1301" s="44">
        <f t="shared" si="20"/>
        <v>0</v>
      </c>
    </row>
    <row r="1302" spans="1:1" hidden="1">
      <c r="A1302" s="44">
        <f t="shared" si="20"/>
        <v>0</v>
      </c>
    </row>
    <row r="1303" spans="1:1" hidden="1">
      <c r="A1303" s="44">
        <f t="shared" si="20"/>
        <v>0</v>
      </c>
    </row>
    <row r="1304" spans="1:1" hidden="1">
      <c r="A1304" s="44">
        <f t="shared" si="20"/>
        <v>0</v>
      </c>
    </row>
    <row r="1305" spans="1:1" hidden="1">
      <c r="A1305" s="44">
        <f t="shared" si="20"/>
        <v>0</v>
      </c>
    </row>
    <row r="1306" spans="1:1" hidden="1">
      <c r="A1306" s="44">
        <f t="shared" si="20"/>
        <v>0</v>
      </c>
    </row>
    <row r="1307" spans="1:1" hidden="1">
      <c r="A1307" s="44">
        <f t="shared" si="20"/>
        <v>0</v>
      </c>
    </row>
    <row r="1308" spans="1:1" hidden="1">
      <c r="A1308" s="44">
        <f t="shared" si="20"/>
        <v>0</v>
      </c>
    </row>
    <row r="1309" spans="1:1" hidden="1">
      <c r="A1309" s="44">
        <f t="shared" si="20"/>
        <v>0</v>
      </c>
    </row>
    <row r="1310" spans="1:1" hidden="1">
      <c r="A1310" s="44">
        <f t="shared" si="20"/>
        <v>0</v>
      </c>
    </row>
    <row r="1311" spans="1:1" hidden="1">
      <c r="A1311" s="44">
        <f t="shared" si="20"/>
        <v>0</v>
      </c>
    </row>
    <row r="1312" spans="1:1" hidden="1">
      <c r="A1312" s="44">
        <f t="shared" si="20"/>
        <v>0</v>
      </c>
    </row>
    <row r="1313" spans="1:1" hidden="1">
      <c r="A1313" s="44">
        <f t="shared" si="20"/>
        <v>0</v>
      </c>
    </row>
    <row r="1314" spans="1:1" hidden="1">
      <c r="A1314" s="44">
        <f t="shared" si="20"/>
        <v>0</v>
      </c>
    </row>
    <row r="1315" spans="1:1" hidden="1">
      <c r="A1315" s="44">
        <f t="shared" si="20"/>
        <v>0</v>
      </c>
    </row>
    <row r="1316" spans="1:1" hidden="1">
      <c r="A1316" s="44">
        <f t="shared" si="20"/>
        <v>0</v>
      </c>
    </row>
    <row r="1317" spans="1:1" hidden="1">
      <c r="A1317" s="44">
        <f t="shared" si="20"/>
        <v>0</v>
      </c>
    </row>
    <row r="1318" spans="1:1" hidden="1">
      <c r="A1318" s="44">
        <f t="shared" si="20"/>
        <v>0</v>
      </c>
    </row>
    <row r="1319" spans="1:1" hidden="1">
      <c r="A1319" s="44">
        <f t="shared" si="20"/>
        <v>0</v>
      </c>
    </row>
    <row r="1320" spans="1:1" hidden="1">
      <c r="A1320" s="44">
        <f t="shared" si="20"/>
        <v>0</v>
      </c>
    </row>
    <row r="1321" spans="1:1" hidden="1">
      <c r="A1321" s="44">
        <f t="shared" si="20"/>
        <v>0</v>
      </c>
    </row>
    <row r="1322" spans="1:1" hidden="1">
      <c r="A1322" s="44">
        <f t="shared" si="20"/>
        <v>0</v>
      </c>
    </row>
    <row r="1323" spans="1:1" hidden="1">
      <c r="A1323" s="44">
        <f t="shared" si="20"/>
        <v>0</v>
      </c>
    </row>
    <row r="1324" spans="1:1" hidden="1">
      <c r="A1324" s="44">
        <f t="shared" si="20"/>
        <v>0</v>
      </c>
    </row>
    <row r="1325" spans="1:1" hidden="1">
      <c r="A1325" s="44">
        <f t="shared" si="20"/>
        <v>0</v>
      </c>
    </row>
    <row r="1326" spans="1:1" hidden="1">
      <c r="A1326" s="44">
        <f t="shared" si="20"/>
        <v>0</v>
      </c>
    </row>
    <row r="1327" spans="1:1" hidden="1">
      <c r="A1327" s="44">
        <f t="shared" si="20"/>
        <v>0</v>
      </c>
    </row>
    <row r="1328" spans="1:1" hidden="1">
      <c r="A1328" s="44">
        <f t="shared" si="20"/>
        <v>0</v>
      </c>
    </row>
    <row r="1329" spans="1:1" hidden="1">
      <c r="A1329" s="44">
        <f t="shared" si="20"/>
        <v>0</v>
      </c>
    </row>
    <row r="1330" spans="1:1" hidden="1">
      <c r="A1330" s="44">
        <f t="shared" si="20"/>
        <v>0</v>
      </c>
    </row>
    <row r="1331" spans="1:1" hidden="1">
      <c r="A1331" s="44">
        <f t="shared" si="20"/>
        <v>0</v>
      </c>
    </row>
    <row r="1332" spans="1:1" hidden="1">
      <c r="A1332" s="44">
        <f t="shared" si="20"/>
        <v>0</v>
      </c>
    </row>
    <row r="1333" spans="1:1" hidden="1">
      <c r="A1333" s="44">
        <f t="shared" si="20"/>
        <v>0</v>
      </c>
    </row>
    <row r="1334" spans="1:1" hidden="1">
      <c r="A1334" s="44">
        <f t="shared" si="20"/>
        <v>0</v>
      </c>
    </row>
    <row r="1335" spans="1:1" hidden="1">
      <c r="A1335" s="44">
        <f t="shared" si="20"/>
        <v>0</v>
      </c>
    </row>
    <row r="1336" spans="1:1" hidden="1">
      <c r="A1336" s="44">
        <f t="shared" si="20"/>
        <v>0</v>
      </c>
    </row>
    <row r="1337" spans="1:1" hidden="1">
      <c r="A1337" s="44">
        <f t="shared" si="20"/>
        <v>0</v>
      </c>
    </row>
    <row r="1338" spans="1:1" hidden="1">
      <c r="A1338" s="44">
        <f t="shared" si="20"/>
        <v>0</v>
      </c>
    </row>
    <row r="1339" spans="1:1" hidden="1">
      <c r="A1339" s="44">
        <f t="shared" si="20"/>
        <v>0</v>
      </c>
    </row>
    <row r="1340" spans="1:1" hidden="1">
      <c r="A1340" s="44">
        <f t="shared" si="20"/>
        <v>0</v>
      </c>
    </row>
    <row r="1341" spans="1:1" hidden="1">
      <c r="A1341" s="44">
        <f t="shared" si="20"/>
        <v>0</v>
      </c>
    </row>
    <row r="1342" spans="1:1" hidden="1">
      <c r="A1342" s="44">
        <f t="shared" si="20"/>
        <v>0</v>
      </c>
    </row>
    <row r="1343" spans="1:1" hidden="1">
      <c r="A1343" s="44">
        <f t="shared" si="20"/>
        <v>0</v>
      </c>
    </row>
    <row r="1344" spans="1:1" hidden="1">
      <c r="A1344" s="44">
        <f t="shared" si="20"/>
        <v>0</v>
      </c>
    </row>
    <row r="1345" spans="1:1" hidden="1">
      <c r="A1345" s="44">
        <f t="shared" si="20"/>
        <v>0</v>
      </c>
    </row>
    <row r="1346" spans="1:1" hidden="1">
      <c r="A1346" s="44">
        <f t="shared" si="20"/>
        <v>0</v>
      </c>
    </row>
    <row r="1347" spans="1:1" hidden="1">
      <c r="A1347" s="44">
        <f t="shared" si="20"/>
        <v>0</v>
      </c>
    </row>
    <row r="1348" spans="1:1" hidden="1">
      <c r="A1348" s="44">
        <f t="shared" si="20"/>
        <v>0</v>
      </c>
    </row>
    <row r="1349" spans="1:1" hidden="1">
      <c r="A1349" s="44">
        <f t="shared" si="20"/>
        <v>0</v>
      </c>
    </row>
    <row r="1350" spans="1:1" hidden="1">
      <c r="A1350" s="44">
        <f t="shared" si="20"/>
        <v>0</v>
      </c>
    </row>
    <row r="1351" spans="1:1" hidden="1">
      <c r="A1351" s="44">
        <f t="shared" ref="A1351:A1414" si="21">IF(B1351="UU","UUW",B1351)</f>
        <v>0</v>
      </c>
    </row>
    <row r="1352" spans="1:1" hidden="1">
      <c r="A1352" s="44">
        <f t="shared" si="21"/>
        <v>0</v>
      </c>
    </row>
    <row r="1353" spans="1:1" hidden="1">
      <c r="A1353" s="44">
        <f t="shared" si="21"/>
        <v>0</v>
      </c>
    </row>
    <row r="1354" spans="1:1" hidden="1">
      <c r="A1354" s="44">
        <f t="shared" si="21"/>
        <v>0</v>
      </c>
    </row>
    <row r="1355" spans="1:1" hidden="1">
      <c r="A1355" s="44">
        <f t="shared" si="21"/>
        <v>0</v>
      </c>
    </row>
    <row r="1356" spans="1:1" hidden="1">
      <c r="A1356" s="44">
        <f t="shared" si="21"/>
        <v>0</v>
      </c>
    </row>
    <row r="1357" spans="1:1" hidden="1">
      <c r="A1357" s="44">
        <f t="shared" si="21"/>
        <v>0</v>
      </c>
    </row>
    <row r="1358" spans="1:1" hidden="1">
      <c r="A1358" s="44">
        <f t="shared" si="21"/>
        <v>0</v>
      </c>
    </row>
    <row r="1359" spans="1:1" hidden="1">
      <c r="A1359" s="44">
        <f t="shared" si="21"/>
        <v>0</v>
      </c>
    </row>
    <row r="1360" spans="1:1" hidden="1">
      <c r="A1360" s="44">
        <f t="shared" si="21"/>
        <v>0</v>
      </c>
    </row>
    <row r="1361" spans="1:1" hidden="1">
      <c r="A1361" s="44">
        <f t="shared" si="21"/>
        <v>0</v>
      </c>
    </row>
    <row r="1362" spans="1:1" hidden="1">
      <c r="A1362" s="44">
        <f t="shared" si="21"/>
        <v>0</v>
      </c>
    </row>
    <row r="1363" spans="1:1" hidden="1">
      <c r="A1363" s="44">
        <f t="shared" si="21"/>
        <v>0</v>
      </c>
    </row>
    <row r="1364" spans="1:1" hidden="1">
      <c r="A1364" s="44">
        <f t="shared" si="21"/>
        <v>0</v>
      </c>
    </row>
    <row r="1365" spans="1:1" hidden="1">
      <c r="A1365" s="44">
        <f t="shared" si="21"/>
        <v>0</v>
      </c>
    </row>
    <row r="1366" spans="1:1" hidden="1">
      <c r="A1366" s="44">
        <f t="shared" si="21"/>
        <v>0</v>
      </c>
    </row>
    <row r="1367" spans="1:1" hidden="1">
      <c r="A1367" s="44">
        <f t="shared" si="21"/>
        <v>0</v>
      </c>
    </row>
    <row r="1368" spans="1:1" hidden="1">
      <c r="A1368" s="44">
        <f t="shared" si="21"/>
        <v>0</v>
      </c>
    </row>
    <row r="1369" spans="1:1" hidden="1">
      <c r="A1369" s="44">
        <f t="shared" si="21"/>
        <v>0</v>
      </c>
    </row>
    <row r="1370" spans="1:1" hidden="1">
      <c r="A1370" s="44">
        <f t="shared" si="21"/>
        <v>0</v>
      </c>
    </row>
    <row r="1371" spans="1:1" hidden="1">
      <c r="A1371" s="44">
        <f t="shared" si="21"/>
        <v>0</v>
      </c>
    </row>
    <row r="1372" spans="1:1" hidden="1">
      <c r="A1372" s="44">
        <f t="shared" si="21"/>
        <v>0</v>
      </c>
    </row>
    <row r="1373" spans="1:1" hidden="1">
      <c r="A1373" s="44">
        <f t="shared" si="21"/>
        <v>0</v>
      </c>
    </row>
    <row r="1374" spans="1:1" hidden="1">
      <c r="A1374" s="44">
        <f t="shared" si="21"/>
        <v>0</v>
      </c>
    </row>
    <row r="1375" spans="1:1" hidden="1">
      <c r="A1375" s="44">
        <f t="shared" si="21"/>
        <v>0</v>
      </c>
    </row>
    <row r="1376" spans="1:1" hidden="1">
      <c r="A1376" s="44">
        <f t="shared" si="21"/>
        <v>0</v>
      </c>
    </row>
    <row r="1377" spans="1:1" hidden="1">
      <c r="A1377" s="44">
        <f t="shared" si="21"/>
        <v>0</v>
      </c>
    </row>
    <row r="1378" spans="1:1" hidden="1">
      <c r="A1378" s="44">
        <f t="shared" si="21"/>
        <v>0</v>
      </c>
    </row>
    <row r="1379" spans="1:1" hidden="1">
      <c r="A1379" s="44">
        <f t="shared" si="21"/>
        <v>0</v>
      </c>
    </row>
    <row r="1380" spans="1:1" hidden="1">
      <c r="A1380" s="44">
        <f t="shared" si="21"/>
        <v>0</v>
      </c>
    </row>
    <row r="1381" spans="1:1" hidden="1">
      <c r="A1381" s="44">
        <f t="shared" si="21"/>
        <v>0</v>
      </c>
    </row>
    <row r="1382" spans="1:1" hidden="1">
      <c r="A1382" s="44">
        <f t="shared" si="21"/>
        <v>0</v>
      </c>
    </row>
    <row r="1383" spans="1:1" hidden="1">
      <c r="A1383" s="44">
        <f t="shared" si="21"/>
        <v>0</v>
      </c>
    </row>
    <row r="1384" spans="1:1" hidden="1">
      <c r="A1384" s="44">
        <f t="shared" si="21"/>
        <v>0</v>
      </c>
    </row>
    <row r="1385" spans="1:1" hidden="1">
      <c r="A1385" s="44">
        <f t="shared" si="21"/>
        <v>0</v>
      </c>
    </row>
    <row r="1386" spans="1:1" hidden="1">
      <c r="A1386" s="44">
        <f t="shared" si="21"/>
        <v>0</v>
      </c>
    </row>
    <row r="1387" spans="1:1" hidden="1">
      <c r="A1387" s="44">
        <f t="shared" si="21"/>
        <v>0</v>
      </c>
    </row>
    <row r="1388" spans="1:1" hidden="1">
      <c r="A1388" s="44">
        <f t="shared" si="21"/>
        <v>0</v>
      </c>
    </row>
    <row r="1389" spans="1:1" hidden="1">
      <c r="A1389" s="44">
        <f t="shared" si="21"/>
        <v>0</v>
      </c>
    </row>
    <row r="1390" spans="1:1" hidden="1">
      <c r="A1390" s="44">
        <f t="shared" si="21"/>
        <v>0</v>
      </c>
    </row>
    <row r="1391" spans="1:1" hidden="1">
      <c r="A1391" s="44">
        <f t="shared" si="21"/>
        <v>0</v>
      </c>
    </row>
    <row r="1392" spans="1:1" hidden="1">
      <c r="A1392" s="44">
        <f t="shared" si="21"/>
        <v>0</v>
      </c>
    </row>
    <row r="1393" spans="1:1" hidden="1">
      <c r="A1393" s="44">
        <f t="shared" si="21"/>
        <v>0</v>
      </c>
    </row>
    <row r="1394" spans="1:1" hidden="1">
      <c r="A1394" s="44">
        <f t="shared" si="21"/>
        <v>0</v>
      </c>
    </row>
    <row r="1395" spans="1:1" hidden="1">
      <c r="A1395" s="44">
        <f t="shared" si="21"/>
        <v>0</v>
      </c>
    </row>
    <row r="1396" spans="1:1" hidden="1">
      <c r="A1396" s="44">
        <f t="shared" si="21"/>
        <v>0</v>
      </c>
    </row>
    <row r="1397" spans="1:1" hidden="1">
      <c r="A1397" s="44">
        <f t="shared" si="21"/>
        <v>0</v>
      </c>
    </row>
    <row r="1398" spans="1:1" hidden="1">
      <c r="A1398" s="44">
        <f t="shared" si="21"/>
        <v>0</v>
      </c>
    </row>
    <row r="1399" spans="1:1" hidden="1">
      <c r="A1399" s="44">
        <f t="shared" si="21"/>
        <v>0</v>
      </c>
    </row>
    <row r="1400" spans="1:1" hidden="1">
      <c r="A1400" s="44">
        <f t="shared" si="21"/>
        <v>0</v>
      </c>
    </row>
    <row r="1401" spans="1:1" hidden="1">
      <c r="A1401" s="44">
        <f t="shared" si="21"/>
        <v>0</v>
      </c>
    </row>
    <row r="1402" spans="1:1" hidden="1">
      <c r="A1402" s="44">
        <f t="shared" si="21"/>
        <v>0</v>
      </c>
    </row>
    <row r="1403" spans="1:1" hidden="1">
      <c r="A1403" s="44">
        <f t="shared" si="21"/>
        <v>0</v>
      </c>
    </row>
    <row r="1404" spans="1:1" hidden="1">
      <c r="A1404" s="44">
        <f t="shared" si="21"/>
        <v>0</v>
      </c>
    </row>
    <row r="1405" spans="1:1" hidden="1">
      <c r="A1405" s="44">
        <f t="shared" si="21"/>
        <v>0</v>
      </c>
    </row>
    <row r="1406" spans="1:1" hidden="1">
      <c r="A1406" s="44">
        <f t="shared" si="21"/>
        <v>0</v>
      </c>
    </row>
    <row r="1407" spans="1:1" hidden="1">
      <c r="A1407" s="44">
        <f t="shared" si="21"/>
        <v>0</v>
      </c>
    </row>
    <row r="1408" spans="1:1" hidden="1">
      <c r="A1408" s="44">
        <f t="shared" si="21"/>
        <v>0</v>
      </c>
    </row>
    <row r="1409" spans="1:1" hidden="1">
      <c r="A1409" s="44">
        <f t="shared" si="21"/>
        <v>0</v>
      </c>
    </row>
    <row r="1410" spans="1:1" hidden="1">
      <c r="A1410" s="44">
        <f t="shared" si="21"/>
        <v>0</v>
      </c>
    </row>
    <row r="1411" spans="1:1" hidden="1">
      <c r="A1411" s="44">
        <f t="shared" si="21"/>
        <v>0</v>
      </c>
    </row>
    <row r="1412" spans="1:1" hidden="1">
      <c r="A1412" s="44">
        <f t="shared" si="21"/>
        <v>0</v>
      </c>
    </row>
    <row r="1413" spans="1:1" hidden="1">
      <c r="A1413" s="44">
        <f t="shared" si="21"/>
        <v>0</v>
      </c>
    </row>
    <row r="1414" spans="1:1" hidden="1">
      <c r="A1414" s="44">
        <f t="shared" si="21"/>
        <v>0</v>
      </c>
    </row>
    <row r="1415" spans="1:1" hidden="1">
      <c r="A1415" s="44">
        <f t="shared" ref="A1415:A1478" si="22">IF(B1415="UU","UUW",B1415)</f>
        <v>0</v>
      </c>
    </row>
    <row r="1416" spans="1:1" hidden="1">
      <c r="A1416" s="44">
        <f t="shared" si="22"/>
        <v>0</v>
      </c>
    </row>
    <row r="1417" spans="1:1" hidden="1">
      <c r="A1417" s="44">
        <f t="shared" si="22"/>
        <v>0</v>
      </c>
    </row>
    <row r="1418" spans="1:1" hidden="1">
      <c r="A1418" s="44">
        <f t="shared" si="22"/>
        <v>0</v>
      </c>
    </row>
    <row r="1419" spans="1:1" hidden="1">
      <c r="A1419" s="44">
        <f t="shared" si="22"/>
        <v>0</v>
      </c>
    </row>
    <row r="1420" spans="1:1" hidden="1">
      <c r="A1420" s="44">
        <f t="shared" si="22"/>
        <v>0</v>
      </c>
    </row>
    <row r="1421" spans="1:1" hidden="1">
      <c r="A1421" s="44">
        <f t="shared" si="22"/>
        <v>0</v>
      </c>
    </row>
    <row r="1422" spans="1:1" hidden="1">
      <c r="A1422" s="44">
        <f t="shared" si="22"/>
        <v>0</v>
      </c>
    </row>
    <row r="1423" spans="1:1" hidden="1">
      <c r="A1423" s="44">
        <f t="shared" si="22"/>
        <v>0</v>
      </c>
    </row>
    <row r="1424" spans="1:1" hidden="1">
      <c r="A1424" s="44">
        <f t="shared" si="22"/>
        <v>0</v>
      </c>
    </row>
    <row r="1425" spans="1:1" hidden="1">
      <c r="A1425" s="44">
        <f t="shared" si="22"/>
        <v>0</v>
      </c>
    </row>
    <row r="1426" spans="1:1" hidden="1">
      <c r="A1426" s="44">
        <f t="shared" si="22"/>
        <v>0</v>
      </c>
    </row>
    <row r="1427" spans="1:1" hidden="1">
      <c r="A1427" s="44">
        <f t="shared" si="22"/>
        <v>0</v>
      </c>
    </row>
    <row r="1428" spans="1:1" hidden="1">
      <c r="A1428" s="44">
        <f t="shared" si="22"/>
        <v>0</v>
      </c>
    </row>
    <row r="1429" spans="1:1" hidden="1">
      <c r="A1429" s="44">
        <f t="shared" si="22"/>
        <v>0</v>
      </c>
    </row>
    <row r="1430" spans="1:1" hidden="1">
      <c r="A1430" s="44">
        <f t="shared" si="22"/>
        <v>0</v>
      </c>
    </row>
    <row r="1431" spans="1:1" hidden="1">
      <c r="A1431" s="44">
        <f t="shared" si="22"/>
        <v>0</v>
      </c>
    </row>
    <row r="1432" spans="1:1" hidden="1">
      <c r="A1432" s="44">
        <f t="shared" si="22"/>
        <v>0</v>
      </c>
    </row>
    <row r="1433" spans="1:1" hidden="1">
      <c r="A1433" s="44">
        <f t="shared" si="22"/>
        <v>0</v>
      </c>
    </row>
    <row r="1434" spans="1:1" hidden="1">
      <c r="A1434" s="44">
        <f t="shared" si="22"/>
        <v>0</v>
      </c>
    </row>
    <row r="1435" spans="1:1" hidden="1">
      <c r="A1435" s="44">
        <f t="shared" si="22"/>
        <v>0</v>
      </c>
    </row>
    <row r="1436" spans="1:1" hidden="1">
      <c r="A1436" s="44">
        <f t="shared" si="22"/>
        <v>0</v>
      </c>
    </row>
    <row r="1437" spans="1:1" hidden="1">
      <c r="A1437" s="44">
        <f t="shared" si="22"/>
        <v>0</v>
      </c>
    </row>
    <row r="1438" spans="1:1" hidden="1">
      <c r="A1438" s="44">
        <f t="shared" si="22"/>
        <v>0</v>
      </c>
    </row>
    <row r="1439" spans="1:1" hidden="1">
      <c r="A1439" s="44">
        <f t="shared" si="22"/>
        <v>0</v>
      </c>
    </row>
    <row r="1440" spans="1:1" hidden="1">
      <c r="A1440" s="44">
        <f t="shared" si="22"/>
        <v>0</v>
      </c>
    </row>
    <row r="1441" spans="1:1" hidden="1">
      <c r="A1441" s="44">
        <f t="shared" si="22"/>
        <v>0</v>
      </c>
    </row>
    <row r="1442" spans="1:1" hidden="1">
      <c r="A1442" s="44">
        <f t="shared" si="22"/>
        <v>0</v>
      </c>
    </row>
    <row r="1443" spans="1:1" hidden="1">
      <c r="A1443" s="44">
        <f t="shared" si="22"/>
        <v>0</v>
      </c>
    </row>
    <row r="1444" spans="1:1" hidden="1">
      <c r="A1444" s="44">
        <f t="shared" si="22"/>
        <v>0</v>
      </c>
    </row>
    <row r="1445" spans="1:1" hidden="1">
      <c r="A1445" s="44">
        <f t="shared" si="22"/>
        <v>0</v>
      </c>
    </row>
    <row r="1446" spans="1:1" hidden="1">
      <c r="A1446" s="44">
        <f t="shared" si="22"/>
        <v>0</v>
      </c>
    </row>
    <row r="1447" spans="1:1" hidden="1">
      <c r="A1447" s="44">
        <f t="shared" si="22"/>
        <v>0</v>
      </c>
    </row>
    <row r="1448" spans="1:1" hidden="1">
      <c r="A1448" s="44">
        <f t="shared" si="22"/>
        <v>0</v>
      </c>
    </row>
    <row r="1449" spans="1:1" hidden="1">
      <c r="A1449" s="44">
        <f t="shared" si="22"/>
        <v>0</v>
      </c>
    </row>
    <row r="1450" spans="1:1" hidden="1">
      <c r="A1450" s="44">
        <f t="shared" si="22"/>
        <v>0</v>
      </c>
    </row>
    <row r="1451" spans="1:1" hidden="1">
      <c r="A1451" s="44">
        <f t="shared" si="22"/>
        <v>0</v>
      </c>
    </row>
    <row r="1452" spans="1:1" hidden="1">
      <c r="A1452" s="44">
        <f t="shared" si="22"/>
        <v>0</v>
      </c>
    </row>
    <row r="1453" spans="1:1" hidden="1">
      <c r="A1453" s="44">
        <f t="shared" si="22"/>
        <v>0</v>
      </c>
    </row>
    <row r="1454" spans="1:1" hidden="1">
      <c r="A1454" s="44">
        <f t="shared" si="22"/>
        <v>0</v>
      </c>
    </row>
    <row r="1455" spans="1:1" hidden="1">
      <c r="A1455" s="44">
        <f t="shared" si="22"/>
        <v>0</v>
      </c>
    </row>
    <row r="1456" spans="1:1" hidden="1">
      <c r="A1456" s="44">
        <f t="shared" si="22"/>
        <v>0</v>
      </c>
    </row>
    <row r="1457" spans="1:1" hidden="1">
      <c r="A1457" s="44">
        <f t="shared" si="22"/>
        <v>0</v>
      </c>
    </row>
    <row r="1458" spans="1:1" hidden="1">
      <c r="A1458" s="44">
        <f t="shared" si="22"/>
        <v>0</v>
      </c>
    </row>
    <row r="1459" spans="1:1" hidden="1">
      <c r="A1459" s="44">
        <f t="shared" si="22"/>
        <v>0</v>
      </c>
    </row>
    <row r="1460" spans="1:1" hidden="1">
      <c r="A1460" s="44">
        <f t="shared" si="22"/>
        <v>0</v>
      </c>
    </row>
    <row r="1461" spans="1:1" hidden="1">
      <c r="A1461" s="44">
        <f t="shared" si="22"/>
        <v>0</v>
      </c>
    </row>
    <row r="1462" spans="1:1" hidden="1">
      <c r="A1462" s="44">
        <f t="shared" si="22"/>
        <v>0</v>
      </c>
    </row>
    <row r="1463" spans="1:1" hidden="1">
      <c r="A1463" s="44">
        <f t="shared" si="22"/>
        <v>0</v>
      </c>
    </row>
    <row r="1464" spans="1:1" hidden="1">
      <c r="A1464" s="44">
        <f t="shared" si="22"/>
        <v>0</v>
      </c>
    </row>
    <row r="1465" spans="1:1" hidden="1">
      <c r="A1465" s="44">
        <f t="shared" si="22"/>
        <v>0</v>
      </c>
    </row>
    <row r="1466" spans="1:1" hidden="1">
      <c r="A1466" s="44">
        <f t="shared" si="22"/>
        <v>0</v>
      </c>
    </row>
    <row r="1467" spans="1:1" hidden="1">
      <c r="A1467" s="44">
        <f t="shared" si="22"/>
        <v>0</v>
      </c>
    </row>
    <row r="1468" spans="1:1" hidden="1">
      <c r="A1468" s="44">
        <f t="shared" si="22"/>
        <v>0</v>
      </c>
    </row>
    <row r="1469" spans="1:1" hidden="1">
      <c r="A1469" s="44">
        <f t="shared" si="22"/>
        <v>0</v>
      </c>
    </row>
    <row r="1470" spans="1:1" hidden="1">
      <c r="A1470" s="44">
        <f t="shared" si="22"/>
        <v>0</v>
      </c>
    </row>
    <row r="1471" spans="1:1" hidden="1">
      <c r="A1471" s="44">
        <f t="shared" si="22"/>
        <v>0</v>
      </c>
    </row>
    <row r="1472" spans="1:1" hidden="1">
      <c r="A1472" s="44">
        <f t="shared" si="22"/>
        <v>0</v>
      </c>
    </row>
    <row r="1473" spans="1:1" hidden="1">
      <c r="A1473" s="44">
        <f t="shared" si="22"/>
        <v>0</v>
      </c>
    </row>
    <row r="1474" spans="1:1" hidden="1">
      <c r="A1474" s="44">
        <f t="shared" si="22"/>
        <v>0</v>
      </c>
    </row>
    <row r="1475" spans="1:1" hidden="1">
      <c r="A1475" s="44">
        <f t="shared" si="22"/>
        <v>0</v>
      </c>
    </row>
    <row r="1476" spans="1:1" hidden="1">
      <c r="A1476" s="44">
        <f t="shared" si="22"/>
        <v>0</v>
      </c>
    </row>
    <row r="1477" spans="1:1" hidden="1">
      <c r="A1477" s="44">
        <f t="shared" si="22"/>
        <v>0</v>
      </c>
    </row>
    <row r="1478" spans="1:1" hidden="1">
      <c r="A1478" s="44">
        <f t="shared" si="22"/>
        <v>0</v>
      </c>
    </row>
    <row r="1479" spans="1:1" hidden="1">
      <c r="A1479" s="44">
        <f t="shared" ref="A1479:A1542" si="23">IF(B1479="UU","UUW",B1479)</f>
        <v>0</v>
      </c>
    </row>
    <row r="1480" spans="1:1" hidden="1">
      <c r="A1480" s="44">
        <f t="shared" si="23"/>
        <v>0</v>
      </c>
    </row>
    <row r="1481" spans="1:1" hidden="1">
      <c r="A1481" s="44">
        <f t="shared" si="23"/>
        <v>0</v>
      </c>
    </row>
    <row r="1482" spans="1:1" hidden="1">
      <c r="A1482" s="44">
        <f t="shared" si="23"/>
        <v>0</v>
      </c>
    </row>
    <row r="1483" spans="1:1" hidden="1">
      <c r="A1483" s="44">
        <f t="shared" si="23"/>
        <v>0</v>
      </c>
    </row>
    <row r="1484" spans="1:1" hidden="1">
      <c r="A1484" s="44">
        <f t="shared" si="23"/>
        <v>0</v>
      </c>
    </row>
    <row r="1485" spans="1:1" hidden="1">
      <c r="A1485" s="44">
        <f t="shared" si="23"/>
        <v>0</v>
      </c>
    </row>
    <row r="1486" spans="1:1" hidden="1">
      <c r="A1486" s="44">
        <f t="shared" si="23"/>
        <v>0</v>
      </c>
    </row>
    <row r="1487" spans="1:1" hidden="1">
      <c r="A1487" s="44">
        <f t="shared" si="23"/>
        <v>0</v>
      </c>
    </row>
    <row r="1488" spans="1:1" hidden="1">
      <c r="A1488" s="44">
        <f t="shared" si="23"/>
        <v>0</v>
      </c>
    </row>
    <row r="1489" spans="1:1" hidden="1">
      <c r="A1489" s="44">
        <f t="shared" si="23"/>
        <v>0</v>
      </c>
    </row>
    <row r="1490" spans="1:1" hidden="1">
      <c r="A1490" s="44">
        <f t="shared" si="23"/>
        <v>0</v>
      </c>
    </row>
    <row r="1491" spans="1:1" hidden="1">
      <c r="A1491" s="44">
        <f t="shared" si="23"/>
        <v>0</v>
      </c>
    </row>
    <row r="1492" spans="1:1" hidden="1">
      <c r="A1492" s="44">
        <f t="shared" si="23"/>
        <v>0</v>
      </c>
    </row>
    <row r="1493" spans="1:1" hidden="1">
      <c r="A1493" s="44">
        <f t="shared" si="23"/>
        <v>0</v>
      </c>
    </row>
    <row r="1494" spans="1:1" hidden="1">
      <c r="A1494" s="44">
        <f t="shared" si="23"/>
        <v>0</v>
      </c>
    </row>
    <row r="1495" spans="1:1" hidden="1">
      <c r="A1495" s="44">
        <f t="shared" si="23"/>
        <v>0</v>
      </c>
    </row>
    <row r="1496" spans="1:1" hidden="1">
      <c r="A1496" s="44">
        <f t="shared" si="23"/>
        <v>0</v>
      </c>
    </row>
    <row r="1497" spans="1:1" hidden="1">
      <c r="A1497" s="44">
        <f t="shared" si="23"/>
        <v>0</v>
      </c>
    </row>
    <row r="1498" spans="1:1" hidden="1">
      <c r="A1498" s="44">
        <f t="shared" si="23"/>
        <v>0</v>
      </c>
    </row>
    <row r="1499" spans="1:1" hidden="1">
      <c r="A1499" s="44">
        <f t="shared" si="23"/>
        <v>0</v>
      </c>
    </row>
    <row r="1500" spans="1:1" hidden="1">
      <c r="A1500" s="44">
        <f t="shared" si="23"/>
        <v>0</v>
      </c>
    </row>
    <row r="1501" spans="1:1" hidden="1">
      <c r="A1501" s="44">
        <f t="shared" si="23"/>
        <v>0</v>
      </c>
    </row>
    <row r="1502" spans="1:1" hidden="1">
      <c r="A1502" s="44">
        <f t="shared" si="23"/>
        <v>0</v>
      </c>
    </row>
    <row r="1503" spans="1:1" hidden="1">
      <c r="A1503" s="44">
        <f t="shared" si="23"/>
        <v>0</v>
      </c>
    </row>
    <row r="1504" spans="1:1" hidden="1">
      <c r="A1504" s="44">
        <f t="shared" si="23"/>
        <v>0</v>
      </c>
    </row>
    <row r="1505" spans="1:1" hidden="1">
      <c r="A1505" s="44">
        <f t="shared" si="23"/>
        <v>0</v>
      </c>
    </row>
    <row r="1506" spans="1:1" hidden="1">
      <c r="A1506" s="44">
        <f t="shared" si="23"/>
        <v>0</v>
      </c>
    </row>
    <row r="1507" spans="1:1" hidden="1">
      <c r="A1507" s="44">
        <f t="shared" si="23"/>
        <v>0</v>
      </c>
    </row>
    <row r="1508" spans="1:1" hidden="1">
      <c r="A1508" s="44">
        <f t="shared" si="23"/>
        <v>0</v>
      </c>
    </row>
    <row r="1509" spans="1:1" hidden="1">
      <c r="A1509" s="44">
        <f t="shared" si="23"/>
        <v>0</v>
      </c>
    </row>
    <row r="1510" spans="1:1" hidden="1">
      <c r="A1510" s="44">
        <f t="shared" si="23"/>
        <v>0</v>
      </c>
    </row>
    <row r="1511" spans="1:1" hidden="1">
      <c r="A1511" s="44">
        <f t="shared" si="23"/>
        <v>0</v>
      </c>
    </row>
    <row r="1512" spans="1:1" hidden="1">
      <c r="A1512" s="44">
        <f t="shared" si="23"/>
        <v>0</v>
      </c>
    </row>
    <row r="1513" spans="1:1" hidden="1">
      <c r="A1513" s="44">
        <f t="shared" si="23"/>
        <v>0</v>
      </c>
    </row>
    <row r="1514" spans="1:1" hidden="1">
      <c r="A1514" s="44">
        <f t="shared" si="23"/>
        <v>0</v>
      </c>
    </row>
    <row r="1515" spans="1:1" hidden="1">
      <c r="A1515" s="44">
        <f t="shared" si="23"/>
        <v>0</v>
      </c>
    </row>
    <row r="1516" spans="1:1" hidden="1">
      <c r="A1516" s="44">
        <f t="shared" si="23"/>
        <v>0</v>
      </c>
    </row>
    <row r="1517" spans="1:1" hidden="1">
      <c r="A1517" s="44">
        <f t="shared" si="23"/>
        <v>0</v>
      </c>
    </row>
    <row r="1518" spans="1:1" hidden="1">
      <c r="A1518" s="44">
        <f t="shared" si="23"/>
        <v>0</v>
      </c>
    </row>
    <row r="1519" spans="1:1" hidden="1">
      <c r="A1519" s="44">
        <f t="shared" si="23"/>
        <v>0</v>
      </c>
    </row>
    <row r="1520" spans="1:1" hidden="1">
      <c r="A1520" s="44">
        <f t="shared" si="23"/>
        <v>0</v>
      </c>
    </row>
    <row r="1521" spans="1:1" hidden="1">
      <c r="A1521" s="44">
        <f t="shared" si="23"/>
        <v>0</v>
      </c>
    </row>
    <row r="1522" spans="1:1" hidden="1">
      <c r="A1522" s="44">
        <f t="shared" si="23"/>
        <v>0</v>
      </c>
    </row>
    <row r="1523" spans="1:1" hidden="1">
      <c r="A1523" s="44">
        <f t="shared" si="23"/>
        <v>0</v>
      </c>
    </row>
    <row r="1524" spans="1:1" hidden="1">
      <c r="A1524" s="44">
        <f t="shared" si="23"/>
        <v>0</v>
      </c>
    </row>
    <row r="1525" spans="1:1" hidden="1">
      <c r="A1525" s="44">
        <f t="shared" si="23"/>
        <v>0</v>
      </c>
    </row>
    <row r="1526" spans="1:1" hidden="1">
      <c r="A1526" s="44">
        <f t="shared" si="23"/>
        <v>0</v>
      </c>
    </row>
    <row r="1527" spans="1:1" hidden="1">
      <c r="A1527" s="44">
        <f t="shared" si="23"/>
        <v>0</v>
      </c>
    </row>
    <row r="1528" spans="1:1" hidden="1">
      <c r="A1528" s="44">
        <f t="shared" si="23"/>
        <v>0</v>
      </c>
    </row>
    <row r="1529" spans="1:1" hidden="1">
      <c r="A1529" s="44">
        <f t="shared" si="23"/>
        <v>0</v>
      </c>
    </row>
    <row r="1530" spans="1:1" hidden="1">
      <c r="A1530" s="44">
        <f t="shared" si="23"/>
        <v>0</v>
      </c>
    </row>
    <row r="1531" spans="1:1" hidden="1">
      <c r="A1531" s="44">
        <f t="shared" si="23"/>
        <v>0</v>
      </c>
    </row>
    <row r="1532" spans="1:1" hidden="1">
      <c r="A1532" s="44">
        <f t="shared" si="23"/>
        <v>0</v>
      </c>
    </row>
    <row r="1533" spans="1:1" hidden="1">
      <c r="A1533" s="44">
        <f t="shared" si="23"/>
        <v>0</v>
      </c>
    </row>
    <row r="1534" spans="1:1" hidden="1">
      <c r="A1534" s="44">
        <f t="shared" si="23"/>
        <v>0</v>
      </c>
    </row>
    <row r="1535" spans="1:1" hidden="1">
      <c r="A1535" s="44">
        <f t="shared" si="23"/>
        <v>0</v>
      </c>
    </row>
    <row r="1536" spans="1:1" hidden="1">
      <c r="A1536" s="44">
        <f t="shared" si="23"/>
        <v>0</v>
      </c>
    </row>
    <row r="1537" spans="1:1" hidden="1">
      <c r="A1537" s="44">
        <f t="shared" si="23"/>
        <v>0</v>
      </c>
    </row>
    <row r="1538" spans="1:1" hidden="1">
      <c r="A1538" s="44">
        <f t="shared" si="23"/>
        <v>0</v>
      </c>
    </row>
    <row r="1539" spans="1:1" hidden="1">
      <c r="A1539" s="44">
        <f t="shared" si="23"/>
        <v>0</v>
      </c>
    </row>
    <row r="1540" spans="1:1" hidden="1">
      <c r="A1540" s="44">
        <f t="shared" si="23"/>
        <v>0</v>
      </c>
    </row>
    <row r="1541" spans="1:1" hidden="1">
      <c r="A1541" s="44">
        <f t="shared" si="23"/>
        <v>0</v>
      </c>
    </row>
    <row r="1542" spans="1:1" hidden="1">
      <c r="A1542" s="44">
        <f t="shared" si="23"/>
        <v>0</v>
      </c>
    </row>
    <row r="1543" spans="1:1" hidden="1">
      <c r="A1543" s="44">
        <f t="shared" ref="A1543:A1606" si="24">IF(B1543="UU","UUW",B1543)</f>
        <v>0</v>
      </c>
    </row>
    <row r="1544" spans="1:1" hidden="1">
      <c r="A1544" s="44">
        <f t="shared" si="24"/>
        <v>0</v>
      </c>
    </row>
    <row r="1545" spans="1:1" hidden="1">
      <c r="A1545" s="44">
        <f t="shared" si="24"/>
        <v>0</v>
      </c>
    </row>
    <row r="1546" spans="1:1" hidden="1">
      <c r="A1546" s="44">
        <f t="shared" si="24"/>
        <v>0</v>
      </c>
    </row>
    <row r="1547" spans="1:1" hidden="1">
      <c r="A1547" s="44">
        <f t="shared" si="24"/>
        <v>0</v>
      </c>
    </row>
    <row r="1548" spans="1:1" hidden="1">
      <c r="A1548" s="44">
        <f t="shared" si="24"/>
        <v>0</v>
      </c>
    </row>
    <row r="1549" spans="1:1" hidden="1">
      <c r="A1549" s="44">
        <f t="shared" si="24"/>
        <v>0</v>
      </c>
    </row>
    <row r="1550" spans="1:1" hidden="1">
      <c r="A1550" s="44">
        <f t="shared" si="24"/>
        <v>0</v>
      </c>
    </row>
    <row r="1551" spans="1:1" hidden="1">
      <c r="A1551" s="44">
        <f t="shared" si="24"/>
        <v>0</v>
      </c>
    </row>
    <row r="1552" spans="1:1" hidden="1">
      <c r="A1552" s="44">
        <f t="shared" si="24"/>
        <v>0</v>
      </c>
    </row>
    <row r="1553" spans="1:1" hidden="1">
      <c r="A1553" s="44">
        <f t="shared" si="24"/>
        <v>0</v>
      </c>
    </row>
    <row r="1554" spans="1:1" hidden="1">
      <c r="A1554" s="44">
        <f t="shared" si="24"/>
        <v>0</v>
      </c>
    </row>
    <row r="1555" spans="1:1" hidden="1">
      <c r="A1555" s="44">
        <f t="shared" si="24"/>
        <v>0</v>
      </c>
    </row>
    <row r="1556" spans="1:1" hidden="1">
      <c r="A1556" s="44">
        <f t="shared" si="24"/>
        <v>0</v>
      </c>
    </row>
    <row r="1557" spans="1:1" hidden="1">
      <c r="A1557" s="44">
        <f t="shared" si="24"/>
        <v>0</v>
      </c>
    </row>
    <row r="1558" spans="1:1" hidden="1">
      <c r="A1558" s="44">
        <f t="shared" si="24"/>
        <v>0</v>
      </c>
    </row>
    <row r="1559" spans="1:1" hidden="1">
      <c r="A1559" s="44">
        <f t="shared" si="24"/>
        <v>0</v>
      </c>
    </row>
    <row r="1560" spans="1:1" hidden="1">
      <c r="A1560" s="44">
        <f t="shared" si="24"/>
        <v>0</v>
      </c>
    </row>
    <row r="1561" spans="1:1" hidden="1">
      <c r="A1561" s="44">
        <f t="shared" si="24"/>
        <v>0</v>
      </c>
    </row>
    <row r="1562" spans="1:1" hidden="1">
      <c r="A1562" s="44">
        <f t="shared" si="24"/>
        <v>0</v>
      </c>
    </row>
    <row r="1563" spans="1:1" hidden="1">
      <c r="A1563" s="44">
        <f t="shared" si="24"/>
        <v>0</v>
      </c>
    </row>
    <row r="1564" spans="1:1" hidden="1">
      <c r="A1564" s="44">
        <f t="shared" si="24"/>
        <v>0</v>
      </c>
    </row>
    <row r="1565" spans="1:1" hidden="1">
      <c r="A1565" s="44">
        <f t="shared" si="24"/>
        <v>0</v>
      </c>
    </row>
    <row r="1566" spans="1:1" hidden="1">
      <c r="A1566" s="44">
        <f t="shared" si="24"/>
        <v>0</v>
      </c>
    </row>
    <row r="1567" spans="1:1" hidden="1">
      <c r="A1567" s="44">
        <f t="shared" si="24"/>
        <v>0</v>
      </c>
    </row>
    <row r="1568" spans="1:1" hidden="1">
      <c r="A1568" s="44">
        <f t="shared" si="24"/>
        <v>0</v>
      </c>
    </row>
    <row r="1569" spans="1:1" hidden="1">
      <c r="A1569" s="44">
        <f t="shared" si="24"/>
        <v>0</v>
      </c>
    </row>
    <row r="1570" spans="1:1" hidden="1">
      <c r="A1570" s="44">
        <f t="shared" si="24"/>
        <v>0</v>
      </c>
    </row>
    <row r="1571" spans="1:1" hidden="1">
      <c r="A1571" s="44">
        <f t="shared" si="24"/>
        <v>0</v>
      </c>
    </row>
    <row r="1572" spans="1:1" hidden="1">
      <c r="A1572" s="44">
        <f t="shared" si="24"/>
        <v>0</v>
      </c>
    </row>
    <row r="1573" spans="1:1" hidden="1">
      <c r="A1573" s="44">
        <f t="shared" si="24"/>
        <v>0</v>
      </c>
    </row>
    <row r="1574" spans="1:1" hidden="1">
      <c r="A1574" s="44">
        <f t="shared" si="24"/>
        <v>0</v>
      </c>
    </row>
    <row r="1575" spans="1:1" hidden="1">
      <c r="A1575" s="44">
        <f t="shared" si="24"/>
        <v>0</v>
      </c>
    </row>
    <row r="1576" spans="1:1" hidden="1">
      <c r="A1576" s="44">
        <f t="shared" si="24"/>
        <v>0</v>
      </c>
    </row>
    <row r="1577" spans="1:1" hidden="1">
      <c r="A1577" s="44">
        <f t="shared" si="24"/>
        <v>0</v>
      </c>
    </row>
    <row r="1578" spans="1:1" hidden="1">
      <c r="A1578" s="44">
        <f t="shared" si="24"/>
        <v>0</v>
      </c>
    </row>
    <row r="1579" spans="1:1" hidden="1">
      <c r="A1579" s="44">
        <f t="shared" si="24"/>
        <v>0</v>
      </c>
    </row>
    <row r="1580" spans="1:1" hidden="1">
      <c r="A1580" s="44">
        <f t="shared" si="24"/>
        <v>0</v>
      </c>
    </row>
    <row r="1581" spans="1:1" hidden="1">
      <c r="A1581" s="44">
        <f t="shared" si="24"/>
        <v>0</v>
      </c>
    </row>
    <row r="1582" spans="1:1" hidden="1">
      <c r="A1582" s="44">
        <f t="shared" si="24"/>
        <v>0</v>
      </c>
    </row>
    <row r="1583" spans="1:1" hidden="1">
      <c r="A1583" s="44">
        <f t="shared" si="24"/>
        <v>0</v>
      </c>
    </row>
    <row r="1584" spans="1:1" hidden="1">
      <c r="A1584" s="44">
        <f t="shared" si="24"/>
        <v>0</v>
      </c>
    </row>
    <row r="1585" spans="1:1" hidden="1">
      <c r="A1585" s="44">
        <f t="shared" si="24"/>
        <v>0</v>
      </c>
    </row>
    <row r="1586" spans="1:1" hidden="1">
      <c r="A1586" s="44">
        <f t="shared" si="24"/>
        <v>0</v>
      </c>
    </row>
    <row r="1587" spans="1:1" hidden="1">
      <c r="A1587" s="44">
        <f t="shared" si="24"/>
        <v>0</v>
      </c>
    </row>
    <row r="1588" spans="1:1" hidden="1">
      <c r="A1588" s="44">
        <f t="shared" si="24"/>
        <v>0</v>
      </c>
    </row>
    <row r="1589" spans="1:1" hidden="1">
      <c r="A1589" s="44">
        <f t="shared" si="24"/>
        <v>0</v>
      </c>
    </row>
    <row r="1590" spans="1:1" hidden="1">
      <c r="A1590" s="44">
        <f t="shared" si="24"/>
        <v>0</v>
      </c>
    </row>
    <row r="1591" spans="1:1" hidden="1">
      <c r="A1591" s="44">
        <f t="shared" si="24"/>
        <v>0</v>
      </c>
    </row>
    <row r="1592" spans="1:1" hidden="1">
      <c r="A1592" s="44">
        <f t="shared" si="24"/>
        <v>0</v>
      </c>
    </row>
    <row r="1593" spans="1:1" hidden="1">
      <c r="A1593" s="44">
        <f t="shared" si="24"/>
        <v>0</v>
      </c>
    </row>
    <row r="1594" spans="1:1" hidden="1">
      <c r="A1594" s="44">
        <f t="shared" si="24"/>
        <v>0</v>
      </c>
    </row>
    <row r="1595" spans="1:1" hidden="1">
      <c r="A1595" s="44">
        <f t="shared" si="24"/>
        <v>0</v>
      </c>
    </row>
    <row r="1596" spans="1:1" hidden="1">
      <c r="A1596" s="44">
        <f t="shared" si="24"/>
        <v>0</v>
      </c>
    </row>
    <row r="1597" spans="1:1" hidden="1">
      <c r="A1597" s="44">
        <f t="shared" si="24"/>
        <v>0</v>
      </c>
    </row>
    <row r="1598" spans="1:1" hidden="1">
      <c r="A1598" s="44">
        <f t="shared" si="24"/>
        <v>0</v>
      </c>
    </row>
    <row r="1599" spans="1:1" hidden="1">
      <c r="A1599" s="44">
        <f t="shared" si="24"/>
        <v>0</v>
      </c>
    </row>
    <row r="1600" spans="1:1" hidden="1">
      <c r="A1600" s="44">
        <f t="shared" si="24"/>
        <v>0</v>
      </c>
    </row>
    <row r="1601" spans="1:1" hidden="1">
      <c r="A1601" s="44">
        <f t="shared" si="24"/>
        <v>0</v>
      </c>
    </row>
    <row r="1602" spans="1:1" hidden="1">
      <c r="A1602" s="44">
        <f t="shared" si="24"/>
        <v>0</v>
      </c>
    </row>
    <row r="1603" spans="1:1" hidden="1">
      <c r="A1603" s="44">
        <f t="shared" si="24"/>
        <v>0</v>
      </c>
    </row>
    <row r="1604" spans="1:1" hidden="1">
      <c r="A1604" s="44">
        <f t="shared" si="24"/>
        <v>0</v>
      </c>
    </row>
    <row r="1605" spans="1:1" hidden="1">
      <c r="A1605" s="44">
        <f t="shared" si="24"/>
        <v>0</v>
      </c>
    </row>
    <row r="1606" spans="1:1" hidden="1">
      <c r="A1606" s="44">
        <f t="shared" si="24"/>
        <v>0</v>
      </c>
    </row>
    <row r="1607" spans="1:1" hidden="1">
      <c r="A1607" s="44">
        <f t="shared" ref="A1607:A1670" si="25">IF(B1607="UU","UUW",B1607)</f>
        <v>0</v>
      </c>
    </row>
    <row r="1608" spans="1:1" hidden="1">
      <c r="A1608" s="44">
        <f t="shared" si="25"/>
        <v>0</v>
      </c>
    </row>
    <row r="1609" spans="1:1" hidden="1">
      <c r="A1609" s="44">
        <f t="shared" si="25"/>
        <v>0</v>
      </c>
    </row>
    <row r="1610" spans="1:1" hidden="1">
      <c r="A1610" s="44">
        <f t="shared" si="25"/>
        <v>0</v>
      </c>
    </row>
    <row r="1611" spans="1:1" hidden="1">
      <c r="A1611" s="44">
        <f t="shared" si="25"/>
        <v>0</v>
      </c>
    </row>
    <row r="1612" spans="1:1" hidden="1">
      <c r="A1612" s="44">
        <f t="shared" si="25"/>
        <v>0</v>
      </c>
    </row>
    <row r="1613" spans="1:1" hidden="1">
      <c r="A1613" s="44">
        <f t="shared" si="25"/>
        <v>0</v>
      </c>
    </row>
    <row r="1614" spans="1:1" hidden="1">
      <c r="A1614" s="44">
        <f t="shared" si="25"/>
        <v>0</v>
      </c>
    </row>
    <row r="1615" spans="1:1" hidden="1">
      <c r="A1615" s="44">
        <f t="shared" si="25"/>
        <v>0</v>
      </c>
    </row>
    <row r="1616" spans="1:1" hidden="1">
      <c r="A1616" s="44">
        <f t="shared" si="25"/>
        <v>0</v>
      </c>
    </row>
    <row r="1617" spans="1:1" hidden="1">
      <c r="A1617" s="44">
        <f t="shared" si="25"/>
        <v>0</v>
      </c>
    </row>
    <row r="1618" spans="1:1" hidden="1">
      <c r="A1618" s="44">
        <f t="shared" si="25"/>
        <v>0</v>
      </c>
    </row>
    <row r="1619" spans="1:1" hidden="1">
      <c r="A1619" s="44">
        <f t="shared" si="25"/>
        <v>0</v>
      </c>
    </row>
    <row r="1620" spans="1:1" hidden="1">
      <c r="A1620" s="44">
        <f t="shared" si="25"/>
        <v>0</v>
      </c>
    </row>
    <row r="1621" spans="1:1" hidden="1">
      <c r="A1621" s="44">
        <f t="shared" si="25"/>
        <v>0</v>
      </c>
    </row>
    <row r="1622" spans="1:1" hidden="1">
      <c r="A1622" s="44">
        <f t="shared" si="25"/>
        <v>0</v>
      </c>
    </row>
    <row r="1623" spans="1:1" hidden="1">
      <c r="A1623" s="44">
        <f t="shared" si="25"/>
        <v>0</v>
      </c>
    </row>
    <row r="1624" spans="1:1" hidden="1">
      <c r="A1624" s="44">
        <f t="shared" si="25"/>
        <v>0</v>
      </c>
    </row>
    <row r="1625" spans="1:1" hidden="1">
      <c r="A1625" s="44">
        <f t="shared" si="25"/>
        <v>0</v>
      </c>
    </row>
    <row r="1626" spans="1:1" hidden="1">
      <c r="A1626" s="44">
        <f t="shared" si="25"/>
        <v>0</v>
      </c>
    </row>
    <row r="1627" spans="1:1" hidden="1">
      <c r="A1627" s="44">
        <f t="shared" si="25"/>
        <v>0</v>
      </c>
    </row>
    <row r="1628" spans="1:1" hidden="1">
      <c r="A1628" s="44">
        <f t="shared" si="25"/>
        <v>0</v>
      </c>
    </row>
    <row r="1629" spans="1:1" hidden="1">
      <c r="A1629" s="44">
        <f t="shared" si="25"/>
        <v>0</v>
      </c>
    </row>
    <row r="1630" spans="1:1" hidden="1">
      <c r="A1630" s="44">
        <f t="shared" si="25"/>
        <v>0</v>
      </c>
    </row>
    <row r="1631" spans="1:1" hidden="1">
      <c r="A1631" s="44">
        <f t="shared" si="25"/>
        <v>0</v>
      </c>
    </row>
    <row r="1632" spans="1:1" hidden="1">
      <c r="A1632" s="44">
        <f t="shared" si="25"/>
        <v>0</v>
      </c>
    </row>
    <row r="1633" spans="1:1" hidden="1">
      <c r="A1633" s="44">
        <f t="shared" si="25"/>
        <v>0</v>
      </c>
    </row>
    <row r="1634" spans="1:1" hidden="1">
      <c r="A1634" s="44">
        <f t="shared" si="25"/>
        <v>0</v>
      </c>
    </row>
    <row r="1635" spans="1:1" hidden="1">
      <c r="A1635" s="44">
        <f t="shared" si="25"/>
        <v>0</v>
      </c>
    </row>
    <row r="1636" spans="1:1" hidden="1">
      <c r="A1636" s="44">
        <f t="shared" si="25"/>
        <v>0</v>
      </c>
    </row>
    <row r="1637" spans="1:1" hidden="1">
      <c r="A1637" s="44">
        <f t="shared" si="25"/>
        <v>0</v>
      </c>
    </row>
    <row r="1638" spans="1:1" hidden="1">
      <c r="A1638" s="44">
        <f t="shared" si="25"/>
        <v>0</v>
      </c>
    </row>
    <row r="1639" spans="1:1" hidden="1">
      <c r="A1639" s="44">
        <f t="shared" si="25"/>
        <v>0</v>
      </c>
    </row>
    <row r="1640" spans="1:1" hidden="1">
      <c r="A1640" s="44">
        <f t="shared" si="25"/>
        <v>0</v>
      </c>
    </row>
    <row r="1641" spans="1:1" hidden="1">
      <c r="A1641" s="44">
        <f t="shared" si="25"/>
        <v>0</v>
      </c>
    </row>
    <row r="1642" spans="1:1" hidden="1">
      <c r="A1642" s="44">
        <f t="shared" si="25"/>
        <v>0</v>
      </c>
    </row>
    <row r="1643" spans="1:1" hidden="1">
      <c r="A1643" s="44">
        <f t="shared" si="25"/>
        <v>0</v>
      </c>
    </row>
    <row r="1644" spans="1:1" hidden="1">
      <c r="A1644" s="44">
        <f t="shared" si="25"/>
        <v>0</v>
      </c>
    </row>
    <row r="1645" spans="1:1" hidden="1">
      <c r="A1645" s="44">
        <f t="shared" si="25"/>
        <v>0</v>
      </c>
    </row>
    <row r="1646" spans="1:1" hidden="1">
      <c r="A1646" s="44">
        <f t="shared" si="25"/>
        <v>0</v>
      </c>
    </row>
    <row r="1647" spans="1:1" hidden="1">
      <c r="A1647" s="44">
        <f t="shared" si="25"/>
        <v>0</v>
      </c>
    </row>
    <row r="1648" spans="1:1" hidden="1">
      <c r="A1648" s="44">
        <f t="shared" si="25"/>
        <v>0</v>
      </c>
    </row>
    <row r="1649" spans="1:1" hidden="1">
      <c r="A1649" s="44">
        <f t="shared" si="25"/>
        <v>0</v>
      </c>
    </row>
    <row r="1650" spans="1:1" hidden="1">
      <c r="A1650" s="44">
        <f t="shared" si="25"/>
        <v>0</v>
      </c>
    </row>
    <row r="1651" spans="1:1" hidden="1">
      <c r="A1651" s="44">
        <f t="shared" si="25"/>
        <v>0</v>
      </c>
    </row>
    <row r="1652" spans="1:1" hidden="1">
      <c r="A1652" s="44">
        <f t="shared" si="25"/>
        <v>0</v>
      </c>
    </row>
    <row r="1653" spans="1:1" hidden="1">
      <c r="A1653" s="44">
        <f t="shared" si="25"/>
        <v>0</v>
      </c>
    </row>
    <row r="1654" spans="1:1" hidden="1">
      <c r="A1654" s="44">
        <f t="shared" si="25"/>
        <v>0</v>
      </c>
    </row>
    <row r="1655" spans="1:1" hidden="1">
      <c r="A1655" s="44">
        <f t="shared" si="25"/>
        <v>0</v>
      </c>
    </row>
    <row r="1656" spans="1:1" hidden="1">
      <c r="A1656" s="44">
        <f t="shared" si="25"/>
        <v>0</v>
      </c>
    </row>
    <row r="1657" spans="1:1" hidden="1">
      <c r="A1657" s="44">
        <f t="shared" si="25"/>
        <v>0</v>
      </c>
    </row>
    <row r="1658" spans="1:1" hidden="1">
      <c r="A1658" s="44">
        <f t="shared" si="25"/>
        <v>0</v>
      </c>
    </row>
    <row r="1659" spans="1:1" hidden="1">
      <c r="A1659" s="44">
        <f t="shared" si="25"/>
        <v>0</v>
      </c>
    </row>
    <row r="1660" spans="1:1" hidden="1">
      <c r="A1660" s="44">
        <f t="shared" si="25"/>
        <v>0</v>
      </c>
    </row>
    <row r="1661" spans="1:1" hidden="1">
      <c r="A1661" s="44">
        <f t="shared" si="25"/>
        <v>0</v>
      </c>
    </row>
    <row r="1662" spans="1:1" hidden="1">
      <c r="A1662" s="44">
        <f t="shared" si="25"/>
        <v>0</v>
      </c>
    </row>
    <row r="1663" spans="1:1" hidden="1">
      <c r="A1663" s="44">
        <f t="shared" si="25"/>
        <v>0</v>
      </c>
    </row>
    <row r="1664" spans="1:1" hidden="1">
      <c r="A1664" s="44">
        <f t="shared" si="25"/>
        <v>0</v>
      </c>
    </row>
    <row r="1665" spans="1:1" hidden="1">
      <c r="A1665" s="44">
        <f t="shared" si="25"/>
        <v>0</v>
      </c>
    </row>
    <row r="1666" spans="1:1" hidden="1">
      <c r="A1666" s="44">
        <f t="shared" si="25"/>
        <v>0</v>
      </c>
    </row>
    <row r="1667" spans="1:1" hidden="1">
      <c r="A1667" s="44">
        <f t="shared" si="25"/>
        <v>0</v>
      </c>
    </row>
    <row r="1668" spans="1:1" hidden="1">
      <c r="A1668" s="44">
        <f t="shared" si="25"/>
        <v>0</v>
      </c>
    </row>
    <row r="1669" spans="1:1" hidden="1">
      <c r="A1669" s="44">
        <f t="shared" si="25"/>
        <v>0</v>
      </c>
    </row>
    <row r="1670" spans="1:1" hidden="1">
      <c r="A1670" s="44">
        <f t="shared" si="25"/>
        <v>0</v>
      </c>
    </row>
    <row r="1671" spans="1:1" hidden="1">
      <c r="A1671" s="44">
        <f t="shared" ref="A1671:A1734" si="26">IF(B1671="UU","UUW",B1671)</f>
        <v>0</v>
      </c>
    </row>
    <row r="1672" spans="1:1" hidden="1">
      <c r="A1672" s="44">
        <f t="shared" si="26"/>
        <v>0</v>
      </c>
    </row>
    <row r="1673" spans="1:1" hidden="1">
      <c r="A1673" s="44">
        <f t="shared" si="26"/>
        <v>0</v>
      </c>
    </row>
    <row r="1674" spans="1:1" hidden="1">
      <c r="A1674" s="44">
        <f t="shared" si="26"/>
        <v>0</v>
      </c>
    </row>
    <row r="1675" spans="1:1" hidden="1">
      <c r="A1675" s="44">
        <f t="shared" si="26"/>
        <v>0</v>
      </c>
    </row>
    <row r="1676" spans="1:1" hidden="1">
      <c r="A1676" s="44">
        <f t="shared" si="26"/>
        <v>0</v>
      </c>
    </row>
    <row r="1677" spans="1:1" hidden="1">
      <c r="A1677" s="44">
        <f t="shared" si="26"/>
        <v>0</v>
      </c>
    </row>
    <row r="1678" spans="1:1" hidden="1">
      <c r="A1678" s="44">
        <f t="shared" si="26"/>
        <v>0</v>
      </c>
    </row>
    <row r="1679" spans="1:1" hidden="1">
      <c r="A1679" s="44">
        <f t="shared" si="26"/>
        <v>0</v>
      </c>
    </row>
    <row r="1680" spans="1:1" hidden="1">
      <c r="A1680" s="44">
        <f t="shared" si="26"/>
        <v>0</v>
      </c>
    </row>
    <row r="1681" spans="1:1" hidden="1">
      <c r="A1681" s="44">
        <f t="shared" si="26"/>
        <v>0</v>
      </c>
    </row>
    <row r="1682" spans="1:1" hidden="1">
      <c r="A1682" s="44">
        <f t="shared" si="26"/>
        <v>0</v>
      </c>
    </row>
    <row r="1683" spans="1:1" hidden="1">
      <c r="A1683" s="44">
        <f t="shared" si="26"/>
        <v>0</v>
      </c>
    </row>
    <row r="1684" spans="1:1" hidden="1">
      <c r="A1684" s="44">
        <f t="shared" si="26"/>
        <v>0</v>
      </c>
    </row>
    <row r="1685" spans="1:1" hidden="1">
      <c r="A1685" s="44">
        <f t="shared" si="26"/>
        <v>0</v>
      </c>
    </row>
    <row r="1686" spans="1:1" hidden="1">
      <c r="A1686" s="44">
        <f t="shared" si="26"/>
        <v>0</v>
      </c>
    </row>
    <row r="1687" spans="1:1" hidden="1">
      <c r="A1687" s="44">
        <f t="shared" si="26"/>
        <v>0</v>
      </c>
    </row>
    <row r="1688" spans="1:1" hidden="1">
      <c r="A1688" s="44">
        <f t="shared" si="26"/>
        <v>0</v>
      </c>
    </row>
    <row r="1689" spans="1:1" hidden="1">
      <c r="A1689" s="44">
        <f t="shared" si="26"/>
        <v>0</v>
      </c>
    </row>
    <row r="1690" spans="1:1" hidden="1">
      <c r="A1690" s="44">
        <f t="shared" si="26"/>
        <v>0</v>
      </c>
    </row>
    <row r="1691" spans="1:1" hidden="1">
      <c r="A1691" s="44">
        <f t="shared" si="26"/>
        <v>0</v>
      </c>
    </row>
    <row r="1692" spans="1:1" hidden="1">
      <c r="A1692" s="44">
        <f t="shared" si="26"/>
        <v>0</v>
      </c>
    </row>
    <row r="1693" spans="1:1" hidden="1">
      <c r="A1693" s="44">
        <f t="shared" si="26"/>
        <v>0</v>
      </c>
    </row>
    <row r="1694" spans="1:1" hidden="1">
      <c r="A1694" s="44">
        <f t="shared" si="26"/>
        <v>0</v>
      </c>
    </row>
    <row r="1695" spans="1:1" hidden="1">
      <c r="A1695" s="44">
        <f t="shared" si="26"/>
        <v>0</v>
      </c>
    </row>
    <row r="1696" spans="1:1" hidden="1">
      <c r="A1696" s="44">
        <f t="shared" si="26"/>
        <v>0</v>
      </c>
    </row>
    <row r="1697" spans="1:1" hidden="1">
      <c r="A1697" s="44">
        <f t="shared" si="26"/>
        <v>0</v>
      </c>
    </row>
    <row r="1698" spans="1:1" hidden="1">
      <c r="A1698" s="44">
        <f t="shared" si="26"/>
        <v>0</v>
      </c>
    </row>
    <row r="1699" spans="1:1" hidden="1">
      <c r="A1699" s="44">
        <f t="shared" si="26"/>
        <v>0</v>
      </c>
    </row>
    <row r="1700" spans="1:1" hidden="1">
      <c r="A1700" s="44">
        <f t="shared" si="26"/>
        <v>0</v>
      </c>
    </row>
    <row r="1701" spans="1:1" hidden="1">
      <c r="A1701" s="44">
        <f t="shared" si="26"/>
        <v>0</v>
      </c>
    </row>
    <row r="1702" spans="1:1" hidden="1">
      <c r="A1702" s="44">
        <f t="shared" si="26"/>
        <v>0</v>
      </c>
    </row>
    <row r="1703" spans="1:1" hidden="1">
      <c r="A1703" s="44">
        <f t="shared" si="26"/>
        <v>0</v>
      </c>
    </row>
    <row r="1704" spans="1:1" hidden="1">
      <c r="A1704" s="44">
        <f t="shared" si="26"/>
        <v>0</v>
      </c>
    </row>
    <row r="1705" spans="1:1" hidden="1">
      <c r="A1705" s="44">
        <f t="shared" si="26"/>
        <v>0</v>
      </c>
    </row>
    <row r="1706" spans="1:1" hidden="1">
      <c r="A1706" s="44">
        <f t="shared" si="26"/>
        <v>0</v>
      </c>
    </row>
    <row r="1707" spans="1:1" hidden="1">
      <c r="A1707" s="44">
        <f t="shared" si="26"/>
        <v>0</v>
      </c>
    </row>
    <row r="1708" spans="1:1" hidden="1">
      <c r="A1708" s="44">
        <f t="shared" si="26"/>
        <v>0</v>
      </c>
    </row>
    <row r="1709" spans="1:1" hidden="1">
      <c r="A1709" s="44">
        <f t="shared" si="26"/>
        <v>0</v>
      </c>
    </row>
    <row r="1710" spans="1:1" hidden="1">
      <c r="A1710" s="44">
        <f t="shared" si="26"/>
        <v>0</v>
      </c>
    </row>
    <row r="1711" spans="1:1" hidden="1">
      <c r="A1711" s="44">
        <f t="shared" si="26"/>
        <v>0</v>
      </c>
    </row>
    <row r="1712" spans="1:1" hidden="1">
      <c r="A1712" s="44">
        <f t="shared" si="26"/>
        <v>0</v>
      </c>
    </row>
    <row r="1713" spans="1:1" hidden="1">
      <c r="A1713" s="44">
        <f t="shared" si="26"/>
        <v>0</v>
      </c>
    </row>
    <row r="1714" spans="1:1" hidden="1">
      <c r="A1714" s="44">
        <f t="shared" si="26"/>
        <v>0</v>
      </c>
    </row>
    <row r="1715" spans="1:1" hidden="1">
      <c r="A1715" s="44">
        <f t="shared" si="26"/>
        <v>0</v>
      </c>
    </row>
    <row r="1716" spans="1:1" hidden="1">
      <c r="A1716" s="44">
        <f t="shared" si="26"/>
        <v>0</v>
      </c>
    </row>
    <row r="1717" spans="1:1" hidden="1">
      <c r="A1717" s="44">
        <f t="shared" si="26"/>
        <v>0</v>
      </c>
    </row>
    <row r="1718" spans="1:1" hidden="1">
      <c r="A1718" s="44">
        <f t="shared" si="26"/>
        <v>0</v>
      </c>
    </row>
    <row r="1719" spans="1:1" hidden="1">
      <c r="A1719" s="44">
        <f t="shared" si="26"/>
        <v>0</v>
      </c>
    </row>
    <row r="1720" spans="1:1" hidden="1">
      <c r="A1720" s="44">
        <f t="shared" si="26"/>
        <v>0</v>
      </c>
    </row>
    <row r="1721" spans="1:1" hidden="1">
      <c r="A1721" s="44">
        <f t="shared" si="26"/>
        <v>0</v>
      </c>
    </row>
    <row r="1722" spans="1:1" hidden="1">
      <c r="A1722" s="44">
        <f t="shared" si="26"/>
        <v>0</v>
      </c>
    </row>
    <row r="1723" spans="1:1" hidden="1">
      <c r="A1723" s="44">
        <f t="shared" si="26"/>
        <v>0</v>
      </c>
    </row>
    <row r="1724" spans="1:1" hidden="1">
      <c r="A1724" s="44">
        <f t="shared" si="26"/>
        <v>0</v>
      </c>
    </row>
    <row r="1725" spans="1:1" hidden="1">
      <c r="A1725" s="44">
        <f t="shared" si="26"/>
        <v>0</v>
      </c>
    </row>
    <row r="1726" spans="1:1" hidden="1">
      <c r="A1726" s="44">
        <f t="shared" si="26"/>
        <v>0</v>
      </c>
    </row>
    <row r="1727" spans="1:1" hidden="1">
      <c r="A1727" s="44">
        <f t="shared" si="26"/>
        <v>0</v>
      </c>
    </row>
    <row r="1728" spans="1:1" hidden="1">
      <c r="A1728" s="44">
        <f t="shared" si="26"/>
        <v>0</v>
      </c>
    </row>
    <row r="1729" spans="1:1" hidden="1">
      <c r="A1729" s="44">
        <f t="shared" si="26"/>
        <v>0</v>
      </c>
    </row>
    <row r="1730" spans="1:1" hidden="1">
      <c r="A1730" s="44">
        <f t="shared" si="26"/>
        <v>0</v>
      </c>
    </row>
    <row r="1731" spans="1:1" hidden="1">
      <c r="A1731" s="44">
        <f t="shared" si="26"/>
        <v>0</v>
      </c>
    </row>
    <row r="1732" spans="1:1" hidden="1">
      <c r="A1732" s="44">
        <f t="shared" si="26"/>
        <v>0</v>
      </c>
    </row>
    <row r="1733" spans="1:1" hidden="1">
      <c r="A1733" s="44">
        <f t="shared" si="26"/>
        <v>0</v>
      </c>
    </row>
    <row r="1734" spans="1:1" hidden="1">
      <c r="A1734" s="44">
        <f t="shared" si="26"/>
        <v>0</v>
      </c>
    </row>
    <row r="1735" spans="1:1" hidden="1">
      <c r="A1735" s="44">
        <f t="shared" ref="A1735:A1798" si="27">IF(B1735="UU","UUW",B1735)</f>
        <v>0</v>
      </c>
    </row>
    <row r="1736" spans="1:1" hidden="1">
      <c r="A1736" s="44">
        <f t="shared" si="27"/>
        <v>0</v>
      </c>
    </row>
    <row r="1737" spans="1:1" hidden="1">
      <c r="A1737" s="44">
        <f t="shared" si="27"/>
        <v>0</v>
      </c>
    </row>
    <row r="1738" spans="1:1" hidden="1">
      <c r="A1738" s="44">
        <f t="shared" si="27"/>
        <v>0</v>
      </c>
    </row>
    <row r="1739" spans="1:1" hidden="1">
      <c r="A1739" s="44">
        <f t="shared" si="27"/>
        <v>0</v>
      </c>
    </row>
    <row r="1740" spans="1:1" hidden="1">
      <c r="A1740" s="44">
        <f t="shared" si="27"/>
        <v>0</v>
      </c>
    </row>
    <row r="1741" spans="1:1" hidden="1">
      <c r="A1741" s="44">
        <f t="shared" si="27"/>
        <v>0</v>
      </c>
    </row>
    <row r="1742" spans="1:1" hidden="1">
      <c r="A1742" s="44">
        <f t="shared" si="27"/>
        <v>0</v>
      </c>
    </row>
    <row r="1743" spans="1:1" hidden="1">
      <c r="A1743" s="44">
        <f t="shared" si="27"/>
        <v>0</v>
      </c>
    </row>
    <row r="1744" spans="1:1" hidden="1">
      <c r="A1744" s="44">
        <f t="shared" si="27"/>
        <v>0</v>
      </c>
    </row>
    <row r="1745" spans="1:1" hidden="1">
      <c r="A1745" s="44">
        <f t="shared" si="27"/>
        <v>0</v>
      </c>
    </row>
    <row r="1746" spans="1:1" hidden="1">
      <c r="A1746" s="44">
        <f t="shared" si="27"/>
        <v>0</v>
      </c>
    </row>
    <row r="1747" spans="1:1" hidden="1">
      <c r="A1747" s="44">
        <f t="shared" si="27"/>
        <v>0</v>
      </c>
    </row>
    <row r="1748" spans="1:1" hidden="1">
      <c r="A1748" s="44">
        <f t="shared" si="27"/>
        <v>0</v>
      </c>
    </row>
    <row r="1749" spans="1:1" hidden="1">
      <c r="A1749" s="44">
        <f t="shared" si="27"/>
        <v>0</v>
      </c>
    </row>
    <row r="1750" spans="1:1" hidden="1">
      <c r="A1750" s="44">
        <f t="shared" si="27"/>
        <v>0</v>
      </c>
    </row>
    <row r="1751" spans="1:1" hidden="1">
      <c r="A1751" s="44">
        <f t="shared" si="27"/>
        <v>0</v>
      </c>
    </row>
    <row r="1752" spans="1:1" hidden="1">
      <c r="A1752" s="44">
        <f t="shared" si="27"/>
        <v>0</v>
      </c>
    </row>
    <row r="1753" spans="1:1" hidden="1">
      <c r="A1753" s="44">
        <f t="shared" si="27"/>
        <v>0</v>
      </c>
    </row>
    <row r="1754" spans="1:1" hidden="1">
      <c r="A1754" s="44">
        <f t="shared" si="27"/>
        <v>0</v>
      </c>
    </row>
    <row r="1755" spans="1:1" hidden="1">
      <c r="A1755" s="44">
        <f t="shared" si="27"/>
        <v>0</v>
      </c>
    </row>
    <row r="1756" spans="1:1" hidden="1">
      <c r="A1756" s="44">
        <f t="shared" si="27"/>
        <v>0</v>
      </c>
    </row>
    <row r="1757" spans="1:1" hidden="1">
      <c r="A1757" s="44">
        <f t="shared" si="27"/>
        <v>0</v>
      </c>
    </row>
    <row r="1758" spans="1:1" hidden="1">
      <c r="A1758" s="44">
        <f t="shared" si="27"/>
        <v>0</v>
      </c>
    </row>
    <row r="1759" spans="1:1" hidden="1">
      <c r="A1759" s="44">
        <f t="shared" si="27"/>
        <v>0</v>
      </c>
    </row>
    <row r="1760" spans="1:1" hidden="1">
      <c r="A1760" s="44">
        <f t="shared" si="27"/>
        <v>0</v>
      </c>
    </row>
    <row r="1761" spans="1:1" hidden="1">
      <c r="A1761" s="44">
        <f t="shared" si="27"/>
        <v>0</v>
      </c>
    </row>
    <row r="1762" spans="1:1" hidden="1">
      <c r="A1762" s="44">
        <f t="shared" si="27"/>
        <v>0</v>
      </c>
    </row>
    <row r="1763" spans="1:1" hidden="1">
      <c r="A1763" s="44">
        <f t="shared" si="27"/>
        <v>0</v>
      </c>
    </row>
    <row r="1764" spans="1:1" hidden="1">
      <c r="A1764" s="44">
        <f t="shared" si="27"/>
        <v>0</v>
      </c>
    </row>
    <row r="1765" spans="1:1" hidden="1">
      <c r="A1765" s="44">
        <f t="shared" si="27"/>
        <v>0</v>
      </c>
    </row>
    <row r="1766" spans="1:1" hidden="1">
      <c r="A1766" s="44">
        <f t="shared" si="27"/>
        <v>0</v>
      </c>
    </row>
    <row r="1767" spans="1:1" hidden="1">
      <c r="A1767" s="44">
        <f t="shared" si="27"/>
        <v>0</v>
      </c>
    </row>
    <row r="1768" spans="1:1" hidden="1">
      <c r="A1768" s="44">
        <f t="shared" si="27"/>
        <v>0</v>
      </c>
    </row>
    <row r="1769" spans="1:1" hidden="1">
      <c r="A1769" s="44">
        <f t="shared" si="27"/>
        <v>0</v>
      </c>
    </row>
    <row r="1770" spans="1:1" hidden="1">
      <c r="A1770" s="44">
        <f t="shared" si="27"/>
        <v>0</v>
      </c>
    </row>
    <row r="1771" spans="1:1" hidden="1">
      <c r="A1771" s="44">
        <f t="shared" si="27"/>
        <v>0</v>
      </c>
    </row>
    <row r="1772" spans="1:1" hidden="1">
      <c r="A1772" s="44">
        <f t="shared" si="27"/>
        <v>0</v>
      </c>
    </row>
    <row r="1773" spans="1:1" hidden="1">
      <c r="A1773" s="44">
        <f t="shared" si="27"/>
        <v>0</v>
      </c>
    </row>
    <row r="1774" spans="1:1" hidden="1">
      <c r="A1774" s="44">
        <f t="shared" si="27"/>
        <v>0</v>
      </c>
    </row>
    <row r="1775" spans="1:1" hidden="1">
      <c r="A1775" s="44">
        <f t="shared" si="27"/>
        <v>0</v>
      </c>
    </row>
    <row r="1776" spans="1:1" hidden="1">
      <c r="A1776" s="44">
        <f t="shared" si="27"/>
        <v>0</v>
      </c>
    </row>
    <row r="1777" spans="1:1" hidden="1">
      <c r="A1777" s="44">
        <f t="shared" si="27"/>
        <v>0</v>
      </c>
    </row>
    <row r="1778" spans="1:1" hidden="1">
      <c r="A1778" s="44">
        <f t="shared" si="27"/>
        <v>0</v>
      </c>
    </row>
    <row r="1779" spans="1:1" hidden="1">
      <c r="A1779" s="44">
        <f t="shared" si="27"/>
        <v>0</v>
      </c>
    </row>
    <row r="1780" spans="1:1" hidden="1">
      <c r="A1780" s="44">
        <f t="shared" si="27"/>
        <v>0</v>
      </c>
    </row>
    <row r="1781" spans="1:1" hidden="1">
      <c r="A1781" s="44">
        <f t="shared" si="27"/>
        <v>0</v>
      </c>
    </row>
    <row r="1782" spans="1:1" hidden="1">
      <c r="A1782" s="44">
        <f t="shared" si="27"/>
        <v>0</v>
      </c>
    </row>
    <row r="1783" spans="1:1" hidden="1">
      <c r="A1783" s="44">
        <f t="shared" si="27"/>
        <v>0</v>
      </c>
    </row>
    <row r="1784" spans="1:1" hidden="1">
      <c r="A1784" s="44">
        <f t="shared" si="27"/>
        <v>0</v>
      </c>
    </row>
    <row r="1785" spans="1:1" hidden="1">
      <c r="A1785" s="44">
        <f t="shared" si="27"/>
        <v>0</v>
      </c>
    </row>
    <row r="1786" spans="1:1" hidden="1">
      <c r="A1786" s="44">
        <f t="shared" si="27"/>
        <v>0</v>
      </c>
    </row>
    <row r="1787" spans="1:1" hidden="1">
      <c r="A1787" s="44">
        <f t="shared" si="27"/>
        <v>0</v>
      </c>
    </row>
    <row r="1788" spans="1:1" hidden="1">
      <c r="A1788" s="44">
        <f t="shared" si="27"/>
        <v>0</v>
      </c>
    </row>
    <row r="1789" spans="1:1" hidden="1">
      <c r="A1789" s="44">
        <f t="shared" si="27"/>
        <v>0</v>
      </c>
    </row>
    <row r="1790" spans="1:1" hidden="1">
      <c r="A1790" s="44">
        <f t="shared" si="27"/>
        <v>0</v>
      </c>
    </row>
    <row r="1791" spans="1:1" hidden="1">
      <c r="A1791" s="44">
        <f t="shared" si="27"/>
        <v>0</v>
      </c>
    </row>
    <row r="1792" spans="1:1" hidden="1">
      <c r="A1792" s="44">
        <f t="shared" si="27"/>
        <v>0</v>
      </c>
    </row>
    <row r="1793" spans="1:1" hidden="1">
      <c r="A1793" s="44">
        <f t="shared" si="27"/>
        <v>0</v>
      </c>
    </row>
    <row r="1794" spans="1:1" hidden="1">
      <c r="A1794" s="44">
        <f t="shared" si="27"/>
        <v>0</v>
      </c>
    </row>
    <row r="1795" spans="1:1" hidden="1">
      <c r="A1795" s="44">
        <f t="shared" si="27"/>
        <v>0</v>
      </c>
    </row>
    <row r="1796" spans="1:1" hidden="1">
      <c r="A1796" s="44">
        <f t="shared" si="27"/>
        <v>0</v>
      </c>
    </row>
    <row r="1797" spans="1:1" hidden="1">
      <c r="A1797" s="44">
        <f t="shared" si="27"/>
        <v>0</v>
      </c>
    </row>
    <row r="1798" spans="1:1" hidden="1">
      <c r="A1798" s="44">
        <f t="shared" si="27"/>
        <v>0</v>
      </c>
    </row>
    <row r="1799" spans="1:1" hidden="1">
      <c r="A1799" s="44">
        <f t="shared" ref="A1799:A1862" si="28">IF(B1799="UU","UUW",B1799)</f>
        <v>0</v>
      </c>
    </row>
    <row r="1800" spans="1:1" hidden="1">
      <c r="A1800" s="44">
        <f t="shared" si="28"/>
        <v>0</v>
      </c>
    </row>
    <row r="1801" spans="1:1" hidden="1">
      <c r="A1801" s="44">
        <f t="shared" si="28"/>
        <v>0</v>
      </c>
    </row>
    <row r="1802" spans="1:1" hidden="1">
      <c r="A1802" s="44">
        <f t="shared" si="28"/>
        <v>0</v>
      </c>
    </row>
    <row r="1803" spans="1:1" hidden="1">
      <c r="A1803" s="44">
        <f t="shared" si="28"/>
        <v>0</v>
      </c>
    </row>
    <row r="1804" spans="1:1" hidden="1">
      <c r="A1804" s="44">
        <f t="shared" si="28"/>
        <v>0</v>
      </c>
    </row>
    <row r="1805" spans="1:1" hidden="1">
      <c r="A1805" s="44">
        <f t="shared" si="28"/>
        <v>0</v>
      </c>
    </row>
    <row r="1806" spans="1:1" hidden="1">
      <c r="A1806" s="44">
        <f t="shared" si="28"/>
        <v>0</v>
      </c>
    </row>
    <row r="1807" spans="1:1" hidden="1">
      <c r="A1807" s="44">
        <f t="shared" si="28"/>
        <v>0</v>
      </c>
    </row>
    <row r="1808" spans="1:1" hidden="1">
      <c r="A1808" s="44">
        <f t="shared" si="28"/>
        <v>0</v>
      </c>
    </row>
    <row r="1809" spans="1:1" hidden="1">
      <c r="A1809" s="44">
        <f t="shared" si="28"/>
        <v>0</v>
      </c>
    </row>
    <row r="1810" spans="1:1" hidden="1">
      <c r="A1810" s="44">
        <f t="shared" si="28"/>
        <v>0</v>
      </c>
    </row>
    <row r="1811" spans="1:1" hidden="1">
      <c r="A1811" s="44">
        <f t="shared" si="28"/>
        <v>0</v>
      </c>
    </row>
    <row r="1812" spans="1:1" hidden="1">
      <c r="A1812" s="44">
        <f t="shared" si="28"/>
        <v>0</v>
      </c>
    </row>
    <row r="1813" spans="1:1" hidden="1">
      <c r="A1813" s="44">
        <f t="shared" si="28"/>
        <v>0</v>
      </c>
    </row>
    <row r="1814" spans="1:1" hidden="1">
      <c r="A1814" s="44">
        <f t="shared" si="28"/>
        <v>0</v>
      </c>
    </row>
    <row r="1815" spans="1:1" hidden="1">
      <c r="A1815" s="44">
        <f t="shared" si="28"/>
        <v>0</v>
      </c>
    </row>
    <row r="1816" spans="1:1" hidden="1">
      <c r="A1816" s="44">
        <f t="shared" si="28"/>
        <v>0</v>
      </c>
    </row>
    <row r="1817" spans="1:1" hidden="1">
      <c r="A1817" s="44">
        <f t="shared" si="28"/>
        <v>0</v>
      </c>
    </row>
    <row r="1818" spans="1:1" hidden="1">
      <c r="A1818" s="44">
        <f t="shared" si="28"/>
        <v>0</v>
      </c>
    </row>
    <row r="1819" spans="1:1" hidden="1">
      <c r="A1819" s="44">
        <f t="shared" si="28"/>
        <v>0</v>
      </c>
    </row>
    <row r="1820" spans="1:1" hidden="1">
      <c r="A1820" s="44">
        <f t="shared" si="28"/>
        <v>0</v>
      </c>
    </row>
    <row r="1821" spans="1:1" hidden="1">
      <c r="A1821" s="44">
        <f t="shared" si="28"/>
        <v>0</v>
      </c>
    </row>
    <row r="1822" spans="1:1" hidden="1">
      <c r="A1822" s="44">
        <f t="shared" si="28"/>
        <v>0</v>
      </c>
    </row>
    <row r="1823" spans="1:1" hidden="1">
      <c r="A1823" s="44">
        <f t="shared" si="28"/>
        <v>0</v>
      </c>
    </row>
    <row r="1824" spans="1:1" hidden="1">
      <c r="A1824" s="44">
        <f t="shared" si="28"/>
        <v>0</v>
      </c>
    </row>
    <row r="1825" spans="1:1" hidden="1">
      <c r="A1825" s="44">
        <f t="shared" si="28"/>
        <v>0</v>
      </c>
    </row>
    <row r="1826" spans="1:1" hidden="1">
      <c r="A1826" s="44">
        <f t="shared" si="28"/>
        <v>0</v>
      </c>
    </row>
    <row r="1827" spans="1:1" hidden="1">
      <c r="A1827" s="44">
        <f t="shared" si="28"/>
        <v>0</v>
      </c>
    </row>
    <row r="1828" spans="1:1" hidden="1">
      <c r="A1828" s="44">
        <f t="shared" si="28"/>
        <v>0</v>
      </c>
    </row>
    <row r="1829" spans="1:1" hidden="1">
      <c r="A1829" s="44">
        <f t="shared" si="28"/>
        <v>0</v>
      </c>
    </row>
    <row r="1830" spans="1:1" hidden="1">
      <c r="A1830" s="44">
        <f t="shared" si="28"/>
        <v>0</v>
      </c>
    </row>
    <row r="1831" spans="1:1" hidden="1">
      <c r="A1831" s="44">
        <f t="shared" si="28"/>
        <v>0</v>
      </c>
    </row>
    <row r="1832" spans="1:1" hidden="1">
      <c r="A1832" s="44">
        <f t="shared" si="28"/>
        <v>0</v>
      </c>
    </row>
    <row r="1833" spans="1:1" hidden="1">
      <c r="A1833" s="44">
        <f t="shared" si="28"/>
        <v>0</v>
      </c>
    </row>
    <row r="1834" spans="1:1" hidden="1">
      <c r="A1834" s="44">
        <f t="shared" si="28"/>
        <v>0</v>
      </c>
    </row>
    <row r="1835" spans="1:1" hidden="1">
      <c r="A1835" s="44">
        <f t="shared" si="28"/>
        <v>0</v>
      </c>
    </row>
    <row r="1836" spans="1:1" hidden="1">
      <c r="A1836" s="44">
        <f t="shared" si="28"/>
        <v>0</v>
      </c>
    </row>
    <row r="1837" spans="1:1" hidden="1">
      <c r="A1837" s="44">
        <f t="shared" si="28"/>
        <v>0</v>
      </c>
    </row>
    <row r="1838" spans="1:1" hidden="1">
      <c r="A1838" s="44">
        <f t="shared" si="28"/>
        <v>0</v>
      </c>
    </row>
    <row r="1839" spans="1:1" hidden="1">
      <c r="A1839" s="44">
        <f t="shared" si="28"/>
        <v>0</v>
      </c>
    </row>
    <row r="1840" spans="1:1" hidden="1">
      <c r="A1840" s="44">
        <f t="shared" si="28"/>
        <v>0</v>
      </c>
    </row>
    <row r="1841" spans="1:1" hidden="1">
      <c r="A1841" s="44">
        <f t="shared" si="28"/>
        <v>0</v>
      </c>
    </row>
    <row r="1842" spans="1:1" hidden="1">
      <c r="A1842" s="44">
        <f t="shared" si="28"/>
        <v>0</v>
      </c>
    </row>
    <row r="1843" spans="1:1" hidden="1">
      <c r="A1843" s="44">
        <f t="shared" si="28"/>
        <v>0</v>
      </c>
    </row>
    <row r="1844" spans="1:1" hidden="1">
      <c r="A1844" s="44">
        <f t="shared" si="28"/>
        <v>0</v>
      </c>
    </row>
    <row r="1845" spans="1:1" hidden="1">
      <c r="A1845" s="44">
        <f t="shared" si="28"/>
        <v>0</v>
      </c>
    </row>
    <row r="1846" spans="1:1" hidden="1">
      <c r="A1846" s="44">
        <f t="shared" si="28"/>
        <v>0</v>
      </c>
    </row>
    <row r="1847" spans="1:1" hidden="1">
      <c r="A1847" s="44">
        <f t="shared" si="28"/>
        <v>0</v>
      </c>
    </row>
    <row r="1848" spans="1:1" hidden="1">
      <c r="A1848" s="44">
        <f t="shared" si="28"/>
        <v>0</v>
      </c>
    </row>
    <row r="1849" spans="1:1" hidden="1">
      <c r="A1849" s="44">
        <f t="shared" si="28"/>
        <v>0</v>
      </c>
    </row>
    <row r="1850" spans="1:1" hidden="1">
      <c r="A1850" s="44">
        <f t="shared" si="28"/>
        <v>0</v>
      </c>
    </row>
    <row r="1851" spans="1:1" hidden="1">
      <c r="A1851" s="44">
        <f t="shared" si="28"/>
        <v>0</v>
      </c>
    </row>
    <row r="1852" spans="1:1" hidden="1">
      <c r="A1852" s="44">
        <f t="shared" si="28"/>
        <v>0</v>
      </c>
    </row>
    <row r="1853" spans="1:1" hidden="1">
      <c r="A1853" s="44">
        <f t="shared" si="28"/>
        <v>0</v>
      </c>
    </row>
    <row r="1854" spans="1:1" hidden="1">
      <c r="A1854" s="44">
        <f t="shared" si="28"/>
        <v>0</v>
      </c>
    </row>
    <row r="1855" spans="1:1" hidden="1">
      <c r="A1855" s="44">
        <f t="shared" si="28"/>
        <v>0</v>
      </c>
    </row>
    <row r="1856" spans="1:1" hidden="1">
      <c r="A1856" s="44">
        <f t="shared" si="28"/>
        <v>0</v>
      </c>
    </row>
    <row r="1857" spans="1:1" hidden="1">
      <c r="A1857" s="44">
        <f t="shared" si="28"/>
        <v>0</v>
      </c>
    </row>
    <row r="1858" spans="1:1" hidden="1">
      <c r="A1858" s="44">
        <f t="shared" si="28"/>
        <v>0</v>
      </c>
    </row>
    <row r="1859" spans="1:1" hidden="1">
      <c r="A1859" s="44">
        <f t="shared" si="28"/>
        <v>0</v>
      </c>
    </row>
    <row r="1860" spans="1:1" hidden="1">
      <c r="A1860" s="44">
        <f t="shared" si="28"/>
        <v>0</v>
      </c>
    </row>
    <row r="1861" spans="1:1" hidden="1">
      <c r="A1861" s="44">
        <f t="shared" si="28"/>
        <v>0</v>
      </c>
    </row>
    <row r="1862" spans="1:1" hidden="1">
      <c r="A1862" s="44">
        <f t="shared" si="28"/>
        <v>0</v>
      </c>
    </row>
    <row r="1863" spans="1:1" hidden="1">
      <c r="A1863" s="44">
        <f t="shared" ref="A1863:A1926" si="29">IF(B1863="UU","UUW",B1863)</f>
        <v>0</v>
      </c>
    </row>
    <row r="1864" spans="1:1" hidden="1">
      <c r="A1864" s="44">
        <f t="shared" si="29"/>
        <v>0</v>
      </c>
    </row>
    <row r="1865" spans="1:1" hidden="1">
      <c r="A1865" s="44">
        <f t="shared" si="29"/>
        <v>0</v>
      </c>
    </row>
    <row r="1866" spans="1:1" hidden="1">
      <c r="A1866" s="44">
        <f t="shared" si="29"/>
        <v>0</v>
      </c>
    </row>
    <row r="1867" spans="1:1" hidden="1">
      <c r="A1867" s="44">
        <f t="shared" si="29"/>
        <v>0</v>
      </c>
    </row>
    <row r="1868" spans="1:1" hidden="1">
      <c r="A1868" s="44">
        <f t="shared" si="29"/>
        <v>0</v>
      </c>
    </row>
    <row r="1869" spans="1:1" hidden="1">
      <c r="A1869" s="44">
        <f t="shared" si="29"/>
        <v>0</v>
      </c>
    </row>
    <row r="1870" spans="1:1" hidden="1">
      <c r="A1870" s="44">
        <f t="shared" si="29"/>
        <v>0</v>
      </c>
    </row>
    <row r="1871" spans="1:1" hidden="1">
      <c r="A1871" s="44">
        <f t="shared" si="29"/>
        <v>0</v>
      </c>
    </row>
    <row r="1872" spans="1:1" hidden="1">
      <c r="A1872" s="44">
        <f t="shared" si="29"/>
        <v>0</v>
      </c>
    </row>
    <row r="1873" spans="1:1" hidden="1">
      <c r="A1873" s="44">
        <f t="shared" si="29"/>
        <v>0</v>
      </c>
    </row>
    <row r="1874" spans="1:1" hidden="1">
      <c r="A1874" s="44">
        <f t="shared" si="29"/>
        <v>0</v>
      </c>
    </row>
    <row r="1875" spans="1:1" hidden="1">
      <c r="A1875" s="44">
        <f t="shared" si="29"/>
        <v>0</v>
      </c>
    </row>
    <row r="1876" spans="1:1" hidden="1">
      <c r="A1876" s="44">
        <f t="shared" si="29"/>
        <v>0</v>
      </c>
    </row>
    <row r="1877" spans="1:1" hidden="1">
      <c r="A1877" s="44">
        <f t="shared" si="29"/>
        <v>0</v>
      </c>
    </row>
    <row r="1878" spans="1:1" hidden="1">
      <c r="A1878" s="44">
        <f t="shared" si="29"/>
        <v>0</v>
      </c>
    </row>
    <row r="1879" spans="1:1" hidden="1">
      <c r="A1879" s="44">
        <f t="shared" si="29"/>
        <v>0</v>
      </c>
    </row>
    <row r="1880" spans="1:1" hidden="1">
      <c r="A1880" s="44">
        <f t="shared" si="29"/>
        <v>0</v>
      </c>
    </row>
    <row r="1881" spans="1:1" hidden="1">
      <c r="A1881" s="44">
        <f t="shared" si="29"/>
        <v>0</v>
      </c>
    </row>
    <row r="1882" spans="1:1" hidden="1">
      <c r="A1882" s="44">
        <f t="shared" si="29"/>
        <v>0</v>
      </c>
    </row>
    <row r="1883" spans="1:1" hidden="1">
      <c r="A1883" s="44">
        <f t="shared" si="29"/>
        <v>0</v>
      </c>
    </row>
    <row r="1884" spans="1:1" hidden="1">
      <c r="A1884" s="44">
        <f t="shared" si="29"/>
        <v>0</v>
      </c>
    </row>
    <row r="1885" spans="1:1" hidden="1">
      <c r="A1885" s="44">
        <f t="shared" si="29"/>
        <v>0</v>
      </c>
    </row>
    <row r="1886" spans="1:1" hidden="1">
      <c r="A1886" s="44">
        <f t="shared" si="29"/>
        <v>0</v>
      </c>
    </row>
    <row r="1887" spans="1:1" hidden="1">
      <c r="A1887" s="44">
        <f t="shared" si="29"/>
        <v>0</v>
      </c>
    </row>
    <row r="1888" spans="1:1" hidden="1">
      <c r="A1888" s="44">
        <f t="shared" si="29"/>
        <v>0</v>
      </c>
    </row>
    <row r="1889" spans="1:1" hidden="1">
      <c r="A1889" s="44">
        <f t="shared" si="29"/>
        <v>0</v>
      </c>
    </row>
    <row r="1890" spans="1:1" hidden="1">
      <c r="A1890" s="44">
        <f t="shared" si="29"/>
        <v>0</v>
      </c>
    </row>
    <row r="1891" spans="1:1" hidden="1">
      <c r="A1891" s="44">
        <f t="shared" si="29"/>
        <v>0</v>
      </c>
    </row>
    <row r="1892" spans="1:1" hidden="1">
      <c r="A1892" s="44">
        <f t="shared" si="29"/>
        <v>0</v>
      </c>
    </row>
    <row r="1893" spans="1:1" hidden="1">
      <c r="A1893" s="44">
        <f t="shared" si="29"/>
        <v>0</v>
      </c>
    </row>
    <row r="1894" spans="1:1" hidden="1">
      <c r="A1894" s="44">
        <f t="shared" si="29"/>
        <v>0</v>
      </c>
    </row>
    <row r="1895" spans="1:1" hidden="1">
      <c r="A1895" s="44">
        <f t="shared" si="29"/>
        <v>0</v>
      </c>
    </row>
    <row r="1896" spans="1:1" hidden="1">
      <c r="A1896" s="44">
        <f t="shared" si="29"/>
        <v>0</v>
      </c>
    </row>
    <row r="1897" spans="1:1" hidden="1">
      <c r="A1897" s="44">
        <f t="shared" si="29"/>
        <v>0</v>
      </c>
    </row>
    <row r="1898" spans="1:1" hidden="1">
      <c r="A1898" s="44">
        <f t="shared" si="29"/>
        <v>0</v>
      </c>
    </row>
    <row r="1899" spans="1:1" hidden="1">
      <c r="A1899" s="44">
        <f t="shared" si="29"/>
        <v>0</v>
      </c>
    </row>
    <row r="1900" spans="1:1" hidden="1">
      <c r="A1900" s="44">
        <f t="shared" si="29"/>
        <v>0</v>
      </c>
    </row>
    <row r="1901" spans="1:1" hidden="1">
      <c r="A1901" s="44">
        <f t="shared" si="29"/>
        <v>0</v>
      </c>
    </row>
    <row r="1902" spans="1:1" hidden="1">
      <c r="A1902" s="44">
        <f t="shared" si="29"/>
        <v>0</v>
      </c>
    </row>
    <row r="1903" spans="1:1" hidden="1">
      <c r="A1903" s="44">
        <f t="shared" si="29"/>
        <v>0</v>
      </c>
    </row>
    <row r="1904" spans="1:1" hidden="1">
      <c r="A1904" s="44">
        <f t="shared" si="29"/>
        <v>0</v>
      </c>
    </row>
    <row r="1905" spans="1:1" hidden="1">
      <c r="A1905" s="44">
        <f t="shared" si="29"/>
        <v>0</v>
      </c>
    </row>
    <row r="1906" spans="1:1" hidden="1">
      <c r="A1906" s="44">
        <f t="shared" si="29"/>
        <v>0</v>
      </c>
    </row>
    <row r="1907" spans="1:1" hidden="1">
      <c r="A1907" s="44">
        <f t="shared" si="29"/>
        <v>0</v>
      </c>
    </row>
    <row r="1908" spans="1:1" hidden="1">
      <c r="A1908" s="44">
        <f t="shared" si="29"/>
        <v>0</v>
      </c>
    </row>
    <row r="1909" spans="1:1" hidden="1">
      <c r="A1909" s="44">
        <f t="shared" si="29"/>
        <v>0</v>
      </c>
    </row>
    <row r="1910" spans="1:1" hidden="1">
      <c r="A1910" s="44">
        <f t="shared" si="29"/>
        <v>0</v>
      </c>
    </row>
    <row r="1911" spans="1:1" hidden="1">
      <c r="A1911" s="44">
        <f t="shared" si="29"/>
        <v>0</v>
      </c>
    </row>
    <row r="1912" spans="1:1" hidden="1">
      <c r="A1912" s="44">
        <f t="shared" si="29"/>
        <v>0</v>
      </c>
    </row>
    <row r="1913" spans="1:1" hidden="1">
      <c r="A1913" s="44">
        <f t="shared" si="29"/>
        <v>0</v>
      </c>
    </row>
    <row r="1914" spans="1:1" hidden="1">
      <c r="A1914" s="44">
        <f t="shared" si="29"/>
        <v>0</v>
      </c>
    </row>
    <row r="1915" spans="1:1" hidden="1">
      <c r="A1915" s="44">
        <f t="shared" si="29"/>
        <v>0</v>
      </c>
    </row>
    <row r="1916" spans="1:1" hidden="1">
      <c r="A1916" s="44">
        <f t="shared" si="29"/>
        <v>0</v>
      </c>
    </row>
    <row r="1917" spans="1:1" hidden="1">
      <c r="A1917" s="44">
        <f t="shared" si="29"/>
        <v>0</v>
      </c>
    </row>
    <row r="1918" spans="1:1" hidden="1">
      <c r="A1918" s="44">
        <f t="shared" si="29"/>
        <v>0</v>
      </c>
    </row>
    <row r="1919" spans="1:1" hidden="1">
      <c r="A1919" s="44">
        <f t="shared" si="29"/>
        <v>0</v>
      </c>
    </row>
    <row r="1920" spans="1:1" hidden="1">
      <c r="A1920" s="44">
        <f t="shared" si="29"/>
        <v>0</v>
      </c>
    </row>
    <row r="1921" spans="1:1" hidden="1">
      <c r="A1921" s="44">
        <f t="shared" si="29"/>
        <v>0</v>
      </c>
    </row>
    <row r="1922" spans="1:1" hidden="1">
      <c r="A1922" s="44">
        <f t="shared" si="29"/>
        <v>0</v>
      </c>
    </row>
    <row r="1923" spans="1:1" hidden="1">
      <c r="A1923" s="44">
        <f t="shared" si="29"/>
        <v>0</v>
      </c>
    </row>
    <row r="1924" spans="1:1" hidden="1">
      <c r="A1924" s="44">
        <f t="shared" si="29"/>
        <v>0</v>
      </c>
    </row>
    <row r="1925" spans="1:1" hidden="1">
      <c r="A1925" s="44">
        <f t="shared" si="29"/>
        <v>0</v>
      </c>
    </row>
    <row r="1926" spans="1:1" hidden="1">
      <c r="A1926" s="44">
        <f t="shared" si="29"/>
        <v>0</v>
      </c>
    </row>
    <row r="1927" spans="1:1" hidden="1">
      <c r="A1927" s="44">
        <f t="shared" ref="A1927:A1990" si="30">IF(B1927="UU","UUW",B1927)</f>
        <v>0</v>
      </c>
    </row>
    <row r="1928" spans="1:1" hidden="1">
      <c r="A1928" s="44">
        <f t="shared" si="30"/>
        <v>0</v>
      </c>
    </row>
    <row r="1929" spans="1:1" hidden="1">
      <c r="A1929" s="44">
        <f t="shared" si="30"/>
        <v>0</v>
      </c>
    </row>
    <row r="1930" spans="1:1" hidden="1">
      <c r="A1930" s="44">
        <f t="shared" si="30"/>
        <v>0</v>
      </c>
    </row>
    <row r="1931" spans="1:1" hidden="1">
      <c r="A1931" s="44">
        <f t="shared" si="30"/>
        <v>0</v>
      </c>
    </row>
    <row r="1932" spans="1:1" hidden="1">
      <c r="A1932" s="44">
        <f t="shared" si="30"/>
        <v>0</v>
      </c>
    </row>
    <row r="1933" spans="1:1" hidden="1">
      <c r="A1933" s="44">
        <f t="shared" si="30"/>
        <v>0</v>
      </c>
    </row>
    <row r="1934" spans="1:1" hidden="1">
      <c r="A1934" s="44">
        <f t="shared" si="30"/>
        <v>0</v>
      </c>
    </row>
    <row r="1935" spans="1:1" hidden="1">
      <c r="A1935" s="44">
        <f t="shared" si="30"/>
        <v>0</v>
      </c>
    </row>
    <row r="1936" spans="1:1" hidden="1">
      <c r="A1936" s="44">
        <f t="shared" si="30"/>
        <v>0</v>
      </c>
    </row>
    <row r="1937" spans="1:1" hidden="1">
      <c r="A1937" s="44">
        <f t="shared" si="30"/>
        <v>0</v>
      </c>
    </row>
    <row r="1938" spans="1:1" hidden="1">
      <c r="A1938" s="44">
        <f t="shared" si="30"/>
        <v>0</v>
      </c>
    </row>
    <row r="1939" spans="1:1" hidden="1">
      <c r="A1939" s="44">
        <f t="shared" si="30"/>
        <v>0</v>
      </c>
    </row>
    <row r="1940" spans="1:1" hidden="1">
      <c r="A1940" s="44">
        <f t="shared" si="30"/>
        <v>0</v>
      </c>
    </row>
    <row r="1941" spans="1:1" hidden="1">
      <c r="A1941" s="44">
        <f t="shared" si="30"/>
        <v>0</v>
      </c>
    </row>
    <row r="1942" spans="1:1" hidden="1">
      <c r="A1942" s="44">
        <f t="shared" si="30"/>
        <v>0</v>
      </c>
    </row>
    <row r="1943" spans="1:1" hidden="1">
      <c r="A1943" s="44">
        <f t="shared" si="30"/>
        <v>0</v>
      </c>
    </row>
    <row r="1944" spans="1:1" hidden="1">
      <c r="A1944" s="44">
        <f t="shared" si="30"/>
        <v>0</v>
      </c>
    </row>
    <row r="1945" spans="1:1" hidden="1">
      <c r="A1945" s="44">
        <f t="shared" si="30"/>
        <v>0</v>
      </c>
    </row>
    <row r="1946" spans="1:1" hidden="1">
      <c r="A1946" s="44">
        <f t="shared" si="30"/>
        <v>0</v>
      </c>
    </row>
    <row r="1947" spans="1:1" hidden="1">
      <c r="A1947" s="44">
        <f t="shared" si="30"/>
        <v>0</v>
      </c>
    </row>
    <row r="1948" spans="1:1" hidden="1">
      <c r="A1948" s="44">
        <f t="shared" si="30"/>
        <v>0</v>
      </c>
    </row>
    <row r="1949" spans="1:1" hidden="1">
      <c r="A1949" s="44">
        <f t="shared" si="30"/>
        <v>0</v>
      </c>
    </row>
    <row r="1950" spans="1:1" hidden="1">
      <c r="A1950" s="44">
        <f t="shared" si="30"/>
        <v>0</v>
      </c>
    </row>
    <row r="1951" spans="1:1" hidden="1">
      <c r="A1951" s="44">
        <f t="shared" si="30"/>
        <v>0</v>
      </c>
    </row>
    <row r="1952" spans="1:1" hidden="1">
      <c r="A1952" s="44">
        <f t="shared" si="30"/>
        <v>0</v>
      </c>
    </row>
    <row r="1953" spans="1:1" hidden="1">
      <c r="A1953" s="44">
        <f t="shared" si="30"/>
        <v>0</v>
      </c>
    </row>
    <row r="1954" spans="1:1" hidden="1">
      <c r="A1954" s="44">
        <f t="shared" si="30"/>
        <v>0</v>
      </c>
    </row>
    <row r="1955" spans="1:1" hidden="1">
      <c r="A1955" s="44">
        <f t="shared" si="30"/>
        <v>0</v>
      </c>
    </row>
    <row r="1956" spans="1:1" hidden="1">
      <c r="A1956" s="44">
        <f t="shared" si="30"/>
        <v>0</v>
      </c>
    </row>
    <row r="1957" spans="1:1" hidden="1">
      <c r="A1957" s="44">
        <f t="shared" si="30"/>
        <v>0</v>
      </c>
    </row>
    <row r="1958" spans="1:1" hidden="1">
      <c r="A1958" s="44">
        <f t="shared" si="30"/>
        <v>0</v>
      </c>
    </row>
    <row r="1959" spans="1:1" hidden="1">
      <c r="A1959" s="44">
        <f t="shared" si="30"/>
        <v>0</v>
      </c>
    </row>
    <row r="1960" spans="1:1" hidden="1">
      <c r="A1960" s="44">
        <f t="shared" si="30"/>
        <v>0</v>
      </c>
    </row>
    <row r="1961" spans="1:1" hidden="1">
      <c r="A1961" s="44">
        <f t="shared" si="30"/>
        <v>0</v>
      </c>
    </row>
    <row r="1962" spans="1:1" hidden="1">
      <c r="A1962" s="44">
        <f t="shared" si="30"/>
        <v>0</v>
      </c>
    </row>
    <row r="1963" spans="1:1" hidden="1">
      <c r="A1963" s="44">
        <f t="shared" si="30"/>
        <v>0</v>
      </c>
    </row>
    <row r="1964" spans="1:1" hidden="1">
      <c r="A1964" s="44">
        <f t="shared" si="30"/>
        <v>0</v>
      </c>
    </row>
    <row r="1965" spans="1:1" hidden="1">
      <c r="A1965" s="44">
        <f t="shared" si="30"/>
        <v>0</v>
      </c>
    </row>
    <row r="1966" spans="1:1" hidden="1">
      <c r="A1966" s="44">
        <f t="shared" si="30"/>
        <v>0</v>
      </c>
    </row>
    <row r="1967" spans="1:1" hidden="1">
      <c r="A1967" s="44">
        <f t="shared" si="30"/>
        <v>0</v>
      </c>
    </row>
    <row r="1968" spans="1:1" hidden="1">
      <c r="A1968" s="44">
        <f t="shared" si="30"/>
        <v>0</v>
      </c>
    </row>
    <row r="1969" spans="1:1" hidden="1">
      <c r="A1969" s="44">
        <f t="shared" si="30"/>
        <v>0</v>
      </c>
    </row>
    <row r="1970" spans="1:1" hidden="1">
      <c r="A1970" s="44">
        <f t="shared" si="30"/>
        <v>0</v>
      </c>
    </row>
    <row r="1971" spans="1:1" hidden="1">
      <c r="A1971" s="44">
        <f t="shared" si="30"/>
        <v>0</v>
      </c>
    </row>
    <row r="1972" spans="1:1" hidden="1">
      <c r="A1972" s="44">
        <f t="shared" si="30"/>
        <v>0</v>
      </c>
    </row>
    <row r="1973" spans="1:1" hidden="1">
      <c r="A1973" s="44">
        <f t="shared" si="30"/>
        <v>0</v>
      </c>
    </row>
    <row r="1974" spans="1:1" hidden="1">
      <c r="A1974" s="44">
        <f t="shared" si="30"/>
        <v>0</v>
      </c>
    </row>
    <row r="1975" spans="1:1" hidden="1">
      <c r="A1975" s="44">
        <f t="shared" si="30"/>
        <v>0</v>
      </c>
    </row>
    <row r="1976" spans="1:1" hidden="1">
      <c r="A1976" s="44">
        <f t="shared" si="30"/>
        <v>0</v>
      </c>
    </row>
    <row r="1977" spans="1:1" hidden="1">
      <c r="A1977" s="44">
        <f t="shared" si="30"/>
        <v>0</v>
      </c>
    </row>
    <row r="1978" spans="1:1" hidden="1">
      <c r="A1978" s="44">
        <f t="shared" si="30"/>
        <v>0</v>
      </c>
    </row>
    <row r="1979" spans="1:1" hidden="1">
      <c r="A1979" s="44">
        <f t="shared" si="30"/>
        <v>0</v>
      </c>
    </row>
    <row r="1980" spans="1:1" hidden="1">
      <c r="A1980" s="44">
        <f t="shared" si="30"/>
        <v>0</v>
      </c>
    </row>
    <row r="1981" spans="1:1" hidden="1">
      <c r="A1981" s="44">
        <f t="shared" si="30"/>
        <v>0</v>
      </c>
    </row>
    <row r="1982" spans="1:1" hidden="1">
      <c r="A1982" s="44">
        <f t="shared" si="30"/>
        <v>0</v>
      </c>
    </row>
    <row r="1983" spans="1:1" hidden="1">
      <c r="A1983" s="44">
        <f t="shared" si="30"/>
        <v>0</v>
      </c>
    </row>
    <row r="1984" spans="1:1" hidden="1">
      <c r="A1984" s="44">
        <f t="shared" si="30"/>
        <v>0</v>
      </c>
    </row>
    <row r="1985" spans="1:1" hidden="1">
      <c r="A1985" s="44">
        <f t="shared" si="30"/>
        <v>0</v>
      </c>
    </row>
    <row r="1986" spans="1:1" hidden="1">
      <c r="A1986" s="44">
        <f t="shared" si="30"/>
        <v>0</v>
      </c>
    </row>
    <row r="1987" spans="1:1" hidden="1">
      <c r="A1987" s="44">
        <f t="shared" si="30"/>
        <v>0</v>
      </c>
    </row>
    <row r="1988" spans="1:1" hidden="1">
      <c r="A1988" s="44">
        <f t="shared" si="30"/>
        <v>0</v>
      </c>
    </row>
    <row r="1989" spans="1:1" hidden="1">
      <c r="A1989" s="44">
        <f t="shared" si="30"/>
        <v>0</v>
      </c>
    </row>
    <row r="1990" spans="1:1" hidden="1">
      <c r="A1990" s="44">
        <f t="shared" si="30"/>
        <v>0</v>
      </c>
    </row>
    <row r="1991" spans="1:1" hidden="1">
      <c r="A1991" s="44">
        <f t="shared" ref="A1991:A2054" si="31">IF(B1991="UU","UUW",B1991)</f>
        <v>0</v>
      </c>
    </row>
    <row r="1992" spans="1:1" hidden="1">
      <c r="A1992" s="44">
        <f t="shared" si="31"/>
        <v>0</v>
      </c>
    </row>
    <row r="1993" spans="1:1" hidden="1">
      <c r="A1993" s="44">
        <f t="shared" si="31"/>
        <v>0</v>
      </c>
    </row>
    <row r="1994" spans="1:1" hidden="1">
      <c r="A1994" s="44">
        <f t="shared" si="31"/>
        <v>0</v>
      </c>
    </row>
    <row r="1995" spans="1:1" hidden="1">
      <c r="A1995" s="44">
        <f t="shared" si="31"/>
        <v>0</v>
      </c>
    </row>
    <row r="1996" spans="1:1" hidden="1">
      <c r="A1996" s="44">
        <f t="shared" si="31"/>
        <v>0</v>
      </c>
    </row>
    <row r="1997" spans="1:1" hidden="1">
      <c r="A1997" s="44">
        <f t="shared" si="31"/>
        <v>0</v>
      </c>
    </row>
    <row r="1998" spans="1:1" hidden="1">
      <c r="A1998" s="44">
        <f t="shared" si="31"/>
        <v>0</v>
      </c>
    </row>
    <row r="1999" spans="1:1" hidden="1">
      <c r="A1999" s="44">
        <f t="shared" si="31"/>
        <v>0</v>
      </c>
    </row>
    <row r="2000" spans="1:1" hidden="1">
      <c r="A2000" s="44">
        <f t="shared" si="31"/>
        <v>0</v>
      </c>
    </row>
    <row r="2001" spans="1:1" hidden="1">
      <c r="A2001" s="44">
        <f t="shared" si="31"/>
        <v>0</v>
      </c>
    </row>
    <row r="2002" spans="1:1" hidden="1">
      <c r="A2002" s="44">
        <f t="shared" si="31"/>
        <v>0</v>
      </c>
    </row>
    <row r="2003" spans="1:1" hidden="1">
      <c r="A2003" s="44">
        <f t="shared" si="31"/>
        <v>0</v>
      </c>
    </row>
    <row r="2004" spans="1:1" hidden="1">
      <c r="A2004" s="44">
        <f t="shared" si="31"/>
        <v>0</v>
      </c>
    </row>
    <row r="2005" spans="1:1" hidden="1">
      <c r="A2005" s="44">
        <f t="shared" si="31"/>
        <v>0</v>
      </c>
    </row>
    <row r="2006" spans="1:1" hidden="1">
      <c r="A2006" s="44">
        <f t="shared" si="31"/>
        <v>0</v>
      </c>
    </row>
    <row r="2007" spans="1:1" hidden="1">
      <c r="A2007" s="44">
        <f t="shared" si="31"/>
        <v>0</v>
      </c>
    </row>
    <row r="2008" spans="1:1" hidden="1">
      <c r="A2008" s="44">
        <f t="shared" si="31"/>
        <v>0</v>
      </c>
    </row>
    <row r="2009" spans="1:1" hidden="1">
      <c r="A2009" s="44">
        <f t="shared" si="31"/>
        <v>0</v>
      </c>
    </row>
    <row r="2010" spans="1:1" hidden="1">
      <c r="A2010" s="44">
        <f t="shared" si="31"/>
        <v>0</v>
      </c>
    </row>
    <row r="2011" spans="1:1" hidden="1">
      <c r="A2011" s="44">
        <f t="shared" si="31"/>
        <v>0</v>
      </c>
    </row>
    <row r="2012" spans="1:1" hidden="1">
      <c r="A2012" s="44">
        <f t="shared" si="31"/>
        <v>0</v>
      </c>
    </row>
    <row r="2013" spans="1:1" hidden="1">
      <c r="A2013" s="44">
        <f t="shared" si="31"/>
        <v>0</v>
      </c>
    </row>
    <row r="2014" spans="1:1" hidden="1">
      <c r="A2014" s="44">
        <f t="shared" si="31"/>
        <v>0</v>
      </c>
    </row>
    <row r="2015" spans="1:1" hidden="1">
      <c r="A2015" s="44">
        <f t="shared" si="31"/>
        <v>0</v>
      </c>
    </row>
    <row r="2016" spans="1:1" hidden="1">
      <c r="A2016" s="44">
        <f t="shared" si="31"/>
        <v>0</v>
      </c>
    </row>
    <row r="2017" spans="1:1" hidden="1">
      <c r="A2017" s="44">
        <f t="shared" si="31"/>
        <v>0</v>
      </c>
    </row>
    <row r="2018" spans="1:1" hidden="1">
      <c r="A2018" s="44">
        <f t="shared" si="31"/>
        <v>0</v>
      </c>
    </row>
    <row r="2019" spans="1:1" hidden="1">
      <c r="A2019" s="44">
        <f t="shared" si="31"/>
        <v>0</v>
      </c>
    </row>
    <row r="2020" spans="1:1" hidden="1">
      <c r="A2020" s="44">
        <f t="shared" si="31"/>
        <v>0</v>
      </c>
    </row>
    <row r="2021" spans="1:1" hidden="1">
      <c r="A2021" s="44">
        <f t="shared" si="31"/>
        <v>0</v>
      </c>
    </row>
    <row r="2022" spans="1:1" hidden="1">
      <c r="A2022" s="44">
        <f t="shared" si="31"/>
        <v>0</v>
      </c>
    </row>
    <row r="2023" spans="1:1" hidden="1">
      <c r="A2023" s="44">
        <f t="shared" si="31"/>
        <v>0</v>
      </c>
    </row>
    <row r="2024" spans="1:1" hidden="1">
      <c r="A2024" s="44">
        <f t="shared" si="31"/>
        <v>0</v>
      </c>
    </row>
    <row r="2025" spans="1:1" hidden="1">
      <c r="A2025" s="44">
        <f t="shared" si="31"/>
        <v>0</v>
      </c>
    </row>
    <row r="2026" spans="1:1" hidden="1">
      <c r="A2026" s="44">
        <f t="shared" si="31"/>
        <v>0</v>
      </c>
    </row>
    <row r="2027" spans="1:1" hidden="1">
      <c r="A2027" s="44">
        <f t="shared" si="31"/>
        <v>0</v>
      </c>
    </row>
    <row r="2028" spans="1:1" hidden="1">
      <c r="A2028" s="44">
        <f t="shared" si="31"/>
        <v>0</v>
      </c>
    </row>
    <row r="2029" spans="1:1" hidden="1">
      <c r="A2029" s="44">
        <f t="shared" si="31"/>
        <v>0</v>
      </c>
    </row>
    <row r="2030" spans="1:1" hidden="1">
      <c r="A2030" s="44">
        <f t="shared" si="31"/>
        <v>0</v>
      </c>
    </row>
    <row r="2031" spans="1:1" hidden="1">
      <c r="A2031" s="44">
        <f t="shared" si="31"/>
        <v>0</v>
      </c>
    </row>
    <row r="2032" spans="1:1" hidden="1">
      <c r="A2032" s="44">
        <f t="shared" si="31"/>
        <v>0</v>
      </c>
    </row>
    <row r="2033" spans="1:1" hidden="1">
      <c r="A2033" s="44">
        <f t="shared" si="31"/>
        <v>0</v>
      </c>
    </row>
    <row r="2034" spans="1:1" hidden="1">
      <c r="A2034" s="44">
        <f t="shared" si="31"/>
        <v>0</v>
      </c>
    </row>
    <row r="2035" spans="1:1" hidden="1">
      <c r="A2035" s="44">
        <f t="shared" si="31"/>
        <v>0</v>
      </c>
    </row>
    <row r="2036" spans="1:1" hidden="1">
      <c r="A2036" s="44">
        <f t="shared" si="31"/>
        <v>0</v>
      </c>
    </row>
    <row r="2037" spans="1:1" hidden="1">
      <c r="A2037" s="44">
        <f t="shared" si="31"/>
        <v>0</v>
      </c>
    </row>
    <row r="2038" spans="1:1" hidden="1">
      <c r="A2038" s="44">
        <f t="shared" si="31"/>
        <v>0</v>
      </c>
    </row>
    <row r="2039" spans="1:1" hidden="1">
      <c r="A2039" s="44">
        <f t="shared" si="31"/>
        <v>0</v>
      </c>
    </row>
    <row r="2040" spans="1:1" hidden="1">
      <c r="A2040" s="44">
        <f t="shared" si="31"/>
        <v>0</v>
      </c>
    </row>
    <row r="2041" spans="1:1" hidden="1">
      <c r="A2041" s="44">
        <f t="shared" si="31"/>
        <v>0</v>
      </c>
    </row>
    <row r="2042" spans="1:1" hidden="1">
      <c r="A2042" s="44">
        <f t="shared" si="31"/>
        <v>0</v>
      </c>
    </row>
    <row r="2043" spans="1:1" hidden="1">
      <c r="A2043" s="44">
        <f t="shared" si="31"/>
        <v>0</v>
      </c>
    </row>
    <row r="2044" spans="1:1" hidden="1">
      <c r="A2044" s="44">
        <f t="shared" si="31"/>
        <v>0</v>
      </c>
    </row>
    <row r="2045" spans="1:1" hidden="1">
      <c r="A2045" s="44">
        <f t="shared" si="31"/>
        <v>0</v>
      </c>
    </row>
    <row r="2046" spans="1:1" hidden="1">
      <c r="A2046" s="44">
        <f t="shared" si="31"/>
        <v>0</v>
      </c>
    </row>
    <row r="2047" spans="1:1" hidden="1">
      <c r="A2047" s="44">
        <f t="shared" si="31"/>
        <v>0</v>
      </c>
    </row>
    <row r="2048" spans="1:1" hidden="1">
      <c r="A2048" s="44">
        <f t="shared" si="31"/>
        <v>0</v>
      </c>
    </row>
    <row r="2049" spans="1:1" hidden="1">
      <c r="A2049" s="44">
        <f t="shared" si="31"/>
        <v>0</v>
      </c>
    </row>
    <row r="2050" spans="1:1" hidden="1">
      <c r="A2050" s="44">
        <f t="shared" si="31"/>
        <v>0</v>
      </c>
    </row>
    <row r="2051" spans="1:1" hidden="1">
      <c r="A2051" s="44">
        <f t="shared" si="31"/>
        <v>0</v>
      </c>
    </row>
    <row r="2052" spans="1:1" hidden="1">
      <c r="A2052" s="44">
        <f t="shared" si="31"/>
        <v>0</v>
      </c>
    </row>
    <row r="2053" spans="1:1" hidden="1">
      <c r="A2053" s="44">
        <f t="shared" si="31"/>
        <v>0</v>
      </c>
    </row>
    <row r="2054" spans="1:1" hidden="1">
      <c r="A2054" s="44">
        <f t="shared" si="31"/>
        <v>0</v>
      </c>
    </row>
    <row r="2055" spans="1:1" hidden="1">
      <c r="A2055" s="44">
        <f t="shared" ref="A2055:A2118" si="32">IF(B2055="UU","UUW",B2055)</f>
        <v>0</v>
      </c>
    </row>
    <row r="2056" spans="1:1" hidden="1">
      <c r="A2056" s="44">
        <f t="shared" si="32"/>
        <v>0</v>
      </c>
    </row>
    <row r="2057" spans="1:1" hidden="1">
      <c r="A2057" s="44">
        <f t="shared" si="32"/>
        <v>0</v>
      </c>
    </row>
    <row r="2058" spans="1:1" hidden="1">
      <c r="A2058" s="44">
        <f t="shared" si="32"/>
        <v>0</v>
      </c>
    </row>
    <row r="2059" spans="1:1" hidden="1">
      <c r="A2059" s="44">
        <f t="shared" si="32"/>
        <v>0</v>
      </c>
    </row>
    <row r="2060" spans="1:1" hidden="1">
      <c r="A2060" s="44">
        <f t="shared" si="32"/>
        <v>0</v>
      </c>
    </row>
    <row r="2061" spans="1:1" hidden="1">
      <c r="A2061" s="44">
        <f t="shared" si="32"/>
        <v>0</v>
      </c>
    </row>
    <row r="2062" spans="1:1" hidden="1">
      <c r="A2062" s="44">
        <f t="shared" si="32"/>
        <v>0</v>
      </c>
    </row>
    <row r="2063" spans="1:1" hidden="1">
      <c r="A2063" s="44">
        <f t="shared" si="32"/>
        <v>0</v>
      </c>
    </row>
    <row r="2064" spans="1:1" hidden="1">
      <c r="A2064" s="44">
        <f t="shared" si="32"/>
        <v>0</v>
      </c>
    </row>
    <row r="2065" spans="1:1" hidden="1">
      <c r="A2065" s="44">
        <f t="shared" si="32"/>
        <v>0</v>
      </c>
    </row>
    <row r="2066" spans="1:1" hidden="1">
      <c r="A2066" s="44">
        <f t="shared" si="32"/>
        <v>0</v>
      </c>
    </row>
    <row r="2067" spans="1:1" hidden="1">
      <c r="A2067" s="44">
        <f t="shared" si="32"/>
        <v>0</v>
      </c>
    </row>
    <row r="2068" spans="1:1" hidden="1">
      <c r="A2068" s="44">
        <f t="shared" si="32"/>
        <v>0</v>
      </c>
    </row>
    <row r="2069" spans="1:1" hidden="1">
      <c r="A2069" s="44">
        <f t="shared" si="32"/>
        <v>0</v>
      </c>
    </row>
    <row r="2070" spans="1:1" hidden="1">
      <c r="A2070" s="44">
        <f t="shared" si="32"/>
        <v>0</v>
      </c>
    </row>
    <row r="2071" spans="1:1" hidden="1">
      <c r="A2071" s="44">
        <f t="shared" si="32"/>
        <v>0</v>
      </c>
    </row>
    <row r="2072" spans="1:1" hidden="1">
      <c r="A2072" s="44">
        <f t="shared" si="32"/>
        <v>0</v>
      </c>
    </row>
    <row r="2073" spans="1:1" hidden="1">
      <c r="A2073" s="44">
        <f t="shared" si="32"/>
        <v>0</v>
      </c>
    </row>
    <row r="2074" spans="1:1" hidden="1">
      <c r="A2074" s="44">
        <f t="shared" si="32"/>
        <v>0</v>
      </c>
    </row>
    <row r="2075" spans="1:1" hidden="1">
      <c r="A2075" s="44">
        <f t="shared" si="32"/>
        <v>0</v>
      </c>
    </row>
    <row r="2076" spans="1:1" hidden="1">
      <c r="A2076" s="44">
        <f t="shared" si="32"/>
        <v>0</v>
      </c>
    </row>
    <row r="2077" spans="1:1" hidden="1">
      <c r="A2077" s="44">
        <f t="shared" si="32"/>
        <v>0</v>
      </c>
    </row>
    <row r="2078" spans="1:1" hidden="1">
      <c r="A2078" s="44">
        <f t="shared" si="32"/>
        <v>0</v>
      </c>
    </row>
    <row r="2079" spans="1:1" hidden="1">
      <c r="A2079" s="44">
        <f t="shared" si="32"/>
        <v>0</v>
      </c>
    </row>
    <row r="2080" spans="1:1" hidden="1">
      <c r="A2080" s="44">
        <f t="shared" si="32"/>
        <v>0</v>
      </c>
    </row>
    <row r="2081" spans="1:1" hidden="1">
      <c r="A2081" s="44">
        <f t="shared" si="32"/>
        <v>0</v>
      </c>
    </row>
    <row r="2082" spans="1:1" hidden="1">
      <c r="A2082" s="44">
        <f t="shared" si="32"/>
        <v>0</v>
      </c>
    </row>
    <row r="2083" spans="1:1" hidden="1">
      <c r="A2083" s="44">
        <f t="shared" si="32"/>
        <v>0</v>
      </c>
    </row>
    <row r="2084" spans="1:1" hidden="1">
      <c r="A2084" s="44">
        <f t="shared" si="32"/>
        <v>0</v>
      </c>
    </row>
    <row r="2085" spans="1:1" hidden="1">
      <c r="A2085" s="44">
        <f t="shared" si="32"/>
        <v>0</v>
      </c>
    </row>
    <row r="2086" spans="1:1" hidden="1">
      <c r="A2086" s="44">
        <f t="shared" si="32"/>
        <v>0</v>
      </c>
    </row>
    <row r="2087" spans="1:1" hidden="1">
      <c r="A2087" s="44">
        <f t="shared" si="32"/>
        <v>0</v>
      </c>
    </row>
    <row r="2088" spans="1:1" hidden="1">
      <c r="A2088" s="44">
        <f t="shared" si="32"/>
        <v>0</v>
      </c>
    </row>
    <row r="2089" spans="1:1" hidden="1">
      <c r="A2089" s="44">
        <f t="shared" si="32"/>
        <v>0</v>
      </c>
    </row>
    <row r="2090" spans="1:1" hidden="1">
      <c r="A2090" s="44">
        <f t="shared" si="32"/>
        <v>0</v>
      </c>
    </row>
    <row r="2091" spans="1:1" hidden="1">
      <c r="A2091" s="44">
        <f t="shared" si="32"/>
        <v>0</v>
      </c>
    </row>
    <row r="2092" spans="1:1" hidden="1">
      <c r="A2092" s="44">
        <f t="shared" si="32"/>
        <v>0</v>
      </c>
    </row>
    <row r="2093" spans="1:1" hidden="1">
      <c r="A2093" s="44">
        <f t="shared" si="32"/>
        <v>0</v>
      </c>
    </row>
    <row r="2094" spans="1:1" hidden="1">
      <c r="A2094" s="44">
        <f t="shared" si="32"/>
        <v>0</v>
      </c>
    </row>
    <row r="2095" spans="1:1" hidden="1">
      <c r="A2095" s="44">
        <f t="shared" si="32"/>
        <v>0</v>
      </c>
    </row>
    <row r="2096" spans="1:1" hidden="1">
      <c r="A2096" s="44">
        <f t="shared" si="32"/>
        <v>0</v>
      </c>
    </row>
    <row r="2097" spans="1:1" hidden="1">
      <c r="A2097" s="44">
        <f t="shared" si="32"/>
        <v>0</v>
      </c>
    </row>
    <row r="2098" spans="1:1" hidden="1">
      <c r="A2098" s="44">
        <f t="shared" si="32"/>
        <v>0</v>
      </c>
    </row>
    <row r="2099" spans="1:1" hidden="1">
      <c r="A2099" s="44">
        <f t="shared" si="32"/>
        <v>0</v>
      </c>
    </row>
    <row r="2100" spans="1:1" hidden="1">
      <c r="A2100" s="44">
        <f t="shared" si="32"/>
        <v>0</v>
      </c>
    </row>
    <row r="2101" spans="1:1" hidden="1">
      <c r="A2101" s="44">
        <f t="shared" si="32"/>
        <v>0</v>
      </c>
    </row>
    <row r="2102" spans="1:1" hidden="1">
      <c r="A2102" s="44">
        <f t="shared" si="32"/>
        <v>0</v>
      </c>
    </row>
    <row r="2103" spans="1:1" hidden="1">
      <c r="A2103" s="44">
        <f t="shared" si="32"/>
        <v>0</v>
      </c>
    </row>
    <row r="2104" spans="1:1" hidden="1">
      <c r="A2104" s="44">
        <f t="shared" si="32"/>
        <v>0</v>
      </c>
    </row>
    <row r="2105" spans="1:1" hidden="1">
      <c r="A2105" s="44">
        <f t="shared" si="32"/>
        <v>0</v>
      </c>
    </row>
    <row r="2106" spans="1:1" hidden="1">
      <c r="A2106" s="44">
        <f t="shared" si="32"/>
        <v>0</v>
      </c>
    </row>
    <row r="2107" spans="1:1" hidden="1">
      <c r="A2107" s="44">
        <f t="shared" si="32"/>
        <v>0</v>
      </c>
    </row>
    <row r="2108" spans="1:1" hidden="1">
      <c r="A2108" s="44">
        <f t="shared" si="32"/>
        <v>0</v>
      </c>
    </row>
    <row r="2109" spans="1:1" hidden="1">
      <c r="A2109" s="44">
        <f t="shared" si="32"/>
        <v>0</v>
      </c>
    </row>
    <row r="2110" spans="1:1" hidden="1">
      <c r="A2110" s="44">
        <f t="shared" si="32"/>
        <v>0</v>
      </c>
    </row>
    <row r="2111" spans="1:1" hidden="1">
      <c r="A2111" s="44">
        <f t="shared" si="32"/>
        <v>0</v>
      </c>
    </row>
    <row r="2112" spans="1:1" hidden="1">
      <c r="A2112" s="44">
        <f t="shared" si="32"/>
        <v>0</v>
      </c>
    </row>
    <row r="2113" spans="1:1" hidden="1">
      <c r="A2113" s="44">
        <f t="shared" si="32"/>
        <v>0</v>
      </c>
    </row>
    <row r="2114" spans="1:1" hidden="1">
      <c r="A2114" s="44">
        <f t="shared" si="32"/>
        <v>0</v>
      </c>
    </row>
    <row r="2115" spans="1:1" hidden="1">
      <c r="A2115" s="44">
        <f t="shared" si="32"/>
        <v>0</v>
      </c>
    </row>
    <row r="2116" spans="1:1" hidden="1">
      <c r="A2116" s="44">
        <f t="shared" si="32"/>
        <v>0</v>
      </c>
    </row>
    <row r="2117" spans="1:1" hidden="1">
      <c r="A2117" s="44">
        <f t="shared" si="32"/>
        <v>0</v>
      </c>
    </row>
    <row r="2118" spans="1:1" hidden="1">
      <c r="A2118" s="44">
        <f t="shared" si="32"/>
        <v>0</v>
      </c>
    </row>
    <row r="2119" spans="1:1" hidden="1">
      <c r="A2119" s="44">
        <f t="shared" ref="A2119:A2182" si="33">IF(B2119="UU","UUW",B2119)</f>
        <v>0</v>
      </c>
    </row>
    <row r="2120" spans="1:1" hidden="1">
      <c r="A2120" s="44">
        <f t="shared" si="33"/>
        <v>0</v>
      </c>
    </row>
    <row r="2121" spans="1:1" hidden="1">
      <c r="A2121" s="44">
        <f t="shared" si="33"/>
        <v>0</v>
      </c>
    </row>
    <row r="2122" spans="1:1" hidden="1">
      <c r="A2122" s="44">
        <f t="shared" si="33"/>
        <v>0</v>
      </c>
    </row>
    <row r="2123" spans="1:1" hidden="1">
      <c r="A2123" s="44">
        <f t="shared" si="33"/>
        <v>0</v>
      </c>
    </row>
    <row r="2124" spans="1:1" hidden="1">
      <c r="A2124" s="44">
        <f t="shared" si="33"/>
        <v>0</v>
      </c>
    </row>
    <row r="2125" spans="1:1" hidden="1">
      <c r="A2125" s="44">
        <f t="shared" si="33"/>
        <v>0</v>
      </c>
    </row>
    <row r="2126" spans="1:1" hidden="1">
      <c r="A2126" s="44">
        <f t="shared" si="33"/>
        <v>0</v>
      </c>
    </row>
    <row r="2127" spans="1:1" hidden="1">
      <c r="A2127" s="44">
        <f t="shared" si="33"/>
        <v>0</v>
      </c>
    </row>
    <row r="2128" spans="1:1" hidden="1">
      <c r="A2128" s="44">
        <f t="shared" si="33"/>
        <v>0</v>
      </c>
    </row>
    <row r="2129" spans="1:1" hidden="1">
      <c r="A2129" s="44">
        <f t="shared" si="33"/>
        <v>0</v>
      </c>
    </row>
    <row r="2130" spans="1:1" hidden="1">
      <c r="A2130" s="44">
        <f t="shared" si="33"/>
        <v>0</v>
      </c>
    </row>
    <row r="2131" spans="1:1" hidden="1">
      <c r="A2131" s="44">
        <f t="shared" si="33"/>
        <v>0</v>
      </c>
    </row>
    <row r="2132" spans="1:1" hidden="1">
      <c r="A2132" s="44">
        <f t="shared" si="33"/>
        <v>0</v>
      </c>
    </row>
    <row r="2133" spans="1:1" hidden="1">
      <c r="A2133" s="44">
        <f t="shared" si="33"/>
        <v>0</v>
      </c>
    </row>
    <row r="2134" spans="1:1" hidden="1">
      <c r="A2134" s="44">
        <f t="shared" si="33"/>
        <v>0</v>
      </c>
    </row>
    <row r="2135" spans="1:1" hidden="1">
      <c r="A2135" s="44">
        <f t="shared" si="33"/>
        <v>0</v>
      </c>
    </row>
    <row r="2136" spans="1:1" hidden="1">
      <c r="A2136" s="44">
        <f t="shared" si="33"/>
        <v>0</v>
      </c>
    </row>
    <row r="2137" spans="1:1" hidden="1">
      <c r="A2137" s="44">
        <f t="shared" si="33"/>
        <v>0</v>
      </c>
    </row>
    <row r="2138" spans="1:1" hidden="1">
      <c r="A2138" s="44">
        <f t="shared" si="33"/>
        <v>0</v>
      </c>
    </row>
    <row r="2139" spans="1:1" hidden="1">
      <c r="A2139" s="44">
        <f t="shared" si="33"/>
        <v>0</v>
      </c>
    </row>
    <row r="2140" spans="1:1" hidden="1">
      <c r="A2140" s="44">
        <f t="shared" si="33"/>
        <v>0</v>
      </c>
    </row>
    <row r="2141" spans="1:1" hidden="1">
      <c r="A2141" s="44">
        <f t="shared" si="33"/>
        <v>0</v>
      </c>
    </row>
    <row r="2142" spans="1:1" hidden="1">
      <c r="A2142" s="44">
        <f t="shared" si="33"/>
        <v>0</v>
      </c>
    </row>
    <row r="2143" spans="1:1" hidden="1">
      <c r="A2143" s="44">
        <f t="shared" si="33"/>
        <v>0</v>
      </c>
    </row>
    <row r="2144" spans="1:1" hidden="1">
      <c r="A2144" s="44">
        <f t="shared" si="33"/>
        <v>0</v>
      </c>
    </row>
    <row r="2145" spans="1:1" hidden="1">
      <c r="A2145" s="44">
        <f t="shared" si="33"/>
        <v>0</v>
      </c>
    </row>
    <row r="2146" spans="1:1" hidden="1">
      <c r="A2146" s="44">
        <f t="shared" si="33"/>
        <v>0</v>
      </c>
    </row>
    <row r="2147" spans="1:1" hidden="1">
      <c r="A2147" s="44">
        <f t="shared" si="33"/>
        <v>0</v>
      </c>
    </row>
    <row r="2148" spans="1:1" hidden="1">
      <c r="A2148" s="44">
        <f t="shared" si="33"/>
        <v>0</v>
      </c>
    </row>
    <row r="2149" spans="1:1" hidden="1">
      <c r="A2149" s="44">
        <f t="shared" si="33"/>
        <v>0</v>
      </c>
    </row>
    <row r="2150" spans="1:1" hidden="1">
      <c r="A2150" s="44">
        <f t="shared" si="33"/>
        <v>0</v>
      </c>
    </row>
    <row r="2151" spans="1:1" hidden="1">
      <c r="A2151" s="44">
        <f t="shared" si="33"/>
        <v>0</v>
      </c>
    </row>
    <row r="2152" spans="1:1" hidden="1">
      <c r="A2152" s="44">
        <f t="shared" si="33"/>
        <v>0</v>
      </c>
    </row>
    <row r="2153" spans="1:1" hidden="1">
      <c r="A2153" s="44">
        <f t="shared" si="33"/>
        <v>0</v>
      </c>
    </row>
    <row r="2154" spans="1:1" hidden="1">
      <c r="A2154" s="44">
        <f t="shared" si="33"/>
        <v>0</v>
      </c>
    </row>
    <row r="2155" spans="1:1" hidden="1">
      <c r="A2155" s="44">
        <f t="shared" si="33"/>
        <v>0</v>
      </c>
    </row>
    <row r="2156" spans="1:1" hidden="1">
      <c r="A2156" s="44">
        <f t="shared" si="33"/>
        <v>0</v>
      </c>
    </row>
    <row r="2157" spans="1:1" hidden="1">
      <c r="A2157" s="44">
        <f t="shared" si="33"/>
        <v>0</v>
      </c>
    </row>
    <row r="2158" spans="1:1" hidden="1">
      <c r="A2158" s="44">
        <f t="shared" si="33"/>
        <v>0</v>
      </c>
    </row>
    <row r="2159" spans="1:1" hidden="1">
      <c r="A2159" s="44">
        <f t="shared" si="33"/>
        <v>0</v>
      </c>
    </row>
    <row r="2160" spans="1:1" hidden="1">
      <c r="A2160" s="44">
        <f t="shared" si="33"/>
        <v>0</v>
      </c>
    </row>
    <row r="2161" spans="1:1" hidden="1">
      <c r="A2161" s="44">
        <f t="shared" si="33"/>
        <v>0</v>
      </c>
    </row>
    <row r="2162" spans="1:1" hidden="1">
      <c r="A2162" s="44">
        <f t="shared" si="33"/>
        <v>0</v>
      </c>
    </row>
    <row r="2163" spans="1:1" hidden="1">
      <c r="A2163" s="44">
        <f t="shared" si="33"/>
        <v>0</v>
      </c>
    </row>
    <row r="2164" spans="1:1" hidden="1">
      <c r="A2164" s="44">
        <f t="shared" si="33"/>
        <v>0</v>
      </c>
    </row>
    <row r="2165" spans="1:1" hidden="1">
      <c r="A2165" s="44">
        <f t="shared" si="33"/>
        <v>0</v>
      </c>
    </row>
    <row r="2166" spans="1:1" hidden="1">
      <c r="A2166" s="44">
        <f t="shared" si="33"/>
        <v>0</v>
      </c>
    </row>
    <row r="2167" spans="1:1" hidden="1">
      <c r="A2167" s="44">
        <f t="shared" si="33"/>
        <v>0</v>
      </c>
    </row>
    <row r="2168" spans="1:1" hidden="1">
      <c r="A2168" s="44">
        <f t="shared" si="33"/>
        <v>0</v>
      </c>
    </row>
    <row r="2169" spans="1:1" hidden="1">
      <c r="A2169" s="44">
        <f t="shared" si="33"/>
        <v>0</v>
      </c>
    </row>
    <row r="2170" spans="1:1" hidden="1">
      <c r="A2170" s="44">
        <f t="shared" si="33"/>
        <v>0</v>
      </c>
    </row>
    <row r="2171" spans="1:1" hidden="1">
      <c r="A2171" s="44">
        <f t="shared" si="33"/>
        <v>0</v>
      </c>
    </row>
    <row r="2172" spans="1:1" hidden="1">
      <c r="A2172" s="44">
        <f t="shared" si="33"/>
        <v>0</v>
      </c>
    </row>
    <row r="2173" spans="1:1" hidden="1">
      <c r="A2173" s="44">
        <f t="shared" si="33"/>
        <v>0</v>
      </c>
    </row>
    <row r="2174" spans="1:1" hidden="1">
      <c r="A2174" s="44">
        <f t="shared" si="33"/>
        <v>0</v>
      </c>
    </row>
    <row r="2175" spans="1:1" hidden="1">
      <c r="A2175" s="44">
        <f t="shared" si="33"/>
        <v>0</v>
      </c>
    </row>
    <row r="2176" spans="1:1" hidden="1">
      <c r="A2176" s="44">
        <f t="shared" si="33"/>
        <v>0</v>
      </c>
    </row>
    <row r="2177" spans="1:1" hidden="1">
      <c r="A2177" s="44">
        <f t="shared" si="33"/>
        <v>0</v>
      </c>
    </row>
    <row r="2178" spans="1:1" hidden="1">
      <c r="A2178" s="44">
        <f t="shared" si="33"/>
        <v>0</v>
      </c>
    </row>
    <row r="2179" spans="1:1" hidden="1">
      <c r="A2179" s="44">
        <f t="shared" si="33"/>
        <v>0</v>
      </c>
    </row>
    <row r="2180" spans="1:1" hidden="1">
      <c r="A2180" s="44">
        <f t="shared" si="33"/>
        <v>0</v>
      </c>
    </row>
    <row r="2181" spans="1:1" hidden="1">
      <c r="A2181" s="44">
        <f t="shared" si="33"/>
        <v>0</v>
      </c>
    </row>
    <row r="2182" spans="1:1" hidden="1">
      <c r="A2182" s="44">
        <f t="shared" si="33"/>
        <v>0</v>
      </c>
    </row>
    <row r="2183" spans="1:1" hidden="1">
      <c r="A2183" s="44">
        <f t="shared" ref="A2183:A2246" si="34">IF(B2183="UU","UUW",B2183)</f>
        <v>0</v>
      </c>
    </row>
    <row r="2184" spans="1:1" hidden="1">
      <c r="A2184" s="44">
        <f t="shared" si="34"/>
        <v>0</v>
      </c>
    </row>
    <row r="2185" spans="1:1" hidden="1">
      <c r="A2185" s="44">
        <f t="shared" si="34"/>
        <v>0</v>
      </c>
    </row>
    <row r="2186" spans="1:1" hidden="1">
      <c r="A2186" s="44">
        <f t="shared" si="34"/>
        <v>0</v>
      </c>
    </row>
    <row r="2187" spans="1:1" hidden="1">
      <c r="A2187" s="44">
        <f t="shared" si="34"/>
        <v>0</v>
      </c>
    </row>
    <row r="2188" spans="1:1" hidden="1">
      <c r="A2188" s="44">
        <f t="shared" si="34"/>
        <v>0</v>
      </c>
    </row>
    <row r="2189" spans="1:1" hidden="1">
      <c r="A2189" s="44">
        <f t="shared" si="34"/>
        <v>0</v>
      </c>
    </row>
    <row r="2190" spans="1:1" hidden="1">
      <c r="A2190" s="44">
        <f t="shared" si="34"/>
        <v>0</v>
      </c>
    </row>
    <row r="2191" spans="1:1" hidden="1">
      <c r="A2191" s="44">
        <f t="shared" si="34"/>
        <v>0</v>
      </c>
    </row>
    <row r="2192" spans="1:1" hidden="1">
      <c r="A2192" s="44">
        <f t="shared" si="34"/>
        <v>0</v>
      </c>
    </row>
    <row r="2193" spans="1:1" hidden="1">
      <c r="A2193" s="44">
        <f t="shared" si="34"/>
        <v>0</v>
      </c>
    </row>
    <row r="2194" spans="1:1" hidden="1">
      <c r="A2194" s="44">
        <f t="shared" si="34"/>
        <v>0</v>
      </c>
    </row>
    <row r="2195" spans="1:1" hidden="1">
      <c r="A2195" s="44">
        <f t="shared" si="34"/>
        <v>0</v>
      </c>
    </row>
    <row r="2196" spans="1:1" hidden="1">
      <c r="A2196" s="44">
        <f t="shared" si="34"/>
        <v>0</v>
      </c>
    </row>
    <row r="2197" spans="1:1" hidden="1">
      <c r="A2197" s="44">
        <f t="shared" si="34"/>
        <v>0</v>
      </c>
    </row>
    <row r="2198" spans="1:1" hidden="1">
      <c r="A2198" s="44">
        <f t="shared" si="34"/>
        <v>0</v>
      </c>
    </row>
    <row r="2199" spans="1:1" hidden="1">
      <c r="A2199" s="44">
        <f t="shared" si="34"/>
        <v>0</v>
      </c>
    </row>
    <row r="2200" spans="1:1" hidden="1">
      <c r="A2200" s="44">
        <f t="shared" si="34"/>
        <v>0</v>
      </c>
    </row>
    <row r="2201" spans="1:1" hidden="1">
      <c r="A2201" s="44">
        <f t="shared" si="34"/>
        <v>0</v>
      </c>
    </row>
    <row r="2202" spans="1:1" hidden="1">
      <c r="A2202" s="44">
        <f t="shared" si="34"/>
        <v>0</v>
      </c>
    </row>
    <row r="2203" spans="1:1" hidden="1">
      <c r="A2203" s="44">
        <f t="shared" si="34"/>
        <v>0</v>
      </c>
    </row>
    <row r="2204" spans="1:1" hidden="1">
      <c r="A2204" s="44">
        <f t="shared" si="34"/>
        <v>0</v>
      </c>
    </row>
    <row r="2205" spans="1:1" hidden="1">
      <c r="A2205" s="44">
        <f t="shared" si="34"/>
        <v>0</v>
      </c>
    </row>
    <row r="2206" spans="1:1" hidden="1">
      <c r="A2206" s="44">
        <f t="shared" si="34"/>
        <v>0</v>
      </c>
    </row>
    <row r="2207" spans="1:1" hidden="1">
      <c r="A2207" s="44">
        <f t="shared" si="34"/>
        <v>0</v>
      </c>
    </row>
    <row r="2208" spans="1:1" hidden="1">
      <c r="A2208" s="44">
        <f t="shared" si="34"/>
        <v>0</v>
      </c>
    </row>
    <row r="2209" spans="1:1" hidden="1">
      <c r="A2209" s="44">
        <f t="shared" si="34"/>
        <v>0</v>
      </c>
    </row>
    <row r="2210" spans="1:1" hidden="1">
      <c r="A2210" s="44">
        <f t="shared" si="34"/>
        <v>0</v>
      </c>
    </row>
    <row r="2211" spans="1:1" hidden="1">
      <c r="A2211" s="44">
        <f t="shared" si="34"/>
        <v>0</v>
      </c>
    </row>
    <row r="2212" spans="1:1" hidden="1">
      <c r="A2212" s="44">
        <f t="shared" si="34"/>
        <v>0</v>
      </c>
    </row>
    <row r="2213" spans="1:1" hidden="1">
      <c r="A2213" s="44">
        <f t="shared" si="34"/>
        <v>0</v>
      </c>
    </row>
    <row r="2214" spans="1:1" hidden="1">
      <c r="A2214" s="44">
        <f t="shared" si="34"/>
        <v>0</v>
      </c>
    </row>
    <row r="2215" spans="1:1" hidden="1">
      <c r="A2215" s="44">
        <f t="shared" si="34"/>
        <v>0</v>
      </c>
    </row>
    <row r="2216" spans="1:1" hidden="1">
      <c r="A2216" s="44">
        <f t="shared" si="34"/>
        <v>0</v>
      </c>
    </row>
    <row r="2217" spans="1:1" hidden="1">
      <c r="A2217" s="44">
        <f t="shared" si="34"/>
        <v>0</v>
      </c>
    </row>
    <row r="2218" spans="1:1" hidden="1">
      <c r="A2218" s="44">
        <f t="shared" si="34"/>
        <v>0</v>
      </c>
    </row>
    <row r="2219" spans="1:1" hidden="1">
      <c r="A2219" s="44">
        <f t="shared" si="34"/>
        <v>0</v>
      </c>
    </row>
    <row r="2220" spans="1:1" hidden="1">
      <c r="A2220" s="44">
        <f t="shared" si="34"/>
        <v>0</v>
      </c>
    </row>
    <row r="2221" spans="1:1" hidden="1">
      <c r="A2221" s="44">
        <f t="shared" si="34"/>
        <v>0</v>
      </c>
    </row>
    <row r="2222" spans="1:1" hidden="1">
      <c r="A2222" s="44">
        <f t="shared" si="34"/>
        <v>0</v>
      </c>
    </row>
    <row r="2223" spans="1:1" hidden="1">
      <c r="A2223" s="44">
        <f t="shared" si="34"/>
        <v>0</v>
      </c>
    </row>
    <row r="2224" spans="1:1" hidden="1">
      <c r="A2224" s="44">
        <f t="shared" si="34"/>
        <v>0</v>
      </c>
    </row>
    <row r="2225" spans="1:1" hidden="1">
      <c r="A2225" s="44">
        <f t="shared" si="34"/>
        <v>0</v>
      </c>
    </row>
    <row r="2226" spans="1:1" hidden="1">
      <c r="A2226" s="44">
        <f t="shared" si="34"/>
        <v>0</v>
      </c>
    </row>
    <row r="2227" spans="1:1" hidden="1">
      <c r="A2227" s="44">
        <f t="shared" si="34"/>
        <v>0</v>
      </c>
    </row>
    <row r="2228" spans="1:1" hidden="1">
      <c r="A2228" s="44">
        <f t="shared" si="34"/>
        <v>0</v>
      </c>
    </row>
    <row r="2229" spans="1:1" hidden="1">
      <c r="A2229" s="44">
        <f t="shared" si="34"/>
        <v>0</v>
      </c>
    </row>
    <row r="2230" spans="1:1" hidden="1">
      <c r="A2230" s="44">
        <f t="shared" si="34"/>
        <v>0</v>
      </c>
    </row>
    <row r="2231" spans="1:1" hidden="1">
      <c r="A2231" s="44">
        <f t="shared" si="34"/>
        <v>0</v>
      </c>
    </row>
    <row r="2232" spans="1:1" hidden="1">
      <c r="A2232" s="44">
        <f t="shared" si="34"/>
        <v>0</v>
      </c>
    </row>
    <row r="2233" spans="1:1" hidden="1">
      <c r="A2233" s="44">
        <f t="shared" si="34"/>
        <v>0</v>
      </c>
    </row>
    <row r="2234" spans="1:1" hidden="1">
      <c r="A2234" s="44">
        <f t="shared" si="34"/>
        <v>0</v>
      </c>
    </row>
    <row r="2235" spans="1:1" hidden="1">
      <c r="A2235" s="44">
        <f t="shared" si="34"/>
        <v>0</v>
      </c>
    </row>
    <row r="2236" spans="1:1" hidden="1">
      <c r="A2236" s="44">
        <f t="shared" si="34"/>
        <v>0</v>
      </c>
    </row>
    <row r="2237" spans="1:1" hidden="1">
      <c r="A2237" s="44">
        <f t="shared" si="34"/>
        <v>0</v>
      </c>
    </row>
    <row r="2238" spans="1:1" hidden="1">
      <c r="A2238" s="44">
        <f t="shared" si="34"/>
        <v>0</v>
      </c>
    </row>
    <row r="2239" spans="1:1" hidden="1">
      <c r="A2239" s="44">
        <f t="shared" si="34"/>
        <v>0</v>
      </c>
    </row>
    <row r="2240" spans="1:1" hidden="1">
      <c r="A2240" s="44">
        <f t="shared" si="34"/>
        <v>0</v>
      </c>
    </row>
    <row r="2241" spans="1:1" hidden="1">
      <c r="A2241" s="44">
        <f t="shared" si="34"/>
        <v>0</v>
      </c>
    </row>
    <row r="2242" spans="1:1" hidden="1">
      <c r="A2242" s="44">
        <f t="shared" si="34"/>
        <v>0</v>
      </c>
    </row>
    <row r="2243" spans="1:1" hidden="1">
      <c r="A2243" s="44">
        <f t="shared" si="34"/>
        <v>0</v>
      </c>
    </row>
    <row r="2244" spans="1:1" hidden="1">
      <c r="A2244" s="44">
        <f t="shared" si="34"/>
        <v>0</v>
      </c>
    </row>
    <row r="2245" spans="1:1" hidden="1">
      <c r="A2245" s="44">
        <f t="shared" si="34"/>
        <v>0</v>
      </c>
    </row>
    <row r="2246" spans="1:1" hidden="1">
      <c r="A2246" s="44">
        <f t="shared" si="34"/>
        <v>0</v>
      </c>
    </row>
    <row r="2247" spans="1:1" hidden="1">
      <c r="A2247" s="44">
        <f t="shared" ref="A2247:A2310" si="35">IF(B2247="UU","UUW",B2247)</f>
        <v>0</v>
      </c>
    </row>
    <row r="2248" spans="1:1" hidden="1">
      <c r="A2248" s="44">
        <f t="shared" si="35"/>
        <v>0</v>
      </c>
    </row>
    <row r="2249" spans="1:1" hidden="1">
      <c r="A2249" s="44">
        <f t="shared" si="35"/>
        <v>0</v>
      </c>
    </row>
    <row r="2250" spans="1:1" hidden="1">
      <c r="A2250" s="44">
        <f t="shared" si="35"/>
        <v>0</v>
      </c>
    </row>
    <row r="2251" spans="1:1" hidden="1">
      <c r="A2251" s="44">
        <f t="shared" si="35"/>
        <v>0</v>
      </c>
    </row>
    <row r="2252" spans="1:1" hidden="1">
      <c r="A2252" s="44">
        <f t="shared" si="35"/>
        <v>0</v>
      </c>
    </row>
    <row r="2253" spans="1:1" hidden="1">
      <c r="A2253" s="44">
        <f t="shared" si="35"/>
        <v>0</v>
      </c>
    </row>
    <row r="2254" spans="1:1" hidden="1">
      <c r="A2254" s="44">
        <f t="shared" si="35"/>
        <v>0</v>
      </c>
    </row>
    <row r="2255" spans="1:1" hidden="1">
      <c r="A2255" s="44">
        <f t="shared" si="35"/>
        <v>0</v>
      </c>
    </row>
    <row r="2256" spans="1:1" hidden="1">
      <c r="A2256" s="44">
        <f t="shared" si="35"/>
        <v>0</v>
      </c>
    </row>
    <row r="2257" spans="1:1" hidden="1">
      <c r="A2257" s="44">
        <f t="shared" si="35"/>
        <v>0</v>
      </c>
    </row>
    <row r="2258" spans="1:1" hidden="1">
      <c r="A2258" s="44">
        <f t="shared" si="35"/>
        <v>0</v>
      </c>
    </row>
    <row r="2259" spans="1:1" hidden="1">
      <c r="A2259" s="44">
        <f t="shared" si="35"/>
        <v>0</v>
      </c>
    </row>
    <row r="2260" spans="1:1" hidden="1">
      <c r="A2260" s="44">
        <f t="shared" si="35"/>
        <v>0</v>
      </c>
    </row>
    <row r="2261" spans="1:1" hidden="1">
      <c r="A2261" s="44">
        <f t="shared" si="35"/>
        <v>0</v>
      </c>
    </row>
    <row r="2262" spans="1:1" hidden="1">
      <c r="A2262" s="44">
        <f t="shared" si="35"/>
        <v>0</v>
      </c>
    </row>
    <row r="2263" spans="1:1" hidden="1">
      <c r="A2263" s="44">
        <f t="shared" si="35"/>
        <v>0</v>
      </c>
    </row>
    <row r="2264" spans="1:1" hidden="1">
      <c r="A2264" s="44">
        <f t="shared" si="35"/>
        <v>0</v>
      </c>
    </row>
    <row r="2265" spans="1:1" hidden="1">
      <c r="A2265" s="44">
        <f t="shared" si="35"/>
        <v>0</v>
      </c>
    </row>
    <row r="2266" spans="1:1" hidden="1">
      <c r="A2266" s="44">
        <f t="shared" si="35"/>
        <v>0</v>
      </c>
    </row>
    <row r="2267" spans="1:1" hidden="1">
      <c r="A2267" s="44">
        <f t="shared" si="35"/>
        <v>0</v>
      </c>
    </row>
    <row r="2268" spans="1:1" hidden="1">
      <c r="A2268" s="44">
        <f t="shared" si="35"/>
        <v>0</v>
      </c>
    </row>
    <row r="2269" spans="1:1" hidden="1">
      <c r="A2269" s="44">
        <f t="shared" si="35"/>
        <v>0</v>
      </c>
    </row>
    <row r="2270" spans="1:1" hidden="1">
      <c r="A2270" s="44">
        <f t="shared" si="35"/>
        <v>0</v>
      </c>
    </row>
    <row r="2271" spans="1:1" hidden="1">
      <c r="A2271" s="44">
        <f t="shared" si="35"/>
        <v>0</v>
      </c>
    </row>
    <row r="2272" spans="1:1" hidden="1">
      <c r="A2272" s="44">
        <f t="shared" si="35"/>
        <v>0</v>
      </c>
    </row>
    <row r="2273" spans="1:1" hidden="1">
      <c r="A2273" s="44">
        <f t="shared" si="35"/>
        <v>0</v>
      </c>
    </row>
    <row r="2274" spans="1:1" hidden="1">
      <c r="A2274" s="44">
        <f t="shared" si="35"/>
        <v>0</v>
      </c>
    </row>
    <row r="2275" spans="1:1" hidden="1">
      <c r="A2275" s="44">
        <f t="shared" si="35"/>
        <v>0</v>
      </c>
    </row>
    <row r="2276" spans="1:1" hidden="1">
      <c r="A2276" s="44">
        <f t="shared" si="35"/>
        <v>0</v>
      </c>
    </row>
    <row r="2277" spans="1:1" hidden="1">
      <c r="A2277" s="44">
        <f t="shared" si="35"/>
        <v>0</v>
      </c>
    </row>
    <row r="2278" spans="1:1" hidden="1">
      <c r="A2278" s="44">
        <f t="shared" si="35"/>
        <v>0</v>
      </c>
    </row>
    <row r="2279" spans="1:1" hidden="1">
      <c r="A2279" s="44">
        <f t="shared" si="35"/>
        <v>0</v>
      </c>
    </row>
    <row r="2280" spans="1:1" hidden="1">
      <c r="A2280" s="44">
        <f t="shared" si="35"/>
        <v>0</v>
      </c>
    </row>
    <row r="2281" spans="1:1" hidden="1">
      <c r="A2281" s="44">
        <f t="shared" si="35"/>
        <v>0</v>
      </c>
    </row>
    <row r="2282" spans="1:1" hidden="1">
      <c r="A2282" s="44">
        <f t="shared" si="35"/>
        <v>0</v>
      </c>
    </row>
    <row r="2283" spans="1:1" hidden="1">
      <c r="A2283" s="44">
        <f t="shared" si="35"/>
        <v>0</v>
      </c>
    </row>
    <row r="2284" spans="1:1" hidden="1">
      <c r="A2284" s="44">
        <f t="shared" si="35"/>
        <v>0</v>
      </c>
    </row>
    <row r="2285" spans="1:1" hidden="1">
      <c r="A2285" s="44">
        <f t="shared" si="35"/>
        <v>0</v>
      </c>
    </row>
    <row r="2286" spans="1:1" hidden="1">
      <c r="A2286" s="44">
        <f t="shared" si="35"/>
        <v>0</v>
      </c>
    </row>
    <row r="2287" spans="1:1" hidden="1">
      <c r="A2287" s="44">
        <f t="shared" si="35"/>
        <v>0</v>
      </c>
    </row>
    <row r="2288" spans="1:1" hidden="1">
      <c r="A2288" s="44">
        <f t="shared" si="35"/>
        <v>0</v>
      </c>
    </row>
    <row r="2289" spans="1:1" hidden="1">
      <c r="A2289" s="44">
        <f t="shared" si="35"/>
        <v>0</v>
      </c>
    </row>
    <row r="2290" spans="1:1" hidden="1">
      <c r="A2290" s="44">
        <f t="shared" si="35"/>
        <v>0</v>
      </c>
    </row>
    <row r="2291" spans="1:1" hidden="1">
      <c r="A2291" s="44">
        <f t="shared" si="35"/>
        <v>0</v>
      </c>
    </row>
    <row r="2292" spans="1:1" hidden="1">
      <c r="A2292" s="44">
        <f t="shared" si="35"/>
        <v>0</v>
      </c>
    </row>
    <row r="2293" spans="1:1" hidden="1">
      <c r="A2293" s="44">
        <f t="shared" si="35"/>
        <v>0</v>
      </c>
    </row>
    <row r="2294" spans="1:1" hidden="1">
      <c r="A2294" s="44">
        <f t="shared" si="35"/>
        <v>0</v>
      </c>
    </row>
    <row r="2295" spans="1:1" hidden="1">
      <c r="A2295" s="44">
        <f t="shared" si="35"/>
        <v>0</v>
      </c>
    </row>
    <row r="2296" spans="1:1" hidden="1">
      <c r="A2296" s="44">
        <f t="shared" si="35"/>
        <v>0</v>
      </c>
    </row>
    <row r="2297" spans="1:1" hidden="1">
      <c r="A2297" s="44">
        <f t="shared" si="35"/>
        <v>0</v>
      </c>
    </row>
    <row r="2298" spans="1:1" hidden="1">
      <c r="A2298" s="44">
        <f t="shared" si="35"/>
        <v>0</v>
      </c>
    </row>
    <row r="2299" spans="1:1" hidden="1">
      <c r="A2299" s="44">
        <f t="shared" si="35"/>
        <v>0</v>
      </c>
    </row>
    <row r="2300" spans="1:1" hidden="1">
      <c r="A2300" s="44">
        <f t="shared" si="35"/>
        <v>0</v>
      </c>
    </row>
    <row r="2301" spans="1:1" hidden="1">
      <c r="A2301" s="44">
        <f t="shared" si="35"/>
        <v>0</v>
      </c>
    </row>
    <row r="2302" spans="1:1" hidden="1">
      <c r="A2302" s="44">
        <f t="shared" si="35"/>
        <v>0</v>
      </c>
    </row>
    <row r="2303" spans="1:1" hidden="1">
      <c r="A2303" s="44">
        <f t="shared" si="35"/>
        <v>0</v>
      </c>
    </row>
    <row r="2304" spans="1:1" hidden="1">
      <c r="A2304" s="44">
        <f t="shared" si="35"/>
        <v>0</v>
      </c>
    </row>
    <row r="2305" spans="1:1" hidden="1">
      <c r="A2305" s="44">
        <f t="shared" si="35"/>
        <v>0</v>
      </c>
    </row>
    <row r="2306" spans="1:1" hidden="1">
      <c r="A2306" s="44">
        <f t="shared" si="35"/>
        <v>0</v>
      </c>
    </row>
    <row r="2307" spans="1:1" hidden="1">
      <c r="A2307" s="44">
        <f t="shared" si="35"/>
        <v>0</v>
      </c>
    </row>
    <row r="2308" spans="1:1" hidden="1">
      <c r="A2308" s="44">
        <f t="shared" si="35"/>
        <v>0</v>
      </c>
    </row>
    <row r="2309" spans="1:1" hidden="1">
      <c r="A2309" s="44">
        <f t="shared" si="35"/>
        <v>0</v>
      </c>
    </row>
    <row r="2310" spans="1:1" hidden="1">
      <c r="A2310" s="44">
        <f t="shared" si="35"/>
        <v>0</v>
      </c>
    </row>
    <row r="2311" spans="1:1" hidden="1">
      <c r="A2311" s="44">
        <f t="shared" ref="A2311:A2374" si="36">IF(B2311="UU","UUW",B2311)</f>
        <v>0</v>
      </c>
    </row>
    <row r="2312" spans="1:1" hidden="1">
      <c r="A2312" s="44">
        <f t="shared" si="36"/>
        <v>0</v>
      </c>
    </row>
    <row r="2313" spans="1:1" hidden="1">
      <c r="A2313" s="44">
        <f t="shared" si="36"/>
        <v>0</v>
      </c>
    </row>
    <row r="2314" spans="1:1" hidden="1">
      <c r="A2314" s="44">
        <f t="shared" si="36"/>
        <v>0</v>
      </c>
    </row>
    <row r="2315" spans="1:1" hidden="1">
      <c r="A2315" s="44">
        <f t="shared" si="36"/>
        <v>0</v>
      </c>
    </row>
    <row r="2316" spans="1:1" hidden="1">
      <c r="A2316" s="44">
        <f t="shared" si="36"/>
        <v>0</v>
      </c>
    </row>
    <row r="2317" spans="1:1" hidden="1">
      <c r="A2317" s="44">
        <f t="shared" si="36"/>
        <v>0</v>
      </c>
    </row>
    <row r="2318" spans="1:1" hidden="1">
      <c r="A2318" s="44">
        <f t="shared" si="36"/>
        <v>0</v>
      </c>
    </row>
    <row r="2319" spans="1:1" hidden="1">
      <c r="A2319" s="44">
        <f t="shared" si="36"/>
        <v>0</v>
      </c>
    </row>
    <row r="2320" spans="1:1" hidden="1">
      <c r="A2320" s="44">
        <f t="shared" si="36"/>
        <v>0</v>
      </c>
    </row>
    <row r="2321" spans="1:1" hidden="1">
      <c r="A2321" s="44">
        <f t="shared" si="36"/>
        <v>0</v>
      </c>
    </row>
    <row r="2322" spans="1:1" hidden="1">
      <c r="A2322" s="44">
        <f t="shared" si="36"/>
        <v>0</v>
      </c>
    </row>
    <row r="2323" spans="1:1" hidden="1">
      <c r="A2323" s="44">
        <f t="shared" si="36"/>
        <v>0</v>
      </c>
    </row>
    <row r="2324" spans="1:1" hidden="1">
      <c r="A2324" s="44">
        <f t="shared" si="36"/>
        <v>0</v>
      </c>
    </row>
    <row r="2325" spans="1:1" hidden="1">
      <c r="A2325" s="44">
        <f t="shared" si="36"/>
        <v>0</v>
      </c>
    </row>
    <row r="2326" spans="1:1" hidden="1">
      <c r="A2326" s="44">
        <f t="shared" si="36"/>
        <v>0</v>
      </c>
    </row>
    <row r="2327" spans="1:1" hidden="1">
      <c r="A2327" s="44">
        <f t="shared" si="36"/>
        <v>0</v>
      </c>
    </row>
    <row r="2328" spans="1:1" hidden="1">
      <c r="A2328" s="44">
        <f t="shared" si="36"/>
        <v>0</v>
      </c>
    </row>
    <row r="2329" spans="1:1" hidden="1">
      <c r="A2329" s="44">
        <f t="shared" si="36"/>
        <v>0</v>
      </c>
    </row>
    <row r="2330" spans="1:1" hidden="1">
      <c r="A2330" s="44">
        <f t="shared" si="36"/>
        <v>0</v>
      </c>
    </row>
    <row r="2331" spans="1:1" hidden="1">
      <c r="A2331" s="44">
        <f t="shared" si="36"/>
        <v>0</v>
      </c>
    </row>
    <row r="2332" spans="1:1" hidden="1">
      <c r="A2332" s="44">
        <f t="shared" si="36"/>
        <v>0</v>
      </c>
    </row>
    <row r="2333" spans="1:1" hidden="1">
      <c r="A2333" s="44">
        <f t="shared" si="36"/>
        <v>0</v>
      </c>
    </row>
    <row r="2334" spans="1:1" hidden="1">
      <c r="A2334" s="44">
        <f t="shared" si="36"/>
        <v>0</v>
      </c>
    </row>
    <row r="2335" spans="1:1" hidden="1">
      <c r="A2335" s="44">
        <f t="shared" si="36"/>
        <v>0</v>
      </c>
    </row>
    <row r="2336" spans="1:1" hidden="1">
      <c r="A2336" s="44">
        <f t="shared" si="36"/>
        <v>0</v>
      </c>
    </row>
    <row r="2337" spans="1:1" hidden="1">
      <c r="A2337" s="44">
        <f t="shared" si="36"/>
        <v>0</v>
      </c>
    </row>
    <row r="2338" spans="1:1" hidden="1">
      <c r="A2338" s="44">
        <f t="shared" si="36"/>
        <v>0</v>
      </c>
    </row>
    <row r="2339" spans="1:1" hidden="1">
      <c r="A2339" s="44">
        <f t="shared" si="36"/>
        <v>0</v>
      </c>
    </row>
    <row r="2340" spans="1:1" hidden="1">
      <c r="A2340" s="44">
        <f t="shared" si="36"/>
        <v>0</v>
      </c>
    </row>
    <row r="2341" spans="1:1" hidden="1">
      <c r="A2341" s="44">
        <f t="shared" si="36"/>
        <v>0</v>
      </c>
    </row>
    <row r="2342" spans="1:1" hidden="1">
      <c r="A2342" s="44">
        <f t="shared" si="36"/>
        <v>0</v>
      </c>
    </row>
    <row r="2343" spans="1:1" hidden="1">
      <c r="A2343" s="44">
        <f t="shared" si="36"/>
        <v>0</v>
      </c>
    </row>
    <row r="2344" spans="1:1" hidden="1">
      <c r="A2344" s="44">
        <f t="shared" si="36"/>
        <v>0</v>
      </c>
    </row>
    <row r="2345" spans="1:1" hidden="1">
      <c r="A2345" s="44">
        <f t="shared" si="36"/>
        <v>0</v>
      </c>
    </row>
    <row r="2346" spans="1:1" hidden="1">
      <c r="A2346" s="44">
        <f t="shared" si="36"/>
        <v>0</v>
      </c>
    </row>
    <row r="2347" spans="1:1" hidden="1">
      <c r="A2347" s="44">
        <f t="shared" si="36"/>
        <v>0</v>
      </c>
    </row>
    <row r="2348" spans="1:1" hidden="1">
      <c r="A2348" s="44">
        <f t="shared" si="36"/>
        <v>0</v>
      </c>
    </row>
    <row r="2349" spans="1:1" hidden="1">
      <c r="A2349" s="44">
        <f t="shared" si="36"/>
        <v>0</v>
      </c>
    </row>
    <row r="2350" spans="1:1" hidden="1">
      <c r="A2350" s="44">
        <f t="shared" si="36"/>
        <v>0</v>
      </c>
    </row>
    <row r="2351" spans="1:1" hidden="1">
      <c r="A2351" s="44">
        <f t="shared" si="36"/>
        <v>0</v>
      </c>
    </row>
    <row r="2352" spans="1:1" hidden="1">
      <c r="A2352" s="44">
        <f t="shared" si="36"/>
        <v>0</v>
      </c>
    </row>
    <row r="2353" spans="1:1" hidden="1">
      <c r="A2353" s="44">
        <f t="shared" si="36"/>
        <v>0</v>
      </c>
    </row>
    <row r="2354" spans="1:1" hidden="1">
      <c r="A2354" s="44">
        <f t="shared" si="36"/>
        <v>0</v>
      </c>
    </row>
    <row r="2355" spans="1:1" hidden="1">
      <c r="A2355" s="44">
        <f t="shared" si="36"/>
        <v>0</v>
      </c>
    </row>
    <row r="2356" spans="1:1" hidden="1">
      <c r="A2356" s="44">
        <f t="shared" si="36"/>
        <v>0</v>
      </c>
    </row>
    <row r="2357" spans="1:1" hidden="1">
      <c r="A2357" s="44">
        <f t="shared" si="36"/>
        <v>0</v>
      </c>
    </row>
    <row r="2358" spans="1:1" hidden="1">
      <c r="A2358" s="44">
        <f t="shared" si="36"/>
        <v>0</v>
      </c>
    </row>
    <row r="2359" spans="1:1" hidden="1">
      <c r="A2359" s="44">
        <f t="shared" si="36"/>
        <v>0</v>
      </c>
    </row>
    <row r="2360" spans="1:1" hidden="1">
      <c r="A2360" s="44">
        <f t="shared" si="36"/>
        <v>0</v>
      </c>
    </row>
    <row r="2361" spans="1:1" hidden="1">
      <c r="A2361" s="44">
        <f t="shared" si="36"/>
        <v>0</v>
      </c>
    </row>
    <row r="2362" spans="1:1" hidden="1">
      <c r="A2362" s="44">
        <f t="shared" si="36"/>
        <v>0</v>
      </c>
    </row>
    <row r="2363" spans="1:1" hidden="1">
      <c r="A2363" s="44">
        <f t="shared" si="36"/>
        <v>0</v>
      </c>
    </row>
    <row r="2364" spans="1:1" hidden="1">
      <c r="A2364" s="44">
        <f t="shared" si="36"/>
        <v>0</v>
      </c>
    </row>
    <row r="2365" spans="1:1" hidden="1">
      <c r="A2365" s="44">
        <f t="shared" si="36"/>
        <v>0</v>
      </c>
    </row>
    <row r="2366" spans="1:1" hidden="1">
      <c r="A2366" s="44">
        <f t="shared" si="36"/>
        <v>0</v>
      </c>
    </row>
    <row r="2367" spans="1:1" hidden="1">
      <c r="A2367" s="44">
        <f t="shared" si="36"/>
        <v>0</v>
      </c>
    </row>
    <row r="2368" spans="1:1" hidden="1">
      <c r="A2368" s="44">
        <f t="shared" si="36"/>
        <v>0</v>
      </c>
    </row>
    <row r="2369" spans="1:1" hidden="1">
      <c r="A2369" s="44">
        <f t="shared" si="36"/>
        <v>0</v>
      </c>
    </row>
    <row r="2370" spans="1:1" hidden="1">
      <c r="A2370" s="44">
        <f t="shared" si="36"/>
        <v>0</v>
      </c>
    </row>
    <row r="2371" spans="1:1" hidden="1">
      <c r="A2371" s="44">
        <f t="shared" si="36"/>
        <v>0</v>
      </c>
    </row>
    <row r="2372" spans="1:1" hidden="1">
      <c r="A2372" s="44">
        <f t="shared" si="36"/>
        <v>0</v>
      </c>
    </row>
    <row r="2373" spans="1:1" hidden="1">
      <c r="A2373" s="44">
        <f t="shared" si="36"/>
        <v>0</v>
      </c>
    </row>
    <row r="2374" spans="1:1" hidden="1">
      <c r="A2374" s="44">
        <f t="shared" si="36"/>
        <v>0</v>
      </c>
    </row>
    <row r="2375" spans="1:1" hidden="1">
      <c r="A2375" s="44">
        <f t="shared" ref="A2375:A2438" si="37">IF(B2375="UU","UUW",B2375)</f>
        <v>0</v>
      </c>
    </row>
    <row r="2376" spans="1:1" hidden="1">
      <c r="A2376" s="44">
        <f t="shared" si="37"/>
        <v>0</v>
      </c>
    </row>
    <row r="2377" spans="1:1" hidden="1">
      <c r="A2377" s="44">
        <f t="shared" si="37"/>
        <v>0</v>
      </c>
    </row>
    <row r="2378" spans="1:1" hidden="1">
      <c r="A2378" s="44">
        <f t="shared" si="37"/>
        <v>0</v>
      </c>
    </row>
    <row r="2379" spans="1:1" hidden="1">
      <c r="A2379" s="44">
        <f t="shared" si="37"/>
        <v>0</v>
      </c>
    </row>
    <row r="2380" spans="1:1" hidden="1">
      <c r="A2380" s="44">
        <f t="shared" si="37"/>
        <v>0</v>
      </c>
    </row>
    <row r="2381" spans="1:1" hidden="1">
      <c r="A2381" s="44">
        <f t="shared" si="37"/>
        <v>0</v>
      </c>
    </row>
    <row r="2382" spans="1:1" hidden="1">
      <c r="A2382" s="44">
        <f t="shared" si="37"/>
        <v>0</v>
      </c>
    </row>
    <row r="2383" spans="1:1" hidden="1">
      <c r="A2383" s="44">
        <f t="shared" si="37"/>
        <v>0</v>
      </c>
    </row>
    <row r="2384" spans="1:1" hidden="1">
      <c r="A2384" s="44">
        <f t="shared" si="37"/>
        <v>0</v>
      </c>
    </row>
    <row r="2385" spans="1:1" hidden="1">
      <c r="A2385" s="44">
        <f t="shared" si="37"/>
        <v>0</v>
      </c>
    </row>
    <row r="2386" spans="1:1" hidden="1">
      <c r="A2386" s="44">
        <f t="shared" si="37"/>
        <v>0</v>
      </c>
    </row>
    <row r="2387" spans="1:1" hidden="1">
      <c r="A2387" s="44">
        <f t="shared" si="37"/>
        <v>0</v>
      </c>
    </row>
    <row r="2388" spans="1:1" hidden="1">
      <c r="A2388" s="44">
        <f t="shared" si="37"/>
        <v>0</v>
      </c>
    </row>
    <row r="2389" spans="1:1" hidden="1">
      <c r="A2389" s="44">
        <f t="shared" si="37"/>
        <v>0</v>
      </c>
    </row>
    <row r="2390" spans="1:1" hidden="1">
      <c r="A2390" s="44">
        <f t="shared" si="37"/>
        <v>0</v>
      </c>
    </row>
    <row r="2391" spans="1:1" hidden="1">
      <c r="A2391" s="44">
        <f t="shared" si="37"/>
        <v>0</v>
      </c>
    </row>
    <row r="2392" spans="1:1" hidden="1">
      <c r="A2392" s="44">
        <f t="shared" si="37"/>
        <v>0</v>
      </c>
    </row>
    <row r="2393" spans="1:1" hidden="1">
      <c r="A2393" s="44">
        <f t="shared" si="37"/>
        <v>0</v>
      </c>
    </row>
    <row r="2394" spans="1:1" hidden="1">
      <c r="A2394" s="44">
        <f t="shared" si="37"/>
        <v>0</v>
      </c>
    </row>
    <row r="2395" spans="1:1" hidden="1">
      <c r="A2395" s="44">
        <f t="shared" si="37"/>
        <v>0</v>
      </c>
    </row>
    <row r="2396" spans="1:1" hidden="1">
      <c r="A2396" s="44">
        <f t="shared" si="37"/>
        <v>0</v>
      </c>
    </row>
    <row r="2397" spans="1:1" hidden="1">
      <c r="A2397" s="44">
        <f t="shared" si="37"/>
        <v>0</v>
      </c>
    </row>
    <row r="2398" spans="1:1" hidden="1">
      <c r="A2398" s="44">
        <f t="shared" si="37"/>
        <v>0</v>
      </c>
    </row>
    <row r="2399" spans="1:1" hidden="1">
      <c r="A2399" s="44">
        <f t="shared" si="37"/>
        <v>0</v>
      </c>
    </row>
    <row r="2400" spans="1:1" hidden="1">
      <c r="A2400" s="44">
        <f t="shared" si="37"/>
        <v>0</v>
      </c>
    </row>
    <row r="2401" spans="1:1" hidden="1">
      <c r="A2401" s="44">
        <f t="shared" si="37"/>
        <v>0</v>
      </c>
    </row>
    <row r="2402" spans="1:1" hidden="1">
      <c r="A2402" s="44">
        <f t="shared" si="37"/>
        <v>0</v>
      </c>
    </row>
    <row r="2403" spans="1:1" hidden="1">
      <c r="A2403" s="44">
        <f t="shared" si="37"/>
        <v>0</v>
      </c>
    </row>
    <row r="2404" spans="1:1" hidden="1">
      <c r="A2404" s="44">
        <f t="shared" si="37"/>
        <v>0</v>
      </c>
    </row>
    <row r="2405" spans="1:1" hidden="1">
      <c r="A2405" s="44">
        <f t="shared" si="37"/>
        <v>0</v>
      </c>
    </row>
    <row r="2406" spans="1:1" hidden="1">
      <c r="A2406" s="44">
        <f t="shared" si="37"/>
        <v>0</v>
      </c>
    </row>
    <row r="2407" spans="1:1" hidden="1">
      <c r="A2407" s="44">
        <f t="shared" si="37"/>
        <v>0</v>
      </c>
    </row>
    <row r="2408" spans="1:1" hidden="1">
      <c r="A2408" s="44">
        <f t="shared" si="37"/>
        <v>0</v>
      </c>
    </row>
    <row r="2409" spans="1:1" hidden="1">
      <c r="A2409" s="44">
        <f t="shared" si="37"/>
        <v>0</v>
      </c>
    </row>
    <row r="2410" spans="1:1" hidden="1">
      <c r="A2410" s="44">
        <f t="shared" si="37"/>
        <v>0</v>
      </c>
    </row>
    <row r="2411" spans="1:1" hidden="1">
      <c r="A2411" s="44">
        <f t="shared" si="37"/>
        <v>0</v>
      </c>
    </row>
    <row r="2412" spans="1:1" hidden="1">
      <c r="A2412" s="44">
        <f t="shared" si="37"/>
        <v>0</v>
      </c>
    </row>
    <row r="2413" spans="1:1" hidden="1">
      <c r="A2413" s="44">
        <f t="shared" si="37"/>
        <v>0</v>
      </c>
    </row>
    <row r="2414" spans="1:1" hidden="1">
      <c r="A2414" s="44">
        <f t="shared" si="37"/>
        <v>0</v>
      </c>
    </row>
    <row r="2415" spans="1:1" hidden="1">
      <c r="A2415" s="44">
        <f t="shared" si="37"/>
        <v>0</v>
      </c>
    </row>
    <row r="2416" spans="1:1" hidden="1">
      <c r="A2416" s="44">
        <f t="shared" si="37"/>
        <v>0</v>
      </c>
    </row>
    <row r="2417" spans="1:1" hidden="1">
      <c r="A2417" s="44">
        <f t="shared" si="37"/>
        <v>0</v>
      </c>
    </row>
    <row r="2418" spans="1:1" hidden="1">
      <c r="A2418" s="44">
        <f t="shared" si="37"/>
        <v>0</v>
      </c>
    </row>
    <row r="2419" spans="1:1" hidden="1">
      <c r="A2419" s="44">
        <f t="shared" si="37"/>
        <v>0</v>
      </c>
    </row>
    <row r="2420" spans="1:1" hidden="1">
      <c r="A2420" s="44">
        <f t="shared" si="37"/>
        <v>0</v>
      </c>
    </row>
    <row r="2421" spans="1:1" hidden="1">
      <c r="A2421" s="44">
        <f t="shared" si="37"/>
        <v>0</v>
      </c>
    </row>
    <row r="2422" spans="1:1" hidden="1">
      <c r="A2422" s="44">
        <f t="shared" si="37"/>
        <v>0</v>
      </c>
    </row>
    <row r="2423" spans="1:1" hidden="1">
      <c r="A2423" s="44">
        <f t="shared" si="37"/>
        <v>0</v>
      </c>
    </row>
    <row r="2424" spans="1:1" hidden="1">
      <c r="A2424" s="44">
        <f t="shared" si="37"/>
        <v>0</v>
      </c>
    </row>
    <row r="2425" spans="1:1" hidden="1">
      <c r="A2425" s="44">
        <f t="shared" si="37"/>
        <v>0</v>
      </c>
    </row>
    <row r="2426" spans="1:1" hidden="1">
      <c r="A2426" s="44">
        <f t="shared" si="37"/>
        <v>0</v>
      </c>
    </row>
    <row r="2427" spans="1:1" hidden="1">
      <c r="A2427" s="44">
        <f t="shared" si="37"/>
        <v>0</v>
      </c>
    </row>
    <row r="2428" spans="1:1" hidden="1">
      <c r="A2428" s="44">
        <f t="shared" si="37"/>
        <v>0</v>
      </c>
    </row>
    <row r="2429" spans="1:1" hidden="1">
      <c r="A2429" s="44">
        <f t="shared" si="37"/>
        <v>0</v>
      </c>
    </row>
    <row r="2430" spans="1:1" hidden="1">
      <c r="A2430" s="44">
        <f t="shared" si="37"/>
        <v>0</v>
      </c>
    </row>
    <row r="2431" spans="1:1" hidden="1">
      <c r="A2431" s="44">
        <f t="shared" si="37"/>
        <v>0</v>
      </c>
    </row>
    <row r="2432" spans="1:1" hidden="1">
      <c r="A2432" s="44">
        <f t="shared" si="37"/>
        <v>0</v>
      </c>
    </row>
    <row r="2433" spans="1:1" hidden="1">
      <c r="A2433" s="44">
        <f t="shared" si="37"/>
        <v>0</v>
      </c>
    </row>
    <row r="2434" spans="1:1" hidden="1">
      <c r="A2434" s="44">
        <f t="shared" si="37"/>
        <v>0</v>
      </c>
    </row>
    <row r="2435" spans="1:1" hidden="1">
      <c r="A2435" s="44">
        <f t="shared" si="37"/>
        <v>0</v>
      </c>
    </row>
    <row r="2436" spans="1:1" hidden="1">
      <c r="A2436" s="44">
        <f t="shared" si="37"/>
        <v>0</v>
      </c>
    </row>
    <row r="2437" spans="1:1" hidden="1">
      <c r="A2437" s="44">
        <f t="shared" si="37"/>
        <v>0</v>
      </c>
    </row>
    <row r="2438" spans="1:1" hidden="1">
      <c r="A2438" s="44">
        <f t="shared" si="37"/>
        <v>0</v>
      </c>
    </row>
    <row r="2439" spans="1:1" hidden="1">
      <c r="A2439" s="44">
        <f t="shared" ref="A2439:A2502" si="38">IF(B2439="UU","UUW",B2439)</f>
        <v>0</v>
      </c>
    </row>
    <row r="2440" spans="1:1" hidden="1">
      <c r="A2440" s="44">
        <f t="shared" si="38"/>
        <v>0</v>
      </c>
    </row>
    <row r="2441" spans="1:1" hidden="1">
      <c r="A2441" s="44">
        <f t="shared" si="38"/>
        <v>0</v>
      </c>
    </row>
    <row r="2442" spans="1:1" hidden="1">
      <c r="A2442" s="44">
        <f t="shared" si="38"/>
        <v>0</v>
      </c>
    </row>
    <row r="2443" spans="1:1" hidden="1">
      <c r="A2443" s="44">
        <f t="shared" si="38"/>
        <v>0</v>
      </c>
    </row>
    <row r="2444" spans="1:1" hidden="1">
      <c r="A2444" s="44">
        <f t="shared" si="38"/>
        <v>0</v>
      </c>
    </row>
    <row r="2445" spans="1:1" hidden="1">
      <c r="A2445" s="44">
        <f t="shared" si="38"/>
        <v>0</v>
      </c>
    </row>
    <row r="2446" spans="1:1" hidden="1">
      <c r="A2446" s="44">
        <f t="shared" si="38"/>
        <v>0</v>
      </c>
    </row>
    <row r="2447" spans="1:1" hidden="1">
      <c r="A2447" s="44">
        <f t="shared" si="38"/>
        <v>0</v>
      </c>
    </row>
    <row r="2448" spans="1:1" hidden="1">
      <c r="A2448" s="44">
        <f t="shared" si="38"/>
        <v>0</v>
      </c>
    </row>
    <row r="2449" spans="1:1" hidden="1">
      <c r="A2449" s="44">
        <f t="shared" si="38"/>
        <v>0</v>
      </c>
    </row>
    <row r="2450" spans="1:1" hidden="1">
      <c r="A2450" s="44">
        <f t="shared" si="38"/>
        <v>0</v>
      </c>
    </row>
    <row r="2451" spans="1:1" hidden="1">
      <c r="A2451" s="44">
        <f t="shared" si="38"/>
        <v>0</v>
      </c>
    </row>
    <row r="2452" spans="1:1" hidden="1">
      <c r="A2452" s="44">
        <f t="shared" si="38"/>
        <v>0</v>
      </c>
    </row>
    <row r="2453" spans="1:1" hidden="1">
      <c r="A2453" s="44">
        <f t="shared" si="38"/>
        <v>0</v>
      </c>
    </row>
    <row r="2454" spans="1:1" hidden="1">
      <c r="A2454" s="44">
        <f t="shared" si="38"/>
        <v>0</v>
      </c>
    </row>
    <row r="2455" spans="1:1" hidden="1">
      <c r="A2455" s="44">
        <f t="shared" si="38"/>
        <v>0</v>
      </c>
    </row>
    <row r="2456" spans="1:1" hidden="1">
      <c r="A2456" s="44">
        <f t="shared" si="38"/>
        <v>0</v>
      </c>
    </row>
    <row r="2457" spans="1:1" hidden="1">
      <c r="A2457" s="44">
        <f t="shared" si="38"/>
        <v>0</v>
      </c>
    </row>
    <row r="2458" spans="1:1" hidden="1">
      <c r="A2458" s="44">
        <f t="shared" si="38"/>
        <v>0</v>
      </c>
    </row>
    <row r="2459" spans="1:1" hidden="1">
      <c r="A2459" s="44">
        <f t="shared" si="38"/>
        <v>0</v>
      </c>
    </row>
    <row r="2460" spans="1:1" hidden="1">
      <c r="A2460" s="44">
        <f t="shared" si="38"/>
        <v>0</v>
      </c>
    </row>
    <row r="2461" spans="1:1" hidden="1">
      <c r="A2461" s="44">
        <f t="shared" si="38"/>
        <v>0</v>
      </c>
    </row>
    <row r="2462" spans="1:1" hidden="1">
      <c r="A2462" s="44">
        <f t="shared" si="38"/>
        <v>0</v>
      </c>
    </row>
    <row r="2463" spans="1:1" hidden="1">
      <c r="A2463" s="44">
        <f t="shared" si="38"/>
        <v>0</v>
      </c>
    </row>
    <row r="2464" spans="1:1" hidden="1">
      <c r="A2464" s="44">
        <f t="shared" si="38"/>
        <v>0</v>
      </c>
    </row>
    <row r="2465" spans="1:1" hidden="1">
      <c r="A2465" s="44">
        <f t="shared" si="38"/>
        <v>0</v>
      </c>
    </row>
    <row r="2466" spans="1:1" hidden="1">
      <c r="A2466" s="44">
        <f t="shared" si="38"/>
        <v>0</v>
      </c>
    </row>
    <row r="2467" spans="1:1" hidden="1">
      <c r="A2467" s="44">
        <f t="shared" si="38"/>
        <v>0</v>
      </c>
    </row>
    <row r="2468" spans="1:1" hidden="1">
      <c r="A2468" s="44">
        <f t="shared" si="38"/>
        <v>0</v>
      </c>
    </row>
    <row r="2469" spans="1:1" hidden="1">
      <c r="A2469" s="44">
        <f t="shared" si="38"/>
        <v>0</v>
      </c>
    </row>
    <row r="2470" spans="1:1" hidden="1">
      <c r="A2470" s="44">
        <f t="shared" si="38"/>
        <v>0</v>
      </c>
    </row>
    <row r="2471" spans="1:1" hidden="1">
      <c r="A2471" s="44">
        <f t="shared" si="38"/>
        <v>0</v>
      </c>
    </row>
    <row r="2472" spans="1:1" hidden="1">
      <c r="A2472" s="44">
        <f t="shared" si="38"/>
        <v>0</v>
      </c>
    </row>
    <row r="2473" spans="1:1" hidden="1">
      <c r="A2473" s="44">
        <f t="shared" si="38"/>
        <v>0</v>
      </c>
    </row>
    <row r="2474" spans="1:1" hidden="1">
      <c r="A2474" s="44">
        <f t="shared" si="38"/>
        <v>0</v>
      </c>
    </row>
    <row r="2475" spans="1:1" hidden="1">
      <c r="A2475" s="44">
        <f t="shared" si="38"/>
        <v>0</v>
      </c>
    </row>
    <row r="2476" spans="1:1" hidden="1">
      <c r="A2476" s="44">
        <f t="shared" si="38"/>
        <v>0</v>
      </c>
    </row>
    <row r="2477" spans="1:1" hidden="1">
      <c r="A2477" s="44">
        <f t="shared" si="38"/>
        <v>0</v>
      </c>
    </row>
    <row r="2478" spans="1:1" hidden="1">
      <c r="A2478" s="44">
        <f t="shared" si="38"/>
        <v>0</v>
      </c>
    </row>
    <row r="2479" spans="1:1" hidden="1">
      <c r="A2479" s="44">
        <f t="shared" si="38"/>
        <v>0</v>
      </c>
    </row>
    <row r="2480" spans="1:1" hidden="1">
      <c r="A2480" s="44">
        <f t="shared" si="38"/>
        <v>0</v>
      </c>
    </row>
    <row r="2481" spans="1:1" hidden="1">
      <c r="A2481" s="44">
        <f t="shared" si="38"/>
        <v>0</v>
      </c>
    </row>
    <row r="2482" spans="1:1" hidden="1">
      <c r="A2482" s="44">
        <f t="shared" si="38"/>
        <v>0</v>
      </c>
    </row>
    <row r="2483" spans="1:1" hidden="1">
      <c r="A2483" s="44">
        <f t="shared" si="38"/>
        <v>0</v>
      </c>
    </row>
    <row r="2484" spans="1:1" hidden="1">
      <c r="A2484" s="44">
        <f t="shared" si="38"/>
        <v>0</v>
      </c>
    </row>
    <row r="2485" spans="1:1" hidden="1">
      <c r="A2485" s="44">
        <f t="shared" si="38"/>
        <v>0</v>
      </c>
    </row>
    <row r="2486" spans="1:1" hidden="1">
      <c r="A2486" s="44">
        <f t="shared" si="38"/>
        <v>0</v>
      </c>
    </row>
    <row r="2487" spans="1:1" hidden="1">
      <c r="A2487" s="44">
        <f t="shared" si="38"/>
        <v>0</v>
      </c>
    </row>
    <row r="2488" spans="1:1" hidden="1">
      <c r="A2488" s="44">
        <f t="shared" si="38"/>
        <v>0</v>
      </c>
    </row>
    <row r="2489" spans="1:1" hidden="1">
      <c r="A2489" s="44">
        <f t="shared" si="38"/>
        <v>0</v>
      </c>
    </row>
    <row r="2490" spans="1:1" hidden="1">
      <c r="A2490" s="44">
        <f t="shared" si="38"/>
        <v>0</v>
      </c>
    </row>
    <row r="2491" spans="1:1" hidden="1">
      <c r="A2491" s="44">
        <f t="shared" si="38"/>
        <v>0</v>
      </c>
    </row>
    <row r="2492" spans="1:1" hidden="1">
      <c r="A2492" s="44">
        <f t="shared" si="38"/>
        <v>0</v>
      </c>
    </row>
    <row r="2493" spans="1:1" hidden="1">
      <c r="A2493" s="44">
        <f t="shared" si="38"/>
        <v>0</v>
      </c>
    </row>
    <row r="2494" spans="1:1" hidden="1">
      <c r="A2494" s="44">
        <f t="shared" si="38"/>
        <v>0</v>
      </c>
    </row>
    <row r="2495" spans="1:1" hidden="1">
      <c r="A2495" s="44">
        <f t="shared" si="38"/>
        <v>0</v>
      </c>
    </row>
    <row r="2496" spans="1:1" hidden="1">
      <c r="A2496" s="44">
        <f t="shared" si="38"/>
        <v>0</v>
      </c>
    </row>
    <row r="2497" spans="1:1" hidden="1">
      <c r="A2497" s="44">
        <f t="shared" si="38"/>
        <v>0</v>
      </c>
    </row>
    <row r="2498" spans="1:1" hidden="1">
      <c r="A2498" s="44">
        <f t="shared" si="38"/>
        <v>0</v>
      </c>
    </row>
    <row r="2499" spans="1:1" hidden="1">
      <c r="A2499" s="44">
        <f t="shared" si="38"/>
        <v>0</v>
      </c>
    </row>
    <row r="2500" spans="1:1" hidden="1">
      <c r="A2500" s="44">
        <f t="shared" si="38"/>
        <v>0</v>
      </c>
    </row>
    <row r="2501" spans="1:1" hidden="1">
      <c r="A2501" s="44">
        <f t="shared" si="38"/>
        <v>0</v>
      </c>
    </row>
    <row r="2502" spans="1:1" hidden="1">
      <c r="A2502" s="44">
        <f t="shared" si="38"/>
        <v>0</v>
      </c>
    </row>
    <row r="2503" spans="1:1" hidden="1">
      <c r="A2503" s="44">
        <f t="shared" ref="A2503:A2566" si="39">IF(B2503="UU","UUW",B2503)</f>
        <v>0</v>
      </c>
    </row>
    <row r="2504" spans="1:1" hidden="1">
      <c r="A2504" s="44">
        <f t="shared" si="39"/>
        <v>0</v>
      </c>
    </row>
    <row r="2505" spans="1:1" hidden="1">
      <c r="A2505" s="44">
        <f t="shared" si="39"/>
        <v>0</v>
      </c>
    </row>
    <row r="2506" spans="1:1" hidden="1">
      <c r="A2506" s="44">
        <f t="shared" si="39"/>
        <v>0</v>
      </c>
    </row>
    <row r="2507" spans="1:1" hidden="1">
      <c r="A2507" s="44">
        <f t="shared" si="39"/>
        <v>0</v>
      </c>
    </row>
    <row r="2508" spans="1:1" hidden="1">
      <c r="A2508" s="44">
        <f t="shared" si="39"/>
        <v>0</v>
      </c>
    </row>
    <row r="2509" spans="1:1" hidden="1">
      <c r="A2509" s="44">
        <f t="shared" si="39"/>
        <v>0</v>
      </c>
    </row>
    <row r="2510" spans="1:1" hidden="1">
      <c r="A2510" s="44">
        <f t="shared" si="39"/>
        <v>0</v>
      </c>
    </row>
    <row r="2511" spans="1:1" hidden="1">
      <c r="A2511" s="44">
        <f t="shared" si="39"/>
        <v>0</v>
      </c>
    </row>
    <row r="2512" spans="1:1" hidden="1">
      <c r="A2512" s="44">
        <f t="shared" si="39"/>
        <v>0</v>
      </c>
    </row>
    <row r="2513" spans="1:1" hidden="1">
      <c r="A2513" s="44">
        <f t="shared" si="39"/>
        <v>0</v>
      </c>
    </row>
    <row r="2514" spans="1:1" hidden="1">
      <c r="A2514" s="44">
        <f t="shared" si="39"/>
        <v>0</v>
      </c>
    </row>
    <row r="2515" spans="1:1" hidden="1">
      <c r="A2515" s="44">
        <f t="shared" si="39"/>
        <v>0</v>
      </c>
    </row>
    <row r="2516" spans="1:1" hidden="1">
      <c r="A2516" s="44">
        <f t="shared" si="39"/>
        <v>0</v>
      </c>
    </row>
    <row r="2517" spans="1:1" hidden="1">
      <c r="A2517" s="44">
        <f t="shared" si="39"/>
        <v>0</v>
      </c>
    </row>
    <row r="2518" spans="1:1" hidden="1">
      <c r="A2518" s="44">
        <f t="shared" si="39"/>
        <v>0</v>
      </c>
    </row>
    <row r="2519" spans="1:1" hidden="1">
      <c r="A2519" s="44">
        <f t="shared" si="39"/>
        <v>0</v>
      </c>
    </row>
    <row r="2520" spans="1:1" hidden="1">
      <c r="A2520" s="44">
        <f t="shared" si="39"/>
        <v>0</v>
      </c>
    </row>
    <row r="2521" spans="1:1" hidden="1">
      <c r="A2521" s="44">
        <f t="shared" si="39"/>
        <v>0</v>
      </c>
    </row>
    <row r="2522" spans="1:1" hidden="1">
      <c r="A2522" s="44">
        <f t="shared" si="39"/>
        <v>0</v>
      </c>
    </row>
    <row r="2523" spans="1:1" hidden="1">
      <c r="A2523" s="44">
        <f t="shared" si="39"/>
        <v>0</v>
      </c>
    </row>
    <row r="2524" spans="1:1" hidden="1">
      <c r="A2524" s="44">
        <f t="shared" si="39"/>
        <v>0</v>
      </c>
    </row>
    <row r="2525" spans="1:1" hidden="1">
      <c r="A2525" s="44">
        <f t="shared" si="39"/>
        <v>0</v>
      </c>
    </row>
    <row r="2526" spans="1:1" hidden="1">
      <c r="A2526" s="44">
        <f t="shared" si="39"/>
        <v>0</v>
      </c>
    </row>
    <row r="2527" spans="1:1" hidden="1">
      <c r="A2527" s="44">
        <f t="shared" si="39"/>
        <v>0</v>
      </c>
    </row>
    <row r="2528" spans="1:1" hidden="1">
      <c r="A2528" s="44">
        <f t="shared" si="39"/>
        <v>0</v>
      </c>
    </row>
    <row r="2529" spans="1:1" hidden="1">
      <c r="A2529" s="44">
        <f t="shared" si="39"/>
        <v>0</v>
      </c>
    </row>
    <row r="2530" spans="1:1" hidden="1">
      <c r="A2530" s="44">
        <f t="shared" si="39"/>
        <v>0</v>
      </c>
    </row>
    <row r="2531" spans="1:1" hidden="1">
      <c r="A2531" s="44">
        <f t="shared" si="39"/>
        <v>0</v>
      </c>
    </row>
    <row r="2532" spans="1:1" hidden="1">
      <c r="A2532" s="44">
        <f t="shared" si="39"/>
        <v>0</v>
      </c>
    </row>
    <row r="2533" spans="1:1" hidden="1">
      <c r="A2533" s="44">
        <f t="shared" si="39"/>
        <v>0</v>
      </c>
    </row>
    <row r="2534" spans="1:1" hidden="1">
      <c r="A2534" s="44">
        <f t="shared" si="39"/>
        <v>0</v>
      </c>
    </row>
    <row r="2535" spans="1:1" hidden="1">
      <c r="A2535" s="44">
        <f t="shared" si="39"/>
        <v>0</v>
      </c>
    </row>
    <row r="2536" spans="1:1" hidden="1">
      <c r="A2536" s="44">
        <f t="shared" si="39"/>
        <v>0</v>
      </c>
    </row>
    <row r="2537" spans="1:1" hidden="1">
      <c r="A2537" s="44">
        <f t="shared" si="39"/>
        <v>0</v>
      </c>
    </row>
    <row r="2538" spans="1:1" hidden="1">
      <c r="A2538" s="44">
        <f t="shared" si="39"/>
        <v>0</v>
      </c>
    </row>
    <row r="2539" spans="1:1" hidden="1">
      <c r="A2539" s="44">
        <f t="shared" si="39"/>
        <v>0</v>
      </c>
    </row>
    <row r="2540" spans="1:1" hidden="1">
      <c r="A2540" s="44">
        <f t="shared" si="39"/>
        <v>0</v>
      </c>
    </row>
    <row r="2541" spans="1:1" hidden="1">
      <c r="A2541" s="44">
        <f t="shared" si="39"/>
        <v>0</v>
      </c>
    </row>
    <row r="2542" spans="1:1" hidden="1">
      <c r="A2542" s="44">
        <f t="shared" si="39"/>
        <v>0</v>
      </c>
    </row>
    <row r="2543" spans="1:1" hidden="1">
      <c r="A2543" s="44">
        <f t="shared" si="39"/>
        <v>0</v>
      </c>
    </row>
    <row r="2544" spans="1:1" hidden="1">
      <c r="A2544" s="44">
        <f t="shared" si="39"/>
        <v>0</v>
      </c>
    </row>
    <row r="2545" spans="1:1" hidden="1">
      <c r="A2545" s="44">
        <f t="shared" si="39"/>
        <v>0</v>
      </c>
    </row>
    <row r="2546" spans="1:1" hidden="1">
      <c r="A2546" s="44">
        <f t="shared" si="39"/>
        <v>0</v>
      </c>
    </row>
    <row r="2547" spans="1:1" hidden="1">
      <c r="A2547" s="44">
        <f t="shared" si="39"/>
        <v>0</v>
      </c>
    </row>
    <row r="2548" spans="1:1" hidden="1">
      <c r="A2548" s="44">
        <f t="shared" si="39"/>
        <v>0</v>
      </c>
    </row>
    <row r="2549" spans="1:1" hidden="1">
      <c r="A2549" s="44">
        <f t="shared" si="39"/>
        <v>0</v>
      </c>
    </row>
    <row r="2550" spans="1:1" hidden="1">
      <c r="A2550" s="44">
        <f t="shared" si="39"/>
        <v>0</v>
      </c>
    </row>
    <row r="2551" spans="1:1" hidden="1">
      <c r="A2551" s="44">
        <f t="shared" si="39"/>
        <v>0</v>
      </c>
    </row>
    <row r="2552" spans="1:1" hidden="1">
      <c r="A2552" s="44">
        <f t="shared" si="39"/>
        <v>0</v>
      </c>
    </row>
    <row r="2553" spans="1:1" hidden="1">
      <c r="A2553" s="44">
        <f t="shared" si="39"/>
        <v>0</v>
      </c>
    </row>
    <row r="2554" spans="1:1" hidden="1">
      <c r="A2554" s="44">
        <f t="shared" si="39"/>
        <v>0</v>
      </c>
    </row>
    <row r="2555" spans="1:1" hidden="1">
      <c r="A2555" s="44">
        <f t="shared" si="39"/>
        <v>0</v>
      </c>
    </row>
    <row r="2556" spans="1:1" hidden="1">
      <c r="A2556" s="44">
        <f t="shared" si="39"/>
        <v>0</v>
      </c>
    </row>
    <row r="2557" spans="1:1" hidden="1">
      <c r="A2557" s="44">
        <f t="shared" si="39"/>
        <v>0</v>
      </c>
    </row>
    <row r="2558" spans="1:1" hidden="1">
      <c r="A2558" s="44">
        <f t="shared" si="39"/>
        <v>0</v>
      </c>
    </row>
    <row r="2559" spans="1:1" hidden="1">
      <c r="A2559" s="44">
        <f t="shared" si="39"/>
        <v>0</v>
      </c>
    </row>
    <row r="2560" spans="1:1" hidden="1">
      <c r="A2560" s="44">
        <f t="shared" si="39"/>
        <v>0</v>
      </c>
    </row>
    <row r="2561" spans="1:1" hidden="1">
      <c r="A2561" s="44">
        <f t="shared" si="39"/>
        <v>0</v>
      </c>
    </row>
    <row r="2562" spans="1:1" hidden="1">
      <c r="A2562" s="44">
        <f t="shared" si="39"/>
        <v>0</v>
      </c>
    </row>
    <row r="2563" spans="1:1" hidden="1">
      <c r="A2563" s="44">
        <f t="shared" si="39"/>
        <v>0</v>
      </c>
    </row>
    <row r="2564" spans="1:1" hidden="1">
      <c r="A2564" s="44">
        <f t="shared" si="39"/>
        <v>0</v>
      </c>
    </row>
    <row r="2565" spans="1:1" hidden="1">
      <c r="A2565" s="44">
        <f t="shared" si="39"/>
        <v>0</v>
      </c>
    </row>
    <row r="2566" spans="1:1" hidden="1">
      <c r="A2566" s="44">
        <f t="shared" si="39"/>
        <v>0</v>
      </c>
    </row>
    <row r="2567" spans="1:1" hidden="1">
      <c r="A2567" s="44">
        <f t="shared" ref="A2567:A2630" si="40">IF(B2567="UU","UUW",B2567)</f>
        <v>0</v>
      </c>
    </row>
    <row r="2568" spans="1:1" hidden="1">
      <c r="A2568" s="44">
        <f t="shared" si="40"/>
        <v>0</v>
      </c>
    </row>
    <row r="2569" spans="1:1" hidden="1">
      <c r="A2569" s="44">
        <f t="shared" si="40"/>
        <v>0</v>
      </c>
    </row>
    <row r="2570" spans="1:1" hidden="1">
      <c r="A2570" s="44">
        <f t="shared" si="40"/>
        <v>0</v>
      </c>
    </row>
    <row r="2571" spans="1:1" hidden="1">
      <c r="A2571" s="44">
        <f t="shared" si="40"/>
        <v>0</v>
      </c>
    </row>
    <row r="2572" spans="1:1" hidden="1">
      <c r="A2572" s="44">
        <f t="shared" si="40"/>
        <v>0</v>
      </c>
    </row>
    <row r="2573" spans="1:1" hidden="1">
      <c r="A2573" s="44">
        <f t="shared" si="40"/>
        <v>0</v>
      </c>
    </row>
    <row r="2574" spans="1:1" hidden="1">
      <c r="A2574" s="44">
        <f t="shared" si="40"/>
        <v>0</v>
      </c>
    </row>
    <row r="2575" spans="1:1" hidden="1">
      <c r="A2575" s="44">
        <f t="shared" si="40"/>
        <v>0</v>
      </c>
    </row>
    <row r="2576" spans="1:1" hidden="1">
      <c r="A2576" s="44">
        <f t="shared" si="40"/>
        <v>0</v>
      </c>
    </row>
    <row r="2577" spans="1:1" hidden="1">
      <c r="A2577" s="44">
        <f t="shared" si="40"/>
        <v>0</v>
      </c>
    </row>
    <row r="2578" spans="1:1" hidden="1">
      <c r="A2578" s="44">
        <f t="shared" si="40"/>
        <v>0</v>
      </c>
    </row>
    <row r="2579" spans="1:1" hidden="1">
      <c r="A2579" s="44">
        <f t="shared" si="40"/>
        <v>0</v>
      </c>
    </row>
    <row r="2580" spans="1:1" hidden="1">
      <c r="A2580" s="44">
        <f t="shared" si="40"/>
        <v>0</v>
      </c>
    </row>
    <row r="2581" spans="1:1" hidden="1">
      <c r="A2581" s="44">
        <f t="shared" si="40"/>
        <v>0</v>
      </c>
    </row>
    <row r="2582" spans="1:1" hidden="1">
      <c r="A2582" s="44">
        <f t="shared" si="40"/>
        <v>0</v>
      </c>
    </row>
    <row r="2583" spans="1:1" hidden="1">
      <c r="A2583" s="44">
        <f t="shared" si="40"/>
        <v>0</v>
      </c>
    </row>
    <row r="2584" spans="1:1" hidden="1">
      <c r="A2584" s="44">
        <f t="shared" si="40"/>
        <v>0</v>
      </c>
    </row>
    <row r="2585" spans="1:1" hidden="1">
      <c r="A2585" s="44">
        <f t="shared" si="40"/>
        <v>0</v>
      </c>
    </row>
    <row r="2586" spans="1:1" hidden="1">
      <c r="A2586" s="44">
        <f t="shared" si="40"/>
        <v>0</v>
      </c>
    </row>
    <row r="2587" spans="1:1" hidden="1">
      <c r="A2587" s="44">
        <f t="shared" si="40"/>
        <v>0</v>
      </c>
    </row>
    <row r="2588" spans="1:1" hidden="1">
      <c r="A2588" s="44">
        <f t="shared" si="40"/>
        <v>0</v>
      </c>
    </row>
    <row r="2589" spans="1:1" hidden="1">
      <c r="A2589" s="44">
        <f t="shared" si="40"/>
        <v>0</v>
      </c>
    </row>
    <row r="2590" spans="1:1" hidden="1">
      <c r="A2590" s="44">
        <f t="shared" si="40"/>
        <v>0</v>
      </c>
    </row>
    <row r="2591" spans="1:1" hidden="1">
      <c r="A2591" s="44">
        <f t="shared" si="40"/>
        <v>0</v>
      </c>
    </row>
    <row r="2592" spans="1:1" hidden="1">
      <c r="A2592" s="44">
        <f t="shared" si="40"/>
        <v>0</v>
      </c>
    </row>
    <row r="2593" spans="1:1" hidden="1">
      <c r="A2593" s="44">
        <f t="shared" si="40"/>
        <v>0</v>
      </c>
    </row>
    <row r="2594" spans="1:1" hidden="1">
      <c r="A2594" s="44">
        <f t="shared" si="40"/>
        <v>0</v>
      </c>
    </row>
    <row r="2595" spans="1:1" hidden="1">
      <c r="A2595" s="44">
        <f t="shared" si="40"/>
        <v>0</v>
      </c>
    </row>
    <row r="2596" spans="1:1" hidden="1">
      <c r="A2596" s="44">
        <f t="shared" si="40"/>
        <v>0</v>
      </c>
    </row>
    <row r="2597" spans="1:1" hidden="1">
      <c r="A2597" s="44">
        <f t="shared" si="40"/>
        <v>0</v>
      </c>
    </row>
    <row r="2598" spans="1:1" hidden="1">
      <c r="A2598" s="44">
        <f t="shared" si="40"/>
        <v>0</v>
      </c>
    </row>
    <row r="2599" spans="1:1" hidden="1">
      <c r="A2599" s="44">
        <f t="shared" si="40"/>
        <v>0</v>
      </c>
    </row>
    <row r="2600" spans="1:1" hidden="1">
      <c r="A2600" s="44">
        <f t="shared" si="40"/>
        <v>0</v>
      </c>
    </row>
    <row r="2601" spans="1:1" hidden="1">
      <c r="A2601" s="44">
        <f t="shared" si="40"/>
        <v>0</v>
      </c>
    </row>
    <row r="2602" spans="1:1" hidden="1">
      <c r="A2602" s="44">
        <f t="shared" si="40"/>
        <v>0</v>
      </c>
    </row>
    <row r="2603" spans="1:1" hidden="1">
      <c r="A2603" s="44">
        <f t="shared" si="40"/>
        <v>0</v>
      </c>
    </row>
    <row r="2604" spans="1:1" hidden="1">
      <c r="A2604" s="44">
        <f t="shared" si="40"/>
        <v>0</v>
      </c>
    </row>
    <row r="2605" spans="1:1" hidden="1">
      <c r="A2605" s="44">
        <f t="shared" si="40"/>
        <v>0</v>
      </c>
    </row>
    <row r="2606" spans="1:1" hidden="1">
      <c r="A2606" s="44">
        <f t="shared" si="40"/>
        <v>0</v>
      </c>
    </row>
    <row r="2607" spans="1:1" hidden="1">
      <c r="A2607" s="44">
        <f t="shared" si="40"/>
        <v>0</v>
      </c>
    </row>
    <row r="2608" spans="1:1" hidden="1">
      <c r="A2608" s="44">
        <f t="shared" si="40"/>
        <v>0</v>
      </c>
    </row>
    <row r="2609" spans="1:1" hidden="1">
      <c r="A2609" s="44">
        <f t="shared" si="40"/>
        <v>0</v>
      </c>
    </row>
    <row r="2610" spans="1:1" hidden="1">
      <c r="A2610" s="44">
        <f t="shared" si="40"/>
        <v>0</v>
      </c>
    </row>
    <row r="2611" spans="1:1" hidden="1">
      <c r="A2611" s="44">
        <f t="shared" si="40"/>
        <v>0</v>
      </c>
    </row>
    <row r="2612" spans="1:1" hidden="1">
      <c r="A2612" s="44">
        <f t="shared" si="40"/>
        <v>0</v>
      </c>
    </row>
    <row r="2613" spans="1:1" hidden="1">
      <c r="A2613" s="44">
        <f t="shared" si="40"/>
        <v>0</v>
      </c>
    </row>
    <row r="2614" spans="1:1" hidden="1">
      <c r="A2614" s="44">
        <f t="shared" si="40"/>
        <v>0</v>
      </c>
    </row>
    <row r="2615" spans="1:1" hidden="1">
      <c r="A2615" s="44">
        <f t="shared" si="40"/>
        <v>0</v>
      </c>
    </row>
    <row r="2616" spans="1:1" hidden="1">
      <c r="A2616" s="44">
        <f t="shared" si="40"/>
        <v>0</v>
      </c>
    </row>
    <row r="2617" spans="1:1" hidden="1">
      <c r="A2617" s="44">
        <f t="shared" si="40"/>
        <v>0</v>
      </c>
    </row>
    <row r="2618" spans="1:1" hidden="1">
      <c r="A2618" s="44">
        <f t="shared" si="40"/>
        <v>0</v>
      </c>
    </row>
    <row r="2619" spans="1:1" hidden="1">
      <c r="A2619" s="44">
        <f t="shared" si="40"/>
        <v>0</v>
      </c>
    </row>
    <row r="2620" spans="1:1" hidden="1">
      <c r="A2620" s="44">
        <f t="shared" si="40"/>
        <v>0</v>
      </c>
    </row>
    <row r="2621" spans="1:1" hidden="1">
      <c r="A2621" s="44">
        <f t="shared" si="40"/>
        <v>0</v>
      </c>
    </row>
    <row r="2622" spans="1:1" hidden="1">
      <c r="A2622" s="44">
        <f t="shared" si="40"/>
        <v>0</v>
      </c>
    </row>
    <row r="2623" spans="1:1" hidden="1">
      <c r="A2623" s="44">
        <f t="shared" si="40"/>
        <v>0</v>
      </c>
    </row>
    <row r="2624" spans="1:1" hidden="1">
      <c r="A2624" s="44">
        <f t="shared" si="40"/>
        <v>0</v>
      </c>
    </row>
    <row r="2625" spans="1:1" hidden="1">
      <c r="A2625" s="44">
        <f t="shared" si="40"/>
        <v>0</v>
      </c>
    </row>
    <row r="2626" spans="1:1" hidden="1">
      <c r="A2626" s="44">
        <f t="shared" si="40"/>
        <v>0</v>
      </c>
    </row>
    <row r="2627" spans="1:1" hidden="1">
      <c r="A2627" s="44">
        <f t="shared" si="40"/>
        <v>0</v>
      </c>
    </row>
    <row r="2628" spans="1:1" hidden="1">
      <c r="A2628" s="44">
        <f t="shared" si="40"/>
        <v>0</v>
      </c>
    </row>
    <row r="2629" spans="1:1" hidden="1">
      <c r="A2629" s="44">
        <f t="shared" si="40"/>
        <v>0</v>
      </c>
    </row>
    <row r="2630" spans="1:1" hidden="1">
      <c r="A2630" s="44">
        <f t="shared" si="40"/>
        <v>0</v>
      </c>
    </row>
    <row r="2631" spans="1:1" hidden="1">
      <c r="A2631" s="44">
        <f t="shared" ref="A2631:A2694" si="41">IF(B2631="UU","UUW",B2631)</f>
        <v>0</v>
      </c>
    </row>
    <row r="2632" spans="1:1" hidden="1">
      <c r="A2632" s="44">
        <f t="shared" si="41"/>
        <v>0</v>
      </c>
    </row>
    <row r="2633" spans="1:1" hidden="1">
      <c r="A2633" s="44">
        <f t="shared" si="41"/>
        <v>0</v>
      </c>
    </row>
    <row r="2634" spans="1:1" hidden="1">
      <c r="A2634" s="44">
        <f t="shared" si="41"/>
        <v>0</v>
      </c>
    </row>
    <row r="2635" spans="1:1" hidden="1">
      <c r="A2635" s="44">
        <f t="shared" si="41"/>
        <v>0</v>
      </c>
    </row>
    <row r="2636" spans="1:1" hidden="1">
      <c r="A2636" s="44">
        <f t="shared" si="41"/>
        <v>0</v>
      </c>
    </row>
    <row r="2637" spans="1:1" hidden="1">
      <c r="A2637" s="44">
        <f t="shared" si="41"/>
        <v>0</v>
      </c>
    </row>
    <row r="2638" spans="1:1" hidden="1">
      <c r="A2638" s="44">
        <f t="shared" si="41"/>
        <v>0</v>
      </c>
    </row>
    <row r="2639" spans="1:1" hidden="1">
      <c r="A2639" s="44">
        <f t="shared" si="41"/>
        <v>0</v>
      </c>
    </row>
    <row r="2640" spans="1:1" hidden="1">
      <c r="A2640" s="44">
        <f t="shared" si="41"/>
        <v>0</v>
      </c>
    </row>
    <row r="2641" spans="1:1" hidden="1">
      <c r="A2641" s="44">
        <f t="shared" si="41"/>
        <v>0</v>
      </c>
    </row>
    <row r="2642" spans="1:1" hidden="1">
      <c r="A2642" s="44">
        <f t="shared" si="41"/>
        <v>0</v>
      </c>
    </row>
    <row r="2643" spans="1:1" hidden="1">
      <c r="A2643" s="44">
        <f t="shared" si="41"/>
        <v>0</v>
      </c>
    </row>
    <row r="2644" spans="1:1" hidden="1">
      <c r="A2644" s="44">
        <f t="shared" si="41"/>
        <v>0</v>
      </c>
    </row>
    <row r="2645" spans="1:1" hidden="1">
      <c r="A2645" s="44">
        <f t="shared" si="41"/>
        <v>0</v>
      </c>
    </row>
    <row r="2646" spans="1:1" hidden="1">
      <c r="A2646" s="44">
        <f t="shared" si="41"/>
        <v>0</v>
      </c>
    </row>
    <row r="2647" spans="1:1" hidden="1">
      <c r="A2647" s="44">
        <f t="shared" si="41"/>
        <v>0</v>
      </c>
    </row>
    <row r="2648" spans="1:1" hidden="1">
      <c r="A2648" s="44">
        <f t="shared" si="41"/>
        <v>0</v>
      </c>
    </row>
    <row r="2649" spans="1:1" hidden="1">
      <c r="A2649" s="44">
        <f t="shared" si="41"/>
        <v>0</v>
      </c>
    </row>
    <row r="2650" spans="1:1" hidden="1">
      <c r="A2650" s="44">
        <f t="shared" si="41"/>
        <v>0</v>
      </c>
    </row>
    <row r="2651" spans="1:1" hidden="1">
      <c r="A2651" s="44">
        <f t="shared" si="41"/>
        <v>0</v>
      </c>
    </row>
    <row r="2652" spans="1:1" hidden="1">
      <c r="A2652" s="44">
        <f t="shared" si="41"/>
        <v>0</v>
      </c>
    </row>
    <row r="2653" spans="1:1" hidden="1">
      <c r="A2653" s="44">
        <f t="shared" si="41"/>
        <v>0</v>
      </c>
    </row>
    <row r="2654" spans="1:1" hidden="1">
      <c r="A2654" s="44">
        <f t="shared" si="41"/>
        <v>0</v>
      </c>
    </row>
    <row r="2655" spans="1:1" hidden="1">
      <c r="A2655" s="44">
        <f t="shared" si="41"/>
        <v>0</v>
      </c>
    </row>
    <row r="2656" spans="1:1" hidden="1">
      <c r="A2656" s="44">
        <f t="shared" si="41"/>
        <v>0</v>
      </c>
    </row>
    <row r="2657" spans="1:1" hidden="1">
      <c r="A2657" s="44">
        <f t="shared" si="41"/>
        <v>0</v>
      </c>
    </row>
    <row r="2658" spans="1:1" hidden="1">
      <c r="A2658" s="44">
        <f t="shared" si="41"/>
        <v>0</v>
      </c>
    </row>
    <row r="2659" spans="1:1" hidden="1">
      <c r="A2659" s="44">
        <f t="shared" si="41"/>
        <v>0</v>
      </c>
    </row>
    <row r="2660" spans="1:1" hidden="1">
      <c r="A2660" s="44">
        <f t="shared" si="41"/>
        <v>0</v>
      </c>
    </row>
    <row r="2661" spans="1:1" hidden="1">
      <c r="A2661" s="44">
        <f t="shared" si="41"/>
        <v>0</v>
      </c>
    </row>
    <row r="2662" spans="1:1" hidden="1">
      <c r="A2662" s="44">
        <f t="shared" si="41"/>
        <v>0</v>
      </c>
    </row>
    <row r="2663" spans="1:1" hidden="1">
      <c r="A2663" s="44">
        <f t="shared" si="41"/>
        <v>0</v>
      </c>
    </row>
    <row r="2664" spans="1:1" hidden="1">
      <c r="A2664" s="44">
        <f t="shared" si="41"/>
        <v>0</v>
      </c>
    </row>
    <row r="2665" spans="1:1" hidden="1">
      <c r="A2665" s="44">
        <f t="shared" si="41"/>
        <v>0</v>
      </c>
    </row>
    <row r="2666" spans="1:1" hidden="1">
      <c r="A2666" s="44">
        <f t="shared" si="41"/>
        <v>0</v>
      </c>
    </row>
    <row r="2667" spans="1:1" hidden="1">
      <c r="A2667" s="44">
        <f t="shared" si="41"/>
        <v>0</v>
      </c>
    </row>
    <row r="2668" spans="1:1" hidden="1">
      <c r="A2668" s="44">
        <f t="shared" si="41"/>
        <v>0</v>
      </c>
    </row>
    <row r="2669" spans="1:1" hidden="1">
      <c r="A2669" s="44">
        <f t="shared" si="41"/>
        <v>0</v>
      </c>
    </row>
    <row r="2670" spans="1:1" hidden="1">
      <c r="A2670" s="44">
        <f t="shared" si="41"/>
        <v>0</v>
      </c>
    </row>
    <row r="2671" spans="1:1" hidden="1">
      <c r="A2671" s="44">
        <f t="shared" si="41"/>
        <v>0</v>
      </c>
    </row>
    <row r="2672" spans="1:1" hidden="1">
      <c r="A2672" s="44">
        <f t="shared" si="41"/>
        <v>0</v>
      </c>
    </row>
    <row r="2673" spans="1:1" hidden="1">
      <c r="A2673" s="44">
        <f t="shared" si="41"/>
        <v>0</v>
      </c>
    </row>
    <row r="2674" spans="1:1" hidden="1">
      <c r="A2674" s="44">
        <f t="shared" si="41"/>
        <v>0</v>
      </c>
    </row>
    <row r="2675" spans="1:1" hidden="1">
      <c r="A2675" s="44">
        <f t="shared" si="41"/>
        <v>0</v>
      </c>
    </row>
    <row r="2676" spans="1:1" hidden="1">
      <c r="A2676" s="44">
        <f t="shared" si="41"/>
        <v>0</v>
      </c>
    </row>
    <row r="2677" spans="1:1" hidden="1">
      <c r="A2677" s="44">
        <f t="shared" si="41"/>
        <v>0</v>
      </c>
    </row>
    <row r="2678" spans="1:1" hidden="1">
      <c r="A2678" s="44">
        <f t="shared" si="41"/>
        <v>0</v>
      </c>
    </row>
    <row r="2679" spans="1:1" hidden="1">
      <c r="A2679" s="44">
        <f t="shared" si="41"/>
        <v>0</v>
      </c>
    </row>
    <row r="2680" spans="1:1" hidden="1">
      <c r="A2680" s="44">
        <f t="shared" si="41"/>
        <v>0</v>
      </c>
    </row>
    <row r="2681" spans="1:1" hidden="1">
      <c r="A2681" s="44">
        <f t="shared" si="41"/>
        <v>0</v>
      </c>
    </row>
    <row r="2682" spans="1:1" hidden="1">
      <c r="A2682" s="44">
        <f t="shared" si="41"/>
        <v>0</v>
      </c>
    </row>
    <row r="2683" spans="1:1" hidden="1">
      <c r="A2683" s="44">
        <f t="shared" si="41"/>
        <v>0</v>
      </c>
    </row>
    <row r="2684" spans="1:1" hidden="1">
      <c r="A2684" s="44">
        <f t="shared" si="41"/>
        <v>0</v>
      </c>
    </row>
    <row r="2685" spans="1:1" hidden="1">
      <c r="A2685" s="44">
        <f t="shared" si="41"/>
        <v>0</v>
      </c>
    </row>
    <row r="2686" spans="1:1" hidden="1">
      <c r="A2686" s="44">
        <f t="shared" si="41"/>
        <v>0</v>
      </c>
    </row>
    <row r="2687" spans="1:1" hidden="1">
      <c r="A2687" s="44">
        <f t="shared" si="41"/>
        <v>0</v>
      </c>
    </row>
    <row r="2688" spans="1:1" hidden="1">
      <c r="A2688" s="44">
        <f t="shared" si="41"/>
        <v>0</v>
      </c>
    </row>
    <row r="2689" spans="1:1" hidden="1">
      <c r="A2689" s="44">
        <f t="shared" si="41"/>
        <v>0</v>
      </c>
    </row>
    <row r="2690" spans="1:1" hidden="1">
      <c r="A2690" s="44">
        <f t="shared" si="41"/>
        <v>0</v>
      </c>
    </row>
    <row r="2691" spans="1:1" hidden="1">
      <c r="A2691" s="44">
        <f t="shared" si="41"/>
        <v>0</v>
      </c>
    </row>
    <row r="2692" spans="1:1" hidden="1">
      <c r="A2692" s="44">
        <f t="shared" si="41"/>
        <v>0</v>
      </c>
    </row>
    <row r="2693" spans="1:1" hidden="1">
      <c r="A2693" s="44">
        <f t="shared" si="41"/>
        <v>0</v>
      </c>
    </row>
    <row r="2694" spans="1:1" hidden="1">
      <c r="A2694" s="44">
        <f t="shared" si="41"/>
        <v>0</v>
      </c>
    </row>
    <row r="2695" spans="1:1" hidden="1">
      <c r="A2695" s="44">
        <f t="shared" ref="A2695:A2758" si="42">IF(B2695="UU","UUW",B2695)</f>
        <v>0</v>
      </c>
    </row>
    <row r="2696" spans="1:1" hidden="1">
      <c r="A2696" s="44">
        <f t="shared" si="42"/>
        <v>0</v>
      </c>
    </row>
    <row r="2697" spans="1:1" hidden="1">
      <c r="A2697" s="44">
        <f t="shared" si="42"/>
        <v>0</v>
      </c>
    </row>
    <row r="2698" spans="1:1" hidden="1">
      <c r="A2698" s="44">
        <f t="shared" si="42"/>
        <v>0</v>
      </c>
    </row>
    <row r="2699" spans="1:1" hidden="1">
      <c r="A2699" s="44">
        <f t="shared" si="42"/>
        <v>0</v>
      </c>
    </row>
    <row r="2700" spans="1:1" hidden="1">
      <c r="A2700" s="44">
        <f t="shared" si="42"/>
        <v>0</v>
      </c>
    </row>
    <row r="2701" spans="1:1" hidden="1">
      <c r="A2701" s="44">
        <f t="shared" si="42"/>
        <v>0</v>
      </c>
    </row>
    <row r="2702" spans="1:1" hidden="1">
      <c r="A2702" s="44">
        <f t="shared" si="42"/>
        <v>0</v>
      </c>
    </row>
    <row r="2703" spans="1:1" hidden="1">
      <c r="A2703" s="44">
        <f t="shared" si="42"/>
        <v>0</v>
      </c>
    </row>
    <row r="2704" spans="1:1" hidden="1">
      <c r="A2704" s="44">
        <f t="shared" si="42"/>
        <v>0</v>
      </c>
    </row>
    <row r="2705" spans="1:1" hidden="1">
      <c r="A2705" s="44">
        <f t="shared" si="42"/>
        <v>0</v>
      </c>
    </row>
    <row r="2706" spans="1:1" hidden="1">
      <c r="A2706" s="44">
        <f t="shared" si="42"/>
        <v>0</v>
      </c>
    </row>
    <row r="2707" spans="1:1" hidden="1">
      <c r="A2707" s="44">
        <f t="shared" si="42"/>
        <v>0</v>
      </c>
    </row>
    <row r="2708" spans="1:1" hidden="1">
      <c r="A2708" s="44">
        <f t="shared" si="42"/>
        <v>0</v>
      </c>
    </row>
    <row r="2709" spans="1:1" hidden="1">
      <c r="A2709" s="44">
        <f t="shared" si="42"/>
        <v>0</v>
      </c>
    </row>
    <row r="2710" spans="1:1" hidden="1">
      <c r="A2710" s="44">
        <f t="shared" si="42"/>
        <v>0</v>
      </c>
    </row>
    <row r="2711" spans="1:1" hidden="1">
      <c r="A2711" s="44">
        <f t="shared" si="42"/>
        <v>0</v>
      </c>
    </row>
    <row r="2712" spans="1:1" hidden="1">
      <c r="A2712" s="44">
        <f t="shared" si="42"/>
        <v>0</v>
      </c>
    </row>
    <row r="2713" spans="1:1" hidden="1">
      <c r="A2713" s="44">
        <f t="shared" si="42"/>
        <v>0</v>
      </c>
    </row>
    <row r="2714" spans="1:1" hidden="1">
      <c r="A2714" s="44">
        <f t="shared" si="42"/>
        <v>0</v>
      </c>
    </row>
    <row r="2715" spans="1:1" hidden="1">
      <c r="A2715" s="44">
        <f t="shared" si="42"/>
        <v>0</v>
      </c>
    </row>
    <row r="2716" spans="1:1" hidden="1">
      <c r="A2716" s="44">
        <f t="shared" si="42"/>
        <v>0</v>
      </c>
    </row>
    <row r="2717" spans="1:1" hidden="1">
      <c r="A2717" s="44">
        <f t="shared" si="42"/>
        <v>0</v>
      </c>
    </row>
    <row r="2718" spans="1:1" hidden="1">
      <c r="A2718" s="44">
        <f t="shared" si="42"/>
        <v>0</v>
      </c>
    </row>
    <row r="2719" spans="1:1" hidden="1">
      <c r="A2719" s="44">
        <f t="shared" si="42"/>
        <v>0</v>
      </c>
    </row>
    <row r="2720" spans="1:1" hidden="1">
      <c r="A2720" s="44">
        <f t="shared" si="42"/>
        <v>0</v>
      </c>
    </row>
    <row r="2721" spans="1:1" hidden="1">
      <c r="A2721" s="44">
        <f t="shared" si="42"/>
        <v>0</v>
      </c>
    </row>
    <row r="2722" spans="1:1" hidden="1">
      <c r="A2722" s="44">
        <f t="shared" si="42"/>
        <v>0</v>
      </c>
    </row>
    <row r="2723" spans="1:1" hidden="1">
      <c r="A2723" s="44">
        <f t="shared" si="42"/>
        <v>0</v>
      </c>
    </row>
    <row r="2724" spans="1:1" hidden="1">
      <c r="A2724" s="44">
        <f t="shared" si="42"/>
        <v>0</v>
      </c>
    </row>
    <row r="2725" spans="1:1" hidden="1">
      <c r="A2725" s="44">
        <f t="shared" si="42"/>
        <v>0</v>
      </c>
    </row>
    <row r="2726" spans="1:1" hidden="1">
      <c r="A2726" s="44">
        <f t="shared" si="42"/>
        <v>0</v>
      </c>
    </row>
    <row r="2727" spans="1:1" hidden="1">
      <c r="A2727" s="44">
        <f t="shared" si="42"/>
        <v>0</v>
      </c>
    </row>
    <row r="2728" spans="1:1" hidden="1">
      <c r="A2728" s="44">
        <f t="shared" si="42"/>
        <v>0</v>
      </c>
    </row>
    <row r="2729" spans="1:1" hidden="1">
      <c r="A2729" s="44">
        <f t="shared" si="42"/>
        <v>0</v>
      </c>
    </row>
    <row r="2730" spans="1:1" hidden="1">
      <c r="A2730" s="44">
        <f t="shared" si="42"/>
        <v>0</v>
      </c>
    </row>
    <row r="2731" spans="1:1" hidden="1">
      <c r="A2731" s="44">
        <f t="shared" si="42"/>
        <v>0</v>
      </c>
    </row>
    <row r="2732" spans="1:1" hidden="1">
      <c r="A2732" s="44">
        <f t="shared" si="42"/>
        <v>0</v>
      </c>
    </row>
    <row r="2733" spans="1:1" hidden="1">
      <c r="A2733" s="44">
        <f t="shared" si="42"/>
        <v>0</v>
      </c>
    </row>
    <row r="2734" spans="1:1" hidden="1">
      <c r="A2734" s="44">
        <f t="shared" si="42"/>
        <v>0</v>
      </c>
    </row>
    <row r="2735" spans="1:1" hidden="1">
      <c r="A2735" s="44">
        <f t="shared" si="42"/>
        <v>0</v>
      </c>
    </row>
    <row r="2736" spans="1:1" hidden="1">
      <c r="A2736" s="44">
        <f t="shared" si="42"/>
        <v>0</v>
      </c>
    </row>
    <row r="2737" spans="1:1" hidden="1">
      <c r="A2737" s="44">
        <f t="shared" si="42"/>
        <v>0</v>
      </c>
    </row>
    <row r="2738" spans="1:1" hidden="1">
      <c r="A2738" s="44">
        <f t="shared" si="42"/>
        <v>0</v>
      </c>
    </row>
    <row r="2739" spans="1:1" hidden="1">
      <c r="A2739" s="44">
        <f t="shared" si="42"/>
        <v>0</v>
      </c>
    </row>
    <row r="2740" spans="1:1" hidden="1">
      <c r="A2740" s="44">
        <f t="shared" si="42"/>
        <v>0</v>
      </c>
    </row>
    <row r="2741" spans="1:1" hidden="1">
      <c r="A2741" s="44">
        <f t="shared" si="42"/>
        <v>0</v>
      </c>
    </row>
    <row r="2742" spans="1:1" hidden="1">
      <c r="A2742" s="44">
        <f t="shared" si="42"/>
        <v>0</v>
      </c>
    </row>
    <row r="2743" spans="1:1" hidden="1">
      <c r="A2743" s="44">
        <f t="shared" si="42"/>
        <v>0</v>
      </c>
    </row>
    <row r="2744" spans="1:1" hidden="1">
      <c r="A2744" s="44">
        <f t="shared" si="42"/>
        <v>0</v>
      </c>
    </row>
    <row r="2745" spans="1:1" hidden="1">
      <c r="A2745" s="44">
        <f t="shared" si="42"/>
        <v>0</v>
      </c>
    </row>
    <row r="2746" spans="1:1" hidden="1">
      <c r="A2746" s="44">
        <f t="shared" si="42"/>
        <v>0</v>
      </c>
    </row>
    <row r="2747" spans="1:1" hidden="1">
      <c r="A2747" s="44">
        <f t="shared" si="42"/>
        <v>0</v>
      </c>
    </row>
    <row r="2748" spans="1:1" hidden="1">
      <c r="A2748" s="44">
        <f t="shared" si="42"/>
        <v>0</v>
      </c>
    </row>
    <row r="2749" spans="1:1" hidden="1">
      <c r="A2749" s="44">
        <f t="shared" si="42"/>
        <v>0</v>
      </c>
    </row>
    <row r="2750" spans="1:1" hidden="1">
      <c r="A2750" s="44">
        <f t="shared" si="42"/>
        <v>0</v>
      </c>
    </row>
    <row r="2751" spans="1:1" hidden="1">
      <c r="A2751" s="44">
        <f t="shared" si="42"/>
        <v>0</v>
      </c>
    </row>
    <row r="2752" spans="1:1" hidden="1">
      <c r="A2752" s="44">
        <f t="shared" si="42"/>
        <v>0</v>
      </c>
    </row>
    <row r="2753" spans="1:1" hidden="1">
      <c r="A2753" s="44">
        <f t="shared" si="42"/>
        <v>0</v>
      </c>
    </row>
    <row r="2754" spans="1:1" hidden="1">
      <c r="A2754" s="44">
        <f t="shared" si="42"/>
        <v>0</v>
      </c>
    </row>
    <row r="2755" spans="1:1" hidden="1">
      <c r="A2755" s="44">
        <f t="shared" si="42"/>
        <v>0</v>
      </c>
    </row>
    <row r="2756" spans="1:1" hidden="1">
      <c r="A2756" s="44">
        <f t="shared" si="42"/>
        <v>0</v>
      </c>
    </row>
    <row r="2757" spans="1:1" hidden="1">
      <c r="A2757" s="44">
        <f t="shared" si="42"/>
        <v>0</v>
      </c>
    </row>
    <row r="2758" spans="1:1" hidden="1">
      <c r="A2758" s="44">
        <f t="shared" si="42"/>
        <v>0</v>
      </c>
    </row>
    <row r="2759" spans="1:1" hidden="1">
      <c r="A2759" s="44">
        <f t="shared" ref="A2759:A2822" si="43">IF(B2759="UU","UUW",B2759)</f>
        <v>0</v>
      </c>
    </row>
    <row r="2760" spans="1:1" hidden="1">
      <c r="A2760" s="44">
        <f t="shared" si="43"/>
        <v>0</v>
      </c>
    </row>
    <row r="2761" spans="1:1" hidden="1">
      <c r="A2761" s="44">
        <f t="shared" si="43"/>
        <v>0</v>
      </c>
    </row>
    <row r="2762" spans="1:1" hidden="1">
      <c r="A2762" s="44">
        <f t="shared" si="43"/>
        <v>0</v>
      </c>
    </row>
    <row r="2763" spans="1:1" hidden="1">
      <c r="A2763" s="44">
        <f t="shared" si="43"/>
        <v>0</v>
      </c>
    </row>
    <row r="2764" spans="1:1" hidden="1">
      <c r="A2764" s="44">
        <f t="shared" si="43"/>
        <v>0</v>
      </c>
    </row>
    <row r="2765" spans="1:1" hidden="1">
      <c r="A2765" s="44">
        <f t="shared" si="43"/>
        <v>0</v>
      </c>
    </row>
    <row r="2766" spans="1:1" hidden="1">
      <c r="A2766" s="44">
        <f t="shared" si="43"/>
        <v>0</v>
      </c>
    </row>
    <row r="2767" spans="1:1" hidden="1">
      <c r="A2767" s="44">
        <f t="shared" si="43"/>
        <v>0</v>
      </c>
    </row>
    <row r="2768" spans="1:1" hidden="1">
      <c r="A2768" s="44">
        <f t="shared" si="43"/>
        <v>0</v>
      </c>
    </row>
    <row r="2769" spans="1:1" hidden="1">
      <c r="A2769" s="44">
        <f t="shared" si="43"/>
        <v>0</v>
      </c>
    </row>
    <row r="2770" spans="1:1" hidden="1">
      <c r="A2770" s="44">
        <f t="shared" si="43"/>
        <v>0</v>
      </c>
    </row>
    <row r="2771" spans="1:1" hidden="1">
      <c r="A2771" s="44">
        <f t="shared" si="43"/>
        <v>0</v>
      </c>
    </row>
    <row r="2772" spans="1:1" hidden="1">
      <c r="A2772" s="44">
        <f t="shared" si="43"/>
        <v>0</v>
      </c>
    </row>
    <row r="2773" spans="1:1" hidden="1">
      <c r="A2773" s="44">
        <f t="shared" si="43"/>
        <v>0</v>
      </c>
    </row>
    <row r="2774" spans="1:1" hidden="1">
      <c r="A2774" s="44">
        <f t="shared" si="43"/>
        <v>0</v>
      </c>
    </row>
    <row r="2775" spans="1:1" hidden="1">
      <c r="A2775" s="44">
        <f t="shared" si="43"/>
        <v>0</v>
      </c>
    </row>
    <row r="2776" spans="1:1" hidden="1">
      <c r="A2776" s="44">
        <f t="shared" si="43"/>
        <v>0</v>
      </c>
    </row>
    <row r="2777" spans="1:1" hidden="1">
      <c r="A2777" s="44">
        <f t="shared" si="43"/>
        <v>0</v>
      </c>
    </row>
    <row r="2778" spans="1:1" hidden="1">
      <c r="A2778" s="44">
        <f t="shared" si="43"/>
        <v>0</v>
      </c>
    </row>
    <row r="2779" spans="1:1" hidden="1">
      <c r="A2779" s="44">
        <f t="shared" si="43"/>
        <v>0</v>
      </c>
    </row>
    <row r="2780" spans="1:1" hidden="1">
      <c r="A2780" s="44">
        <f t="shared" si="43"/>
        <v>0</v>
      </c>
    </row>
    <row r="2781" spans="1:1" hidden="1">
      <c r="A2781" s="44">
        <f t="shared" si="43"/>
        <v>0</v>
      </c>
    </row>
    <row r="2782" spans="1:1" hidden="1">
      <c r="A2782" s="44">
        <f t="shared" si="43"/>
        <v>0</v>
      </c>
    </row>
    <row r="2783" spans="1:1" hidden="1">
      <c r="A2783" s="44">
        <f t="shared" si="43"/>
        <v>0</v>
      </c>
    </row>
    <row r="2784" spans="1:1" hidden="1">
      <c r="A2784" s="44">
        <f t="shared" si="43"/>
        <v>0</v>
      </c>
    </row>
    <row r="2785" spans="1:1" hidden="1">
      <c r="A2785" s="44">
        <f t="shared" si="43"/>
        <v>0</v>
      </c>
    </row>
    <row r="2786" spans="1:1" hidden="1">
      <c r="A2786" s="44">
        <f t="shared" si="43"/>
        <v>0</v>
      </c>
    </row>
    <row r="2787" spans="1:1" hidden="1">
      <c r="A2787" s="44">
        <f t="shared" si="43"/>
        <v>0</v>
      </c>
    </row>
    <row r="2788" spans="1:1" hidden="1">
      <c r="A2788" s="44">
        <f t="shared" si="43"/>
        <v>0</v>
      </c>
    </row>
    <row r="2789" spans="1:1" hidden="1">
      <c r="A2789" s="44">
        <f t="shared" si="43"/>
        <v>0</v>
      </c>
    </row>
    <row r="2790" spans="1:1" hidden="1">
      <c r="A2790" s="44">
        <f t="shared" si="43"/>
        <v>0</v>
      </c>
    </row>
    <row r="2791" spans="1:1" hidden="1">
      <c r="A2791" s="44">
        <f t="shared" si="43"/>
        <v>0</v>
      </c>
    </row>
    <row r="2792" spans="1:1" hidden="1">
      <c r="A2792" s="44">
        <f t="shared" si="43"/>
        <v>0</v>
      </c>
    </row>
    <row r="2793" spans="1:1" hidden="1">
      <c r="A2793" s="44">
        <f t="shared" si="43"/>
        <v>0</v>
      </c>
    </row>
    <row r="2794" spans="1:1" hidden="1">
      <c r="A2794" s="44">
        <f t="shared" si="43"/>
        <v>0</v>
      </c>
    </row>
    <row r="2795" spans="1:1" hidden="1">
      <c r="A2795" s="44">
        <f t="shared" si="43"/>
        <v>0</v>
      </c>
    </row>
    <row r="2796" spans="1:1" hidden="1">
      <c r="A2796" s="44">
        <f t="shared" si="43"/>
        <v>0</v>
      </c>
    </row>
    <row r="2797" spans="1:1" hidden="1">
      <c r="A2797" s="44">
        <f t="shared" si="43"/>
        <v>0</v>
      </c>
    </row>
    <row r="2798" spans="1:1" hidden="1">
      <c r="A2798" s="44">
        <f t="shared" si="43"/>
        <v>0</v>
      </c>
    </row>
    <row r="2799" spans="1:1" hidden="1">
      <c r="A2799" s="44">
        <f t="shared" si="43"/>
        <v>0</v>
      </c>
    </row>
    <row r="2800" spans="1:1" hidden="1">
      <c r="A2800" s="44">
        <f t="shared" si="43"/>
        <v>0</v>
      </c>
    </row>
    <row r="2801" spans="1:1" hidden="1">
      <c r="A2801" s="44">
        <f t="shared" si="43"/>
        <v>0</v>
      </c>
    </row>
    <row r="2802" spans="1:1" hidden="1">
      <c r="A2802" s="44">
        <f t="shared" si="43"/>
        <v>0</v>
      </c>
    </row>
    <row r="2803" spans="1:1" hidden="1">
      <c r="A2803" s="44">
        <f t="shared" si="43"/>
        <v>0</v>
      </c>
    </row>
    <row r="2804" spans="1:1" hidden="1">
      <c r="A2804" s="44">
        <f t="shared" si="43"/>
        <v>0</v>
      </c>
    </row>
    <row r="2805" spans="1:1" hidden="1">
      <c r="A2805" s="44">
        <f t="shared" si="43"/>
        <v>0</v>
      </c>
    </row>
    <row r="2806" spans="1:1" hidden="1">
      <c r="A2806" s="44">
        <f t="shared" si="43"/>
        <v>0</v>
      </c>
    </row>
    <row r="2807" spans="1:1" hidden="1">
      <c r="A2807" s="44">
        <f t="shared" si="43"/>
        <v>0</v>
      </c>
    </row>
    <row r="2808" spans="1:1" hidden="1">
      <c r="A2808" s="44">
        <f t="shared" si="43"/>
        <v>0</v>
      </c>
    </row>
    <row r="2809" spans="1:1" hidden="1">
      <c r="A2809" s="44">
        <f t="shared" si="43"/>
        <v>0</v>
      </c>
    </row>
    <row r="2810" spans="1:1" hidden="1">
      <c r="A2810" s="44">
        <f t="shared" si="43"/>
        <v>0</v>
      </c>
    </row>
    <row r="2811" spans="1:1" hidden="1">
      <c r="A2811" s="44">
        <f t="shared" si="43"/>
        <v>0</v>
      </c>
    </row>
    <row r="2812" spans="1:1" hidden="1">
      <c r="A2812" s="44">
        <f t="shared" si="43"/>
        <v>0</v>
      </c>
    </row>
    <row r="2813" spans="1:1" hidden="1">
      <c r="A2813" s="44">
        <f t="shared" si="43"/>
        <v>0</v>
      </c>
    </row>
    <row r="2814" spans="1:1" hidden="1">
      <c r="A2814" s="44">
        <f t="shared" si="43"/>
        <v>0</v>
      </c>
    </row>
    <row r="2815" spans="1:1" hidden="1">
      <c r="A2815" s="44">
        <f t="shared" si="43"/>
        <v>0</v>
      </c>
    </row>
    <row r="2816" spans="1:1" hidden="1">
      <c r="A2816" s="44">
        <f t="shared" si="43"/>
        <v>0</v>
      </c>
    </row>
    <row r="2817" spans="1:1" hidden="1">
      <c r="A2817" s="44">
        <f t="shared" si="43"/>
        <v>0</v>
      </c>
    </row>
    <row r="2818" spans="1:1" hidden="1">
      <c r="A2818" s="44">
        <f t="shared" si="43"/>
        <v>0</v>
      </c>
    </row>
    <row r="2819" spans="1:1" hidden="1">
      <c r="A2819" s="44">
        <f t="shared" si="43"/>
        <v>0</v>
      </c>
    </row>
    <row r="2820" spans="1:1" hidden="1">
      <c r="A2820" s="44">
        <f t="shared" si="43"/>
        <v>0</v>
      </c>
    </row>
    <row r="2821" spans="1:1" hidden="1">
      <c r="A2821" s="44">
        <f t="shared" si="43"/>
        <v>0</v>
      </c>
    </row>
    <row r="2822" spans="1:1" hidden="1">
      <c r="A2822" s="44">
        <f t="shared" si="43"/>
        <v>0</v>
      </c>
    </row>
    <row r="2823" spans="1:1" hidden="1">
      <c r="A2823" s="44">
        <f t="shared" ref="A2823:A2886" si="44">IF(B2823="UU","UUW",B2823)</f>
        <v>0</v>
      </c>
    </row>
    <row r="2824" spans="1:1" hidden="1">
      <c r="A2824" s="44">
        <f t="shared" si="44"/>
        <v>0</v>
      </c>
    </row>
    <row r="2825" spans="1:1" hidden="1">
      <c r="A2825" s="44">
        <f t="shared" si="44"/>
        <v>0</v>
      </c>
    </row>
    <row r="2826" spans="1:1" hidden="1">
      <c r="A2826" s="44">
        <f t="shared" si="44"/>
        <v>0</v>
      </c>
    </row>
    <row r="2827" spans="1:1" hidden="1">
      <c r="A2827" s="44">
        <f t="shared" si="44"/>
        <v>0</v>
      </c>
    </row>
    <row r="2828" spans="1:1" hidden="1">
      <c r="A2828" s="44">
        <f t="shared" si="44"/>
        <v>0</v>
      </c>
    </row>
    <row r="2829" spans="1:1" hidden="1">
      <c r="A2829" s="44">
        <f t="shared" si="44"/>
        <v>0</v>
      </c>
    </row>
    <row r="2830" spans="1:1" hidden="1">
      <c r="A2830" s="44">
        <f t="shared" si="44"/>
        <v>0</v>
      </c>
    </row>
    <row r="2831" spans="1:1" hidden="1">
      <c r="A2831" s="44">
        <f t="shared" si="44"/>
        <v>0</v>
      </c>
    </row>
    <row r="2832" spans="1:1" hidden="1">
      <c r="A2832" s="44">
        <f t="shared" si="44"/>
        <v>0</v>
      </c>
    </row>
    <row r="2833" spans="1:1" hidden="1">
      <c r="A2833" s="44">
        <f t="shared" si="44"/>
        <v>0</v>
      </c>
    </row>
    <row r="2834" spans="1:1" hidden="1">
      <c r="A2834" s="44">
        <f t="shared" si="44"/>
        <v>0</v>
      </c>
    </row>
    <row r="2835" spans="1:1" hidden="1">
      <c r="A2835" s="44">
        <f t="shared" si="44"/>
        <v>0</v>
      </c>
    </row>
    <row r="2836" spans="1:1" hidden="1">
      <c r="A2836" s="44">
        <f t="shared" si="44"/>
        <v>0</v>
      </c>
    </row>
    <row r="2837" spans="1:1" hidden="1">
      <c r="A2837" s="44">
        <f t="shared" si="44"/>
        <v>0</v>
      </c>
    </row>
    <row r="2838" spans="1:1" hidden="1">
      <c r="A2838" s="44">
        <f t="shared" si="44"/>
        <v>0</v>
      </c>
    </row>
    <row r="2839" spans="1:1" hidden="1">
      <c r="A2839" s="44">
        <f t="shared" si="44"/>
        <v>0</v>
      </c>
    </row>
    <row r="2840" spans="1:1" hidden="1">
      <c r="A2840" s="44">
        <f t="shared" si="44"/>
        <v>0</v>
      </c>
    </row>
    <row r="2841" spans="1:1" hidden="1">
      <c r="A2841" s="44">
        <f t="shared" si="44"/>
        <v>0</v>
      </c>
    </row>
    <row r="2842" spans="1:1" hidden="1">
      <c r="A2842" s="44">
        <f t="shared" si="44"/>
        <v>0</v>
      </c>
    </row>
    <row r="2843" spans="1:1" hidden="1">
      <c r="A2843" s="44">
        <f t="shared" si="44"/>
        <v>0</v>
      </c>
    </row>
    <row r="2844" spans="1:1" hidden="1">
      <c r="A2844" s="44">
        <f t="shared" si="44"/>
        <v>0</v>
      </c>
    </row>
    <row r="2845" spans="1:1" hidden="1">
      <c r="A2845" s="44">
        <f t="shared" si="44"/>
        <v>0</v>
      </c>
    </row>
    <row r="2846" spans="1:1" hidden="1">
      <c r="A2846" s="44">
        <f t="shared" si="44"/>
        <v>0</v>
      </c>
    </row>
    <row r="2847" spans="1:1" hidden="1">
      <c r="A2847" s="44">
        <f t="shared" si="44"/>
        <v>0</v>
      </c>
    </row>
    <row r="2848" spans="1:1" hidden="1">
      <c r="A2848" s="44">
        <f t="shared" si="44"/>
        <v>0</v>
      </c>
    </row>
    <row r="2849" spans="1:1" hidden="1">
      <c r="A2849" s="44">
        <f t="shared" si="44"/>
        <v>0</v>
      </c>
    </row>
    <row r="2850" spans="1:1" hidden="1">
      <c r="A2850" s="44">
        <f t="shared" si="44"/>
        <v>0</v>
      </c>
    </row>
    <row r="2851" spans="1:1" hidden="1">
      <c r="A2851" s="44">
        <f t="shared" si="44"/>
        <v>0</v>
      </c>
    </row>
    <row r="2852" spans="1:1" hidden="1">
      <c r="A2852" s="44">
        <f t="shared" si="44"/>
        <v>0</v>
      </c>
    </row>
    <row r="2853" spans="1:1" hidden="1">
      <c r="A2853" s="44">
        <f t="shared" si="44"/>
        <v>0</v>
      </c>
    </row>
    <row r="2854" spans="1:1" hidden="1">
      <c r="A2854" s="44">
        <f t="shared" si="44"/>
        <v>0</v>
      </c>
    </row>
    <row r="2855" spans="1:1" hidden="1">
      <c r="A2855" s="44">
        <f t="shared" si="44"/>
        <v>0</v>
      </c>
    </row>
    <row r="2856" spans="1:1" hidden="1">
      <c r="A2856" s="44">
        <f t="shared" si="44"/>
        <v>0</v>
      </c>
    </row>
    <row r="2857" spans="1:1" hidden="1">
      <c r="A2857" s="44">
        <f t="shared" si="44"/>
        <v>0</v>
      </c>
    </row>
    <row r="2858" spans="1:1" hidden="1">
      <c r="A2858" s="44">
        <f t="shared" si="44"/>
        <v>0</v>
      </c>
    </row>
    <row r="2859" spans="1:1" hidden="1">
      <c r="A2859" s="44">
        <f t="shared" si="44"/>
        <v>0</v>
      </c>
    </row>
    <row r="2860" spans="1:1" hidden="1">
      <c r="A2860" s="44">
        <f t="shared" si="44"/>
        <v>0</v>
      </c>
    </row>
    <row r="2861" spans="1:1" hidden="1">
      <c r="A2861" s="44">
        <f t="shared" si="44"/>
        <v>0</v>
      </c>
    </row>
    <row r="2862" spans="1:1" hidden="1">
      <c r="A2862" s="44">
        <f t="shared" si="44"/>
        <v>0</v>
      </c>
    </row>
    <row r="2863" spans="1:1" hidden="1">
      <c r="A2863" s="44">
        <f t="shared" si="44"/>
        <v>0</v>
      </c>
    </row>
    <row r="2864" spans="1:1" hidden="1">
      <c r="A2864" s="44">
        <f t="shared" si="44"/>
        <v>0</v>
      </c>
    </row>
    <row r="2865" spans="1:1" hidden="1">
      <c r="A2865" s="44">
        <f t="shared" si="44"/>
        <v>0</v>
      </c>
    </row>
    <row r="2866" spans="1:1" hidden="1">
      <c r="A2866" s="44">
        <f t="shared" si="44"/>
        <v>0</v>
      </c>
    </row>
    <row r="2867" spans="1:1" hidden="1">
      <c r="A2867" s="44">
        <f t="shared" si="44"/>
        <v>0</v>
      </c>
    </row>
    <row r="2868" spans="1:1" hidden="1">
      <c r="A2868" s="44">
        <f t="shared" si="44"/>
        <v>0</v>
      </c>
    </row>
    <row r="2869" spans="1:1" hidden="1">
      <c r="A2869" s="44">
        <f t="shared" si="44"/>
        <v>0</v>
      </c>
    </row>
    <row r="2870" spans="1:1" hidden="1">
      <c r="A2870" s="44">
        <f t="shared" si="44"/>
        <v>0</v>
      </c>
    </row>
    <row r="2871" spans="1:1" hidden="1">
      <c r="A2871" s="44">
        <f t="shared" si="44"/>
        <v>0</v>
      </c>
    </row>
    <row r="2872" spans="1:1" hidden="1">
      <c r="A2872" s="44">
        <f t="shared" si="44"/>
        <v>0</v>
      </c>
    </row>
    <row r="2873" spans="1:1" hidden="1">
      <c r="A2873" s="44">
        <f t="shared" si="44"/>
        <v>0</v>
      </c>
    </row>
    <row r="2874" spans="1:1" hidden="1">
      <c r="A2874" s="44">
        <f t="shared" si="44"/>
        <v>0</v>
      </c>
    </row>
    <row r="2875" spans="1:1" hidden="1">
      <c r="A2875" s="44">
        <f t="shared" si="44"/>
        <v>0</v>
      </c>
    </row>
    <row r="2876" spans="1:1" hidden="1">
      <c r="A2876" s="44">
        <f t="shared" si="44"/>
        <v>0</v>
      </c>
    </row>
    <row r="2877" spans="1:1" hidden="1">
      <c r="A2877" s="44">
        <f t="shared" si="44"/>
        <v>0</v>
      </c>
    </row>
    <row r="2878" spans="1:1" hidden="1">
      <c r="A2878" s="44">
        <f t="shared" si="44"/>
        <v>0</v>
      </c>
    </row>
    <row r="2879" spans="1:1" hidden="1">
      <c r="A2879" s="44">
        <f t="shared" si="44"/>
        <v>0</v>
      </c>
    </row>
    <row r="2880" spans="1:1" hidden="1">
      <c r="A2880" s="44">
        <f t="shared" si="44"/>
        <v>0</v>
      </c>
    </row>
    <row r="2881" spans="1:1" hidden="1">
      <c r="A2881" s="44">
        <f t="shared" si="44"/>
        <v>0</v>
      </c>
    </row>
    <row r="2882" spans="1:1" hidden="1">
      <c r="A2882" s="44">
        <f t="shared" si="44"/>
        <v>0</v>
      </c>
    </row>
    <row r="2883" spans="1:1" hidden="1">
      <c r="A2883" s="44">
        <f t="shared" si="44"/>
        <v>0</v>
      </c>
    </row>
    <row r="2884" spans="1:1" hidden="1">
      <c r="A2884" s="44">
        <f t="shared" si="44"/>
        <v>0</v>
      </c>
    </row>
    <row r="2885" spans="1:1" hidden="1">
      <c r="A2885" s="44">
        <f t="shared" si="44"/>
        <v>0</v>
      </c>
    </row>
    <row r="2886" spans="1:1" hidden="1">
      <c r="A2886" s="44">
        <f t="shared" si="44"/>
        <v>0</v>
      </c>
    </row>
    <row r="2887" spans="1:1" hidden="1">
      <c r="A2887" s="44">
        <f t="shared" ref="A2887:A2950" si="45">IF(B2887="UU","UUW",B2887)</f>
        <v>0</v>
      </c>
    </row>
    <row r="2888" spans="1:1" hidden="1">
      <c r="A2888" s="44">
        <f t="shared" si="45"/>
        <v>0</v>
      </c>
    </row>
    <row r="2889" spans="1:1" hidden="1">
      <c r="A2889" s="44">
        <f t="shared" si="45"/>
        <v>0</v>
      </c>
    </row>
    <row r="2890" spans="1:1" hidden="1">
      <c r="A2890" s="44">
        <f t="shared" si="45"/>
        <v>0</v>
      </c>
    </row>
    <row r="2891" spans="1:1" hidden="1">
      <c r="A2891" s="44">
        <f t="shared" si="45"/>
        <v>0</v>
      </c>
    </row>
    <row r="2892" spans="1:1" hidden="1">
      <c r="A2892" s="44">
        <f t="shared" si="45"/>
        <v>0</v>
      </c>
    </row>
    <row r="2893" spans="1:1" hidden="1">
      <c r="A2893" s="44">
        <f t="shared" si="45"/>
        <v>0</v>
      </c>
    </row>
    <row r="2894" spans="1:1" hidden="1">
      <c r="A2894" s="44">
        <f t="shared" si="45"/>
        <v>0</v>
      </c>
    </row>
    <row r="2895" spans="1:1" hidden="1">
      <c r="A2895" s="44">
        <f t="shared" si="45"/>
        <v>0</v>
      </c>
    </row>
    <row r="2896" spans="1:1" hidden="1">
      <c r="A2896" s="44">
        <f t="shared" si="45"/>
        <v>0</v>
      </c>
    </row>
    <row r="2897" spans="1:1" hidden="1">
      <c r="A2897" s="44">
        <f t="shared" si="45"/>
        <v>0</v>
      </c>
    </row>
    <row r="2898" spans="1:1" hidden="1">
      <c r="A2898" s="44">
        <f t="shared" si="45"/>
        <v>0</v>
      </c>
    </row>
    <row r="2899" spans="1:1" hidden="1">
      <c r="A2899" s="44">
        <f t="shared" si="45"/>
        <v>0</v>
      </c>
    </row>
    <row r="2900" spans="1:1" hidden="1">
      <c r="A2900" s="44">
        <f t="shared" si="45"/>
        <v>0</v>
      </c>
    </row>
    <row r="2901" spans="1:1" hidden="1">
      <c r="A2901" s="44">
        <f t="shared" si="45"/>
        <v>0</v>
      </c>
    </row>
    <row r="2902" spans="1:1" hidden="1">
      <c r="A2902" s="44">
        <f t="shared" si="45"/>
        <v>0</v>
      </c>
    </row>
    <row r="2903" spans="1:1" hidden="1">
      <c r="A2903" s="44">
        <f t="shared" si="45"/>
        <v>0</v>
      </c>
    </row>
    <row r="2904" spans="1:1" hidden="1">
      <c r="A2904" s="44">
        <f t="shared" si="45"/>
        <v>0</v>
      </c>
    </row>
    <row r="2905" spans="1:1" hidden="1">
      <c r="A2905" s="44">
        <f t="shared" si="45"/>
        <v>0</v>
      </c>
    </row>
    <row r="2906" spans="1:1" hidden="1">
      <c r="A2906" s="44">
        <f t="shared" si="45"/>
        <v>0</v>
      </c>
    </row>
    <row r="2907" spans="1:1" hidden="1">
      <c r="A2907" s="44">
        <f t="shared" si="45"/>
        <v>0</v>
      </c>
    </row>
    <row r="2908" spans="1:1" hidden="1">
      <c r="A2908" s="44">
        <f t="shared" si="45"/>
        <v>0</v>
      </c>
    </row>
    <row r="2909" spans="1:1" hidden="1">
      <c r="A2909" s="44">
        <f t="shared" si="45"/>
        <v>0</v>
      </c>
    </row>
    <row r="2910" spans="1:1" hidden="1">
      <c r="A2910" s="44">
        <f t="shared" si="45"/>
        <v>0</v>
      </c>
    </row>
    <row r="2911" spans="1:1" hidden="1">
      <c r="A2911" s="44">
        <f t="shared" si="45"/>
        <v>0</v>
      </c>
    </row>
    <row r="2912" spans="1:1" hidden="1">
      <c r="A2912" s="44">
        <f t="shared" si="45"/>
        <v>0</v>
      </c>
    </row>
    <row r="2913" spans="1:1" hidden="1">
      <c r="A2913" s="44">
        <f t="shared" si="45"/>
        <v>0</v>
      </c>
    </row>
    <row r="2914" spans="1:1" hidden="1">
      <c r="A2914" s="44">
        <f t="shared" si="45"/>
        <v>0</v>
      </c>
    </row>
    <row r="2915" spans="1:1" hidden="1">
      <c r="A2915" s="44">
        <f t="shared" si="45"/>
        <v>0</v>
      </c>
    </row>
    <row r="2916" spans="1:1" hidden="1">
      <c r="A2916" s="44">
        <f t="shared" si="45"/>
        <v>0</v>
      </c>
    </row>
    <row r="2917" spans="1:1" hidden="1">
      <c r="A2917" s="44">
        <f t="shared" si="45"/>
        <v>0</v>
      </c>
    </row>
    <row r="2918" spans="1:1" hidden="1">
      <c r="A2918" s="44">
        <f t="shared" si="45"/>
        <v>0</v>
      </c>
    </row>
    <row r="2919" spans="1:1" hidden="1">
      <c r="A2919" s="44">
        <f t="shared" si="45"/>
        <v>0</v>
      </c>
    </row>
    <row r="2920" spans="1:1" hidden="1">
      <c r="A2920" s="44">
        <f t="shared" si="45"/>
        <v>0</v>
      </c>
    </row>
    <row r="2921" spans="1:1" hidden="1">
      <c r="A2921" s="44">
        <f t="shared" si="45"/>
        <v>0</v>
      </c>
    </row>
    <row r="2922" spans="1:1" hidden="1">
      <c r="A2922" s="44">
        <f t="shared" si="45"/>
        <v>0</v>
      </c>
    </row>
    <row r="2923" spans="1:1" hidden="1">
      <c r="A2923" s="44">
        <f t="shared" si="45"/>
        <v>0</v>
      </c>
    </row>
    <row r="2924" spans="1:1" hidden="1">
      <c r="A2924" s="44">
        <f t="shared" si="45"/>
        <v>0</v>
      </c>
    </row>
    <row r="2925" spans="1:1" hidden="1">
      <c r="A2925" s="44">
        <f t="shared" si="45"/>
        <v>0</v>
      </c>
    </row>
    <row r="2926" spans="1:1" hidden="1">
      <c r="A2926" s="44">
        <f t="shared" si="45"/>
        <v>0</v>
      </c>
    </row>
    <row r="2927" spans="1:1" hidden="1">
      <c r="A2927" s="44">
        <f t="shared" si="45"/>
        <v>0</v>
      </c>
    </row>
    <row r="2928" spans="1:1" hidden="1">
      <c r="A2928" s="44">
        <f t="shared" si="45"/>
        <v>0</v>
      </c>
    </row>
    <row r="2929" spans="1:1" hidden="1">
      <c r="A2929" s="44">
        <f t="shared" si="45"/>
        <v>0</v>
      </c>
    </row>
    <row r="2930" spans="1:1" hidden="1">
      <c r="A2930" s="44">
        <f t="shared" si="45"/>
        <v>0</v>
      </c>
    </row>
    <row r="2931" spans="1:1" hidden="1">
      <c r="A2931" s="44">
        <f t="shared" si="45"/>
        <v>0</v>
      </c>
    </row>
    <row r="2932" spans="1:1" hidden="1">
      <c r="A2932" s="44">
        <f t="shared" si="45"/>
        <v>0</v>
      </c>
    </row>
    <row r="2933" spans="1:1" hidden="1">
      <c r="A2933" s="44">
        <f t="shared" si="45"/>
        <v>0</v>
      </c>
    </row>
    <row r="2934" spans="1:1" hidden="1">
      <c r="A2934" s="44">
        <f t="shared" si="45"/>
        <v>0</v>
      </c>
    </row>
    <row r="2935" spans="1:1" hidden="1">
      <c r="A2935" s="44">
        <f t="shared" si="45"/>
        <v>0</v>
      </c>
    </row>
    <row r="2936" spans="1:1" hidden="1">
      <c r="A2936" s="44">
        <f t="shared" si="45"/>
        <v>0</v>
      </c>
    </row>
    <row r="2937" spans="1:1" hidden="1">
      <c r="A2937" s="44">
        <f t="shared" si="45"/>
        <v>0</v>
      </c>
    </row>
    <row r="2938" spans="1:1" hidden="1">
      <c r="A2938" s="44">
        <f t="shared" si="45"/>
        <v>0</v>
      </c>
    </row>
    <row r="2939" spans="1:1" hidden="1">
      <c r="A2939" s="44">
        <f t="shared" si="45"/>
        <v>0</v>
      </c>
    </row>
    <row r="2940" spans="1:1" hidden="1">
      <c r="A2940" s="44">
        <f t="shared" si="45"/>
        <v>0</v>
      </c>
    </row>
    <row r="2941" spans="1:1" hidden="1">
      <c r="A2941" s="44">
        <f t="shared" si="45"/>
        <v>0</v>
      </c>
    </row>
    <row r="2942" spans="1:1" hidden="1">
      <c r="A2942" s="44">
        <f t="shared" si="45"/>
        <v>0</v>
      </c>
    </row>
    <row r="2943" spans="1:1" hidden="1">
      <c r="A2943" s="44">
        <f t="shared" si="45"/>
        <v>0</v>
      </c>
    </row>
    <row r="2944" spans="1:1" hidden="1">
      <c r="A2944" s="44">
        <f t="shared" si="45"/>
        <v>0</v>
      </c>
    </row>
    <row r="2945" spans="1:1" hidden="1">
      <c r="A2945" s="44">
        <f t="shared" si="45"/>
        <v>0</v>
      </c>
    </row>
    <row r="2946" spans="1:1" hidden="1">
      <c r="A2946" s="44">
        <f t="shared" si="45"/>
        <v>0</v>
      </c>
    </row>
    <row r="2947" spans="1:1" hidden="1">
      <c r="A2947" s="44">
        <f t="shared" si="45"/>
        <v>0</v>
      </c>
    </row>
    <row r="2948" spans="1:1" hidden="1">
      <c r="A2948" s="44">
        <f t="shared" si="45"/>
        <v>0</v>
      </c>
    </row>
    <row r="2949" spans="1:1" hidden="1">
      <c r="A2949" s="44">
        <f t="shared" si="45"/>
        <v>0</v>
      </c>
    </row>
    <row r="2950" spans="1:1" hidden="1">
      <c r="A2950" s="44">
        <f t="shared" si="45"/>
        <v>0</v>
      </c>
    </row>
    <row r="2951" spans="1:1" hidden="1">
      <c r="A2951" s="44">
        <f t="shared" ref="A2951:A3014" si="46">IF(B2951="UU","UUW",B2951)</f>
        <v>0</v>
      </c>
    </row>
    <row r="2952" spans="1:1" hidden="1">
      <c r="A2952" s="44">
        <f t="shared" si="46"/>
        <v>0</v>
      </c>
    </row>
    <row r="2953" spans="1:1" hidden="1">
      <c r="A2953" s="44">
        <f t="shared" si="46"/>
        <v>0</v>
      </c>
    </row>
    <row r="2954" spans="1:1" hidden="1">
      <c r="A2954" s="44">
        <f t="shared" si="46"/>
        <v>0</v>
      </c>
    </row>
    <row r="2955" spans="1:1" hidden="1">
      <c r="A2955" s="44">
        <f t="shared" si="46"/>
        <v>0</v>
      </c>
    </row>
    <row r="2956" spans="1:1" hidden="1">
      <c r="A2956" s="44">
        <f t="shared" si="46"/>
        <v>0</v>
      </c>
    </row>
    <row r="2957" spans="1:1" hidden="1">
      <c r="A2957" s="44">
        <f t="shared" si="46"/>
        <v>0</v>
      </c>
    </row>
    <row r="2958" spans="1:1" hidden="1">
      <c r="A2958" s="44">
        <f t="shared" si="46"/>
        <v>0</v>
      </c>
    </row>
    <row r="2959" spans="1:1" hidden="1">
      <c r="A2959" s="44">
        <f t="shared" si="46"/>
        <v>0</v>
      </c>
    </row>
    <row r="2960" spans="1:1" hidden="1">
      <c r="A2960" s="44">
        <f t="shared" si="46"/>
        <v>0</v>
      </c>
    </row>
    <row r="2961" spans="1:1" hidden="1">
      <c r="A2961" s="44">
        <f t="shared" si="46"/>
        <v>0</v>
      </c>
    </row>
    <row r="2962" spans="1:1" hidden="1">
      <c r="A2962" s="44">
        <f t="shared" si="46"/>
        <v>0</v>
      </c>
    </row>
    <row r="2963" spans="1:1" hidden="1">
      <c r="A2963" s="44">
        <f t="shared" si="46"/>
        <v>0</v>
      </c>
    </row>
    <row r="2964" spans="1:1" hidden="1">
      <c r="A2964" s="44">
        <f t="shared" si="46"/>
        <v>0</v>
      </c>
    </row>
    <row r="2965" spans="1:1" hidden="1">
      <c r="A2965" s="44">
        <f t="shared" si="46"/>
        <v>0</v>
      </c>
    </row>
    <row r="2966" spans="1:1" hidden="1">
      <c r="A2966" s="44">
        <f t="shared" si="46"/>
        <v>0</v>
      </c>
    </row>
    <row r="2967" spans="1:1" hidden="1">
      <c r="A2967" s="44">
        <f t="shared" si="46"/>
        <v>0</v>
      </c>
    </row>
    <row r="2968" spans="1:1" hidden="1">
      <c r="A2968" s="44">
        <f t="shared" si="46"/>
        <v>0</v>
      </c>
    </row>
    <row r="2969" spans="1:1" hidden="1">
      <c r="A2969" s="44">
        <f t="shared" si="46"/>
        <v>0</v>
      </c>
    </row>
    <row r="2970" spans="1:1" hidden="1">
      <c r="A2970" s="44">
        <f t="shared" si="46"/>
        <v>0</v>
      </c>
    </row>
    <row r="2971" spans="1:1" hidden="1">
      <c r="A2971" s="44">
        <f t="shared" si="46"/>
        <v>0</v>
      </c>
    </row>
    <row r="2972" spans="1:1" hidden="1">
      <c r="A2972" s="44">
        <f t="shared" si="46"/>
        <v>0</v>
      </c>
    </row>
    <row r="2973" spans="1:1" hidden="1">
      <c r="A2973" s="44">
        <f t="shared" si="46"/>
        <v>0</v>
      </c>
    </row>
    <row r="2974" spans="1:1" hidden="1">
      <c r="A2974" s="44">
        <f t="shared" si="46"/>
        <v>0</v>
      </c>
    </row>
    <row r="2975" spans="1:1" hidden="1">
      <c r="A2975" s="44">
        <f t="shared" si="46"/>
        <v>0</v>
      </c>
    </row>
    <row r="2976" spans="1:1" hidden="1">
      <c r="A2976" s="44">
        <f t="shared" si="46"/>
        <v>0</v>
      </c>
    </row>
    <row r="2977" spans="1:1" hidden="1">
      <c r="A2977" s="44">
        <f t="shared" si="46"/>
        <v>0</v>
      </c>
    </row>
    <row r="2978" spans="1:1" hidden="1">
      <c r="A2978" s="44">
        <f t="shared" si="46"/>
        <v>0</v>
      </c>
    </row>
    <row r="2979" spans="1:1" hidden="1">
      <c r="A2979" s="44">
        <f t="shared" si="46"/>
        <v>0</v>
      </c>
    </row>
    <row r="2980" spans="1:1" hidden="1">
      <c r="A2980" s="44">
        <f t="shared" si="46"/>
        <v>0</v>
      </c>
    </row>
    <row r="2981" spans="1:1" hidden="1">
      <c r="A2981" s="44">
        <f t="shared" si="46"/>
        <v>0</v>
      </c>
    </row>
    <row r="2982" spans="1:1" hidden="1">
      <c r="A2982" s="44">
        <f t="shared" si="46"/>
        <v>0</v>
      </c>
    </row>
    <row r="2983" spans="1:1" hidden="1">
      <c r="A2983" s="44">
        <f t="shared" si="46"/>
        <v>0</v>
      </c>
    </row>
    <row r="2984" spans="1:1" hidden="1">
      <c r="A2984" s="44">
        <f t="shared" si="46"/>
        <v>0</v>
      </c>
    </row>
    <row r="2985" spans="1:1" hidden="1">
      <c r="A2985" s="44">
        <f t="shared" si="46"/>
        <v>0</v>
      </c>
    </row>
    <row r="2986" spans="1:1" hidden="1">
      <c r="A2986" s="44">
        <f t="shared" si="46"/>
        <v>0</v>
      </c>
    </row>
    <row r="2987" spans="1:1" hidden="1">
      <c r="A2987" s="44">
        <f t="shared" si="46"/>
        <v>0</v>
      </c>
    </row>
    <row r="2988" spans="1:1" hidden="1">
      <c r="A2988" s="44">
        <f t="shared" si="46"/>
        <v>0</v>
      </c>
    </row>
    <row r="2989" spans="1:1" hidden="1">
      <c r="A2989" s="44">
        <f t="shared" si="46"/>
        <v>0</v>
      </c>
    </row>
    <row r="2990" spans="1:1" hidden="1">
      <c r="A2990" s="44">
        <f t="shared" si="46"/>
        <v>0</v>
      </c>
    </row>
    <row r="2991" spans="1:1" hidden="1">
      <c r="A2991" s="44">
        <f t="shared" si="46"/>
        <v>0</v>
      </c>
    </row>
    <row r="2992" spans="1:1" hidden="1">
      <c r="A2992" s="44">
        <f t="shared" si="46"/>
        <v>0</v>
      </c>
    </row>
    <row r="2993" spans="1:1" hidden="1">
      <c r="A2993" s="44">
        <f t="shared" si="46"/>
        <v>0</v>
      </c>
    </row>
    <row r="2994" spans="1:1" hidden="1">
      <c r="A2994" s="44">
        <f t="shared" si="46"/>
        <v>0</v>
      </c>
    </row>
    <row r="2995" spans="1:1" hidden="1">
      <c r="A2995" s="44">
        <f t="shared" si="46"/>
        <v>0</v>
      </c>
    </row>
    <row r="2996" spans="1:1" hidden="1">
      <c r="A2996" s="44">
        <f t="shared" si="46"/>
        <v>0</v>
      </c>
    </row>
    <row r="2997" spans="1:1" hidden="1">
      <c r="A2997" s="44">
        <f t="shared" si="46"/>
        <v>0</v>
      </c>
    </row>
    <row r="2998" spans="1:1" hidden="1">
      <c r="A2998" s="44">
        <f t="shared" si="46"/>
        <v>0</v>
      </c>
    </row>
    <row r="2999" spans="1:1" hidden="1">
      <c r="A2999" s="44">
        <f t="shared" si="46"/>
        <v>0</v>
      </c>
    </row>
    <row r="3000" spans="1:1" hidden="1">
      <c r="A3000" s="44">
        <f t="shared" si="46"/>
        <v>0</v>
      </c>
    </row>
    <row r="3001" spans="1:1" hidden="1">
      <c r="A3001" s="44">
        <f t="shared" si="46"/>
        <v>0</v>
      </c>
    </row>
    <row r="3002" spans="1:1" hidden="1">
      <c r="A3002" s="44">
        <f t="shared" si="46"/>
        <v>0</v>
      </c>
    </row>
    <row r="3003" spans="1:1" hidden="1">
      <c r="A3003" s="44">
        <f t="shared" si="46"/>
        <v>0</v>
      </c>
    </row>
    <row r="3004" spans="1:1" hidden="1">
      <c r="A3004" s="44">
        <f t="shared" si="46"/>
        <v>0</v>
      </c>
    </row>
    <row r="3005" spans="1:1" hidden="1">
      <c r="A3005" s="44">
        <f t="shared" si="46"/>
        <v>0</v>
      </c>
    </row>
    <row r="3006" spans="1:1" hidden="1">
      <c r="A3006" s="44">
        <f t="shared" si="46"/>
        <v>0</v>
      </c>
    </row>
    <row r="3007" spans="1:1" hidden="1">
      <c r="A3007" s="44">
        <f t="shared" si="46"/>
        <v>0</v>
      </c>
    </row>
    <row r="3008" spans="1:1" hidden="1">
      <c r="A3008" s="44">
        <f t="shared" si="46"/>
        <v>0</v>
      </c>
    </row>
    <row r="3009" spans="1:1" hidden="1">
      <c r="A3009" s="44">
        <f t="shared" si="46"/>
        <v>0</v>
      </c>
    </row>
    <row r="3010" spans="1:1" hidden="1">
      <c r="A3010" s="44">
        <f t="shared" si="46"/>
        <v>0</v>
      </c>
    </row>
    <row r="3011" spans="1:1" hidden="1">
      <c r="A3011" s="44">
        <f t="shared" si="46"/>
        <v>0</v>
      </c>
    </row>
    <row r="3012" spans="1:1" hidden="1">
      <c r="A3012" s="44">
        <f t="shared" si="46"/>
        <v>0</v>
      </c>
    </row>
    <row r="3013" spans="1:1" hidden="1">
      <c r="A3013" s="44">
        <f t="shared" si="46"/>
        <v>0</v>
      </c>
    </row>
    <row r="3014" spans="1:1" hidden="1">
      <c r="A3014" s="44">
        <f t="shared" si="46"/>
        <v>0</v>
      </c>
    </row>
    <row r="3015" spans="1:1" hidden="1">
      <c r="A3015" s="44">
        <f t="shared" ref="A3015:A3078" si="47">IF(B3015="UU","UUW",B3015)</f>
        <v>0</v>
      </c>
    </row>
    <row r="3016" spans="1:1" hidden="1">
      <c r="A3016" s="44">
        <f t="shared" si="47"/>
        <v>0</v>
      </c>
    </row>
    <row r="3017" spans="1:1" hidden="1">
      <c r="A3017" s="44">
        <f t="shared" si="47"/>
        <v>0</v>
      </c>
    </row>
    <row r="3018" spans="1:1" hidden="1">
      <c r="A3018" s="44">
        <f t="shared" si="47"/>
        <v>0</v>
      </c>
    </row>
    <row r="3019" spans="1:1" hidden="1">
      <c r="A3019" s="44">
        <f t="shared" si="47"/>
        <v>0</v>
      </c>
    </row>
    <row r="3020" spans="1:1" hidden="1">
      <c r="A3020" s="44">
        <f t="shared" si="47"/>
        <v>0</v>
      </c>
    </row>
    <row r="3021" spans="1:1" hidden="1">
      <c r="A3021" s="44">
        <f t="shared" si="47"/>
        <v>0</v>
      </c>
    </row>
    <row r="3022" spans="1:1" hidden="1">
      <c r="A3022" s="44">
        <f t="shared" si="47"/>
        <v>0</v>
      </c>
    </row>
    <row r="3023" spans="1:1" hidden="1">
      <c r="A3023" s="44">
        <f t="shared" si="47"/>
        <v>0</v>
      </c>
    </row>
    <row r="3024" spans="1:1" hidden="1">
      <c r="A3024" s="44">
        <f t="shared" si="47"/>
        <v>0</v>
      </c>
    </row>
    <row r="3025" spans="1:1" hidden="1">
      <c r="A3025" s="44">
        <f t="shared" si="47"/>
        <v>0</v>
      </c>
    </row>
    <row r="3026" spans="1:1" hidden="1">
      <c r="A3026" s="44">
        <f t="shared" si="47"/>
        <v>0</v>
      </c>
    </row>
    <row r="3027" spans="1:1" hidden="1">
      <c r="A3027" s="44">
        <f t="shared" si="47"/>
        <v>0</v>
      </c>
    </row>
    <row r="3028" spans="1:1" hidden="1">
      <c r="A3028" s="44">
        <f t="shared" si="47"/>
        <v>0</v>
      </c>
    </row>
    <row r="3029" spans="1:1" hidden="1">
      <c r="A3029" s="44">
        <f t="shared" si="47"/>
        <v>0</v>
      </c>
    </row>
    <row r="3030" spans="1:1" hidden="1">
      <c r="A3030" s="44">
        <f t="shared" si="47"/>
        <v>0</v>
      </c>
    </row>
    <row r="3031" spans="1:1" hidden="1">
      <c r="A3031" s="44">
        <f t="shared" si="47"/>
        <v>0</v>
      </c>
    </row>
    <row r="3032" spans="1:1" hidden="1">
      <c r="A3032" s="44">
        <f t="shared" si="47"/>
        <v>0</v>
      </c>
    </row>
    <row r="3033" spans="1:1" hidden="1">
      <c r="A3033" s="44">
        <f t="shared" si="47"/>
        <v>0</v>
      </c>
    </row>
    <row r="3034" spans="1:1" hidden="1">
      <c r="A3034" s="44">
        <f t="shared" si="47"/>
        <v>0</v>
      </c>
    </row>
    <row r="3035" spans="1:1" hidden="1">
      <c r="A3035" s="44">
        <f t="shared" si="47"/>
        <v>0</v>
      </c>
    </row>
    <row r="3036" spans="1:1" hidden="1">
      <c r="A3036" s="44">
        <f t="shared" si="47"/>
        <v>0</v>
      </c>
    </row>
    <row r="3037" spans="1:1" hidden="1">
      <c r="A3037" s="44">
        <f t="shared" si="47"/>
        <v>0</v>
      </c>
    </row>
    <row r="3038" spans="1:1" hidden="1">
      <c r="A3038" s="44">
        <f t="shared" si="47"/>
        <v>0</v>
      </c>
    </row>
    <row r="3039" spans="1:1" hidden="1">
      <c r="A3039" s="44">
        <f t="shared" si="47"/>
        <v>0</v>
      </c>
    </row>
    <row r="3040" spans="1:1" hidden="1">
      <c r="A3040" s="44">
        <f t="shared" si="47"/>
        <v>0</v>
      </c>
    </row>
    <row r="3041" spans="1:1" hidden="1">
      <c r="A3041" s="44">
        <f t="shared" si="47"/>
        <v>0</v>
      </c>
    </row>
    <row r="3042" spans="1:1" hidden="1">
      <c r="A3042" s="44">
        <f t="shared" si="47"/>
        <v>0</v>
      </c>
    </row>
    <row r="3043" spans="1:1" hidden="1">
      <c r="A3043" s="44">
        <f t="shared" si="47"/>
        <v>0</v>
      </c>
    </row>
    <row r="3044" spans="1:1" hidden="1">
      <c r="A3044" s="44">
        <f t="shared" si="47"/>
        <v>0</v>
      </c>
    </row>
    <row r="3045" spans="1:1" hidden="1">
      <c r="A3045" s="44">
        <f t="shared" si="47"/>
        <v>0</v>
      </c>
    </row>
    <row r="3046" spans="1:1" hidden="1">
      <c r="A3046" s="44">
        <f t="shared" si="47"/>
        <v>0</v>
      </c>
    </row>
    <row r="3047" spans="1:1" hidden="1">
      <c r="A3047" s="44">
        <f t="shared" si="47"/>
        <v>0</v>
      </c>
    </row>
    <row r="3048" spans="1:1" hidden="1">
      <c r="A3048" s="44">
        <f t="shared" si="47"/>
        <v>0</v>
      </c>
    </row>
    <row r="3049" spans="1:1" hidden="1">
      <c r="A3049" s="44">
        <f t="shared" si="47"/>
        <v>0</v>
      </c>
    </row>
    <row r="3050" spans="1:1" hidden="1">
      <c r="A3050" s="44">
        <f t="shared" si="47"/>
        <v>0</v>
      </c>
    </row>
    <row r="3051" spans="1:1" hidden="1">
      <c r="A3051" s="44">
        <f t="shared" si="47"/>
        <v>0</v>
      </c>
    </row>
    <row r="3052" spans="1:1" hidden="1">
      <c r="A3052" s="44">
        <f t="shared" si="47"/>
        <v>0</v>
      </c>
    </row>
    <row r="3053" spans="1:1" hidden="1">
      <c r="A3053" s="44">
        <f t="shared" si="47"/>
        <v>0</v>
      </c>
    </row>
    <row r="3054" spans="1:1" hidden="1">
      <c r="A3054" s="44">
        <f t="shared" si="47"/>
        <v>0</v>
      </c>
    </row>
    <row r="3055" spans="1:1" hidden="1">
      <c r="A3055" s="44">
        <f t="shared" si="47"/>
        <v>0</v>
      </c>
    </row>
    <row r="3056" spans="1:1" hidden="1">
      <c r="A3056" s="44">
        <f t="shared" si="47"/>
        <v>0</v>
      </c>
    </row>
    <row r="3057" spans="1:1" hidden="1">
      <c r="A3057" s="44">
        <f t="shared" si="47"/>
        <v>0</v>
      </c>
    </row>
    <row r="3058" spans="1:1" hidden="1">
      <c r="A3058" s="44">
        <f t="shared" si="47"/>
        <v>0</v>
      </c>
    </row>
    <row r="3059" spans="1:1" hidden="1">
      <c r="A3059" s="44">
        <f t="shared" si="47"/>
        <v>0</v>
      </c>
    </row>
    <row r="3060" spans="1:1" hidden="1">
      <c r="A3060" s="44">
        <f t="shared" si="47"/>
        <v>0</v>
      </c>
    </row>
    <row r="3061" spans="1:1" hidden="1">
      <c r="A3061" s="44">
        <f t="shared" si="47"/>
        <v>0</v>
      </c>
    </row>
    <row r="3062" spans="1:1" hidden="1">
      <c r="A3062" s="44">
        <f t="shared" si="47"/>
        <v>0</v>
      </c>
    </row>
    <row r="3063" spans="1:1" hidden="1">
      <c r="A3063" s="44">
        <f t="shared" si="47"/>
        <v>0</v>
      </c>
    </row>
    <row r="3064" spans="1:1" hidden="1">
      <c r="A3064" s="44">
        <f t="shared" si="47"/>
        <v>0</v>
      </c>
    </row>
    <row r="3065" spans="1:1" hidden="1">
      <c r="A3065" s="44">
        <f t="shared" si="47"/>
        <v>0</v>
      </c>
    </row>
    <row r="3066" spans="1:1" hidden="1">
      <c r="A3066" s="44">
        <f t="shared" si="47"/>
        <v>0</v>
      </c>
    </row>
    <row r="3067" spans="1:1" hidden="1">
      <c r="A3067" s="44">
        <f t="shared" si="47"/>
        <v>0</v>
      </c>
    </row>
    <row r="3068" spans="1:1" hidden="1">
      <c r="A3068" s="44">
        <f t="shared" si="47"/>
        <v>0</v>
      </c>
    </row>
    <row r="3069" spans="1:1" hidden="1">
      <c r="A3069" s="44">
        <f t="shared" si="47"/>
        <v>0</v>
      </c>
    </row>
    <row r="3070" spans="1:1" hidden="1">
      <c r="A3070" s="44">
        <f t="shared" si="47"/>
        <v>0</v>
      </c>
    </row>
    <row r="3071" spans="1:1" hidden="1">
      <c r="A3071" s="44">
        <f t="shared" si="47"/>
        <v>0</v>
      </c>
    </row>
    <row r="3072" spans="1:1" hidden="1">
      <c r="A3072" s="44">
        <f t="shared" si="47"/>
        <v>0</v>
      </c>
    </row>
    <row r="3073" spans="1:1" hidden="1">
      <c r="A3073" s="44">
        <f t="shared" si="47"/>
        <v>0</v>
      </c>
    </row>
    <row r="3074" spans="1:1" hidden="1">
      <c r="A3074" s="44">
        <f t="shared" si="47"/>
        <v>0</v>
      </c>
    </row>
    <row r="3075" spans="1:1" hidden="1">
      <c r="A3075" s="44">
        <f t="shared" si="47"/>
        <v>0</v>
      </c>
    </row>
    <row r="3076" spans="1:1" hidden="1">
      <c r="A3076" s="44">
        <f t="shared" si="47"/>
        <v>0</v>
      </c>
    </row>
    <row r="3077" spans="1:1" hidden="1">
      <c r="A3077" s="44">
        <f t="shared" si="47"/>
        <v>0</v>
      </c>
    </row>
    <row r="3078" spans="1:1" hidden="1">
      <c r="A3078" s="44">
        <f t="shared" si="47"/>
        <v>0</v>
      </c>
    </row>
    <row r="3079" spans="1:1" hidden="1">
      <c r="A3079" s="44">
        <f t="shared" ref="A3079:A3142" si="48">IF(B3079="UU","UUW",B3079)</f>
        <v>0</v>
      </c>
    </row>
    <row r="3080" spans="1:1" hidden="1">
      <c r="A3080" s="44">
        <f t="shared" si="48"/>
        <v>0</v>
      </c>
    </row>
    <row r="3081" spans="1:1" hidden="1">
      <c r="A3081" s="44">
        <f t="shared" si="48"/>
        <v>0</v>
      </c>
    </row>
    <row r="3082" spans="1:1" hidden="1">
      <c r="A3082" s="44">
        <f t="shared" si="48"/>
        <v>0</v>
      </c>
    </row>
    <row r="3083" spans="1:1" hidden="1">
      <c r="A3083" s="44">
        <f t="shared" si="48"/>
        <v>0</v>
      </c>
    </row>
    <row r="3084" spans="1:1" hidden="1">
      <c r="A3084" s="44">
        <f t="shared" si="48"/>
        <v>0</v>
      </c>
    </row>
    <row r="3085" spans="1:1" hidden="1">
      <c r="A3085" s="44">
        <f t="shared" si="48"/>
        <v>0</v>
      </c>
    </row>
    <row r="3086" spans="1:1" hidden="1">
      <c r="A3086" s="44">
        <f t="shared" si="48"/>
        <v>0</v>
      </c>
    </row>
    <row r="3087" spans="1:1" hidden="1">
      <c r="A3087" s="44">
        <f t="shared" si="48"/>
        <v>0</v>
      </c>
    </row>
    <row r="3088" spans="1:1" hidden="1">
      <c r="A3088" s="44">
        <f t="shared" si="48"/>
        <v>0</v>
      </c>
    </row>
    <row r="3089" spans="1:1" hidden="1">
      <c r="A3089" s="44">
        <f t="shared" si="48"/>
        <v>0</v>
      </c>
    </row>
    <row r="3090" spans="1:1" hidden="1">
      <c r="A3090" s="44">
        <f t="shared" si="48"/>
        <v>0</v>
      </c>
    </row>
    <row r="3091" spans="1:1" hidden="1">
      <c r="A3091" s="44">
        <f t="shared" si="48"/>
        <v>0</v>
      </c>
    </row>
    <row r="3092" spans="1:1" hidden="1">
      <c r="A3092" s="44">
        <f t="shared" si="48"/>
        <v>0</v>
      </c>
    </row>
    <row r="3093" spans="1:1" hidden="1">
      <c r="A3093" s="44">
        <f t="shared" si="48"/>
        <v>0</v>
      </c>
    </row>
    <row r="3094" spans="1:1" hidden="1">
      <c r="A3094" s="44">
        <f t="shared" si="48"/>
        <v>0</v>
      </c>
    </row>
    <row r="3095" spans="1:1" hidden="1">
      <c r="A3095" s="44">
        <f t="shared" si="48"/>
        <v>0</v>
      </c>
    </row>
    <row r="3096" spans="1:1" hidden="1">
      <c r="A3096" s="44">
        <f t="shared" si="48"/>
        <v>0</v>
      </c>
    </row>
    <row r="3097" spans="1:1" hidden="1">
      <c r="A3097" s="44">
        <f t="shared" si="48"/>
        <v>0</v>
      </c>
    </row>
    <row r="3098" spans="1:1" hidden="1">
      <c r="A3098" s="44">
        <f t="shared" si="48"/>
        <v>0</v>
      </c>
    </row>
    <row r="3099" spans="1:1" hidden="1">
      <c r="A3099" s="44">
        <f t="shared" si="48"/>
        <v>0</v>
      </c>
    </row>
    <row r="3100" spans="1:1" hidden="1">
      <c r="A3100" s="44">
        <f t="shared" si="48"/>
        <v>0</v>
      </c>
    </row>
    <row r="3101" spans="1:1" hidden="1">
      <c r="A3101" s="44">
        <f t="shared" si="48"/>
        <v>0</v>
      </c>
    </row>
    <row r="3102" spans="1:1" hidden="1">
      <c r="A3102" s="44">
        <f t="shared" si="48"/>
        <v>0</v>
      </c>
    </row>
    <row r="3103" spans="1:1" hidden="1">
      <c r="A3103" s="44">
        <f t="shared" si="48"/>
        <v>0</v>
      </c>
    </row>
    <row r="3104" spans="1:1" hidden="1">
      <c r="A3104" s="44">
        <f t="shared" si="48"/>
        <v>0</v>
      </c>
    </row>
    <row r="3105" spans="1:1" hidden="1">
      <c r="A3105" s="44">
        <f t="shared" si="48"/>
        <v>0</v>
      </c>
    </row>
    <row r="3106" spans="1:1" hidden="1">
      <c r="A3106" s="44">
        <f t="shared" si="48"/>
        <v>0</v>
      </c>
    </row>
    <row r="3107" spans="1:1" hidden="1">
      <c r="A3107" s="44">
        <f t="shared" si="48"/>
        <v>0</v>
      </c>
    </row>
    <row r="3108" spans="1:1" hidden="1">
      <c r="A3108" s="44">
        <f t="shared" si="48"/>
        <v>0</v>
      </c>
    </row>
    <row r="3109" spans="1:1" hidden="1">
      <c r="A3109" s="44">
        <f t="shared" si="48"/>
        <v>0</v>
      </c>
    </row>
    <row r="3110" spans="1:1" hidden="1">
      <c r="A3110" s="44">
        <f t="shared" si="48"/>
        <v>0</v>
      </c>
    </row>
    <row r="3111" spans="1:1" hidden="1">
      <c r="A3111" s="44">
        <f t="shared" si="48"/>
        <v>0</v>
      </c>
    </row>
    <row r="3112" spans="1:1" hidden="1">
      <c r="A3112" s="44">
        <f t="shared" si="48"/>
        <v>0</v>
      </c>
    </row>
    <row r="3113" spans="1:1" hidden="1">
      <c r="A3113" s="44">
        <f t="shared" si="48"/>
        <v>0</v>
      </c>
    </row>
    <row r="3114" spans="1:1" hidden="1">
      <c r="A3114" s="44">
        <f t="shared" si="48"/>
        <v>0</v>
      </c>
    </row>
    <row r="3115" spans="1:1" hidden="1">
      <c r="A3115" s="44">
        <f t="shared" si="48"/>
        <v>0</v>
      </c>
    </row>
    <row r="3116" spans="1:1" hidden="1">
      <c r="A3116" s="44">
        <f t="shared" si="48"/>
        <v>0</v>
      </c>
    </row>
    <row r="3117" spans="1:1" hidden="1">
      <c r="A3117" s="44">
        <f t="shared" si="48"/>
        <v>0</v>
      </c>
    </row>
    <row r="3118" spans="1:1" hidden="1">
      <c r="A3118" s="44">
        <f t="shared" si="48"/>
        <v>0</v>
      </c>
    </row>
    <row r="3119" spans="1:1" hidden="1">
      <c r="A3119" s="44">
        <f t="shared" si="48"/>
        <v>0</v>
      </c>
    </row>
    <row r="3120" spans="1:1" hidden="1">
      <c r="A3120" s="44">
        <f t="shared" si="48"/>
        <v>0</v>
      </c>
    </row>
    <row r="3121" spans="1:1" hidden="1">
      <c r="A3121" s="44">
        <f t="shared" si="48"/>
        <v>0</v>
      </c>
    </row>
    <row r="3122" spans="1:1" hidden="1">
      <c r="A3122" s="44">
        <f t="shared" si="48"/>
        <v>0</v>
      </c>
    </row>
    <row r="3123" spans="1:1" hidden="1">
      <c r="A3123" s="44">
        <f t="shared" si="48"/>
        <v>0</v>
      </c>
    </row>
    <row r="3124" spans="1:1" hidden="1">
      <c r="A3124" s="44">
        <f t="shared" si="48"/>
        <v>0</v>
      </c>
    </row>
    <row r="3125" spans="1:1" hidden="1">
      <c r="A3125" s="44">
        <f t="shared" si="48"/>
        <v>0</v>
      </c>
    </row>
    <row r="3126" spans="1:1" hidden="1">
      <c r="A3126" s="44">
        <f t="shared" si="48"/>
        <v>0</v>
      </c>
    </row>
    <row r="3127" spans="1:1" hidden="1">
      <c r="A3127" s="44">
        <f t="shared" si="48"/>
        <v>0</v>
      </c>
    </row>
    <row r="3128" spans="1:1" hidden="1">
      <c r="A3128" s="44">
        <f t="shared" si="48"/>
        <v>0</v>
      </c>
    </row>
    <row r="3129" spans="1:1" hidden="1">
      <c r="A3129" s="44">
        <f t="shared" si="48"/>
        <v>0</v>
      </c>
    </row>
    <row r="3130" spans="1:1" hidden="1">
      <c r="A3130" s="44">
        <f t="shared" si="48"/>
        <v>0</v>
      </c>
    </row>
    <row r="3131" spans="1:1" hidden="1">
      <c r="A3131" s="44">
        <f t="shared" si="48"/>
        <v>0</v>
      </c>
    </row>
    <row r="3132" spans="1:1" hidden="1">
      <c r="A3132" s="44">
        <f t="shared" si="48"/>
        <v>0</v>
      </c>
    </row>
    <row r="3133" spans="1:1" hidden="1">
      <c r="A3133" s="44">
        <f t="shared" si="48"/>
        <v>0</v>
      </c>
    </row>
    <row r="3134" spans="1:1" hidden="1">
      <c r="A3134" s="44">
        <f t="shared" si="48"/>
        <v>0</v>
      </c>
    </row>
    <row r="3135" spans="1:1" hidden="1">
      <c r="A3135" s="44">
        <f t="shared" si="48"/>
        <v>0</v>
      </c>
    </row>
    <row r="3136" spans="1:1" hidden="1">
      <c r="A3136" s="44">
        <f t="shared" si="48"/>
        <v>0</v>
      </c>
    </row>
    <row r="3137" spans="1:1" hidden="1">
      <c r="A3137" s="44">
        <f t="shared" si="48"/>
        <v>0</v>
      </c>
    </row>
    <row r="3138" spans="1:1" hidden="1">
      <c r="A3138" s="44">
        <f t="shared" si="48"/>
        <v>0</v>
      </c>
    </row>
    <row r="3139" spans="1:1" hidden="1">
      <c r="A3139" s="44">
        <f t="shared" si="48"/>
        <v>0</v>
      </c>
    </row>
    <row r="3140" spans="1:1" hidden="1">
      <c r="A3140" s="44">
        <f t="shared" si="48"/>
        <v>0</v>
      </c>
    </row>
    <row r="3141" spans="1:1" hidden="1">
      <c r="A3141" s="44">
        <f t="shared" si="48"/>
        <v>0</v>
      </c>
    </row>
    <row r="3142" spans="1:1" hidden="1">
      <c r="A3142" s="44">
        <f t="shared" si="48"/>
        <v>0</v>
      </c>
    </row>
    <row r="3143" spans="1:1" hidden="1">
      <c r="A3143" s="44">
        <f t="shared" ref="A3143:A3206" si="49">IF(B3143="UU","UUW",B3143)</f>
        <v>0</v>
      </c>
    </row>
    <row r="3144" spans="1:1" hidden="1">
      <c r="A3144" s="44">
        <f t="shared" si="49"/>
        <v>0</v>
      </c>
    </row>
    <row r="3145" spans="1:1" hidden="1">
      <c r="A3145" s="44">
        <f t="shared" si="49"/>
        <v>0</v>
      </c>
    </row>
    <row r="3146" spans="1:1" hidden="1">
      <c r="A3146" s="44">
        <f t="shared" si="49"/>
        <v>0</v>
      </c>
    </row>
    <row r="3147" spans="1:1" hidden="1">
      <c r="A3147" s="44">
        <f t="shared" si="49"/>
        <v>0</v>
      </c>
    </row>
    <row r="3148" spans="1:1" hidden="1">
      <c r="A3148" s="44">
        <f t="shared" si="49"/>
        <v>0</v>
      </c>
    </row>
    <row r="3149" spans="1:1" hidden="1">
      <c r="A3149" s="44">
        <f t="shared" si="49"/>
        <v>0</v>
      </c>
    </row>
    <row r="3150" spans="1:1" hidden="1">
      <c r="A3150" s="44">
        <f t="shared" si="49"/>
        <v>0</v>
      </c>
    </row>
    <row r="3151" spans="1:1" hidden="1">
      <c r="A3151" s="44">
        <f t="shared" si="49"/>
        <v>0</v>
      </c>
    </row>
    <row r="3152" spans="1:1" hidden="1">
      <c r="A3152" s="44">
        <f t="shared" si="49"/>
        <v>0</v>
      </c>
    </row>
    <row r="3153" spans="1:1" hidden="1">
      <c r="A3153" s="44">
        <f t="shared" si="49"/>
        <v>0</v>
      </c>
    </row>
    <row r="3154" spans="1:1" hidden="1">
      <c r="A3154" s="44">
        <f t="shared" si="49"/>
        <v>0</v>
      </c>
    </row>
    <row r="3155" spans="1:1" hidden="1">
      <c r="A3155" s="44">
        <f t="shared" si="49"/>
        <v>0</v>
      </c>
    </row>
    <row r="3156" spans="1:1" hidden="1">
      <c r="A3156" s="44">
        <f t="shared" si="49"/>
        <v>0</v>
      </c>
    </row>
    <row r="3157" spans="1:1" hidden="1">
      <c r="A3157" s="44">
        <f t="shared" si="49"/>
        <v>0</v>
      </c>
    </row>
    <row r="3158" spans="1:1" hidden="1">
      <c r="A3158" s="44">
        <f t="shared" si="49"/>
        <v>0</v>
      </c>
    </row>
    <row r="3159" spans="1:1" hidden="1">
      <c r="A3159" s="44">
        <f t="shared" si="49"/>
        <v>0</v>
      </c>
    </row>
    <row r="3160" spans="1:1" hidden="1">
      <c r="A3160" s="44">
        <f t="shared" si="49"/>
        <v>0</v>
      </c>
    </row>
    <row r="3161" spans="1:1" hidden="1">
      <c r="A3161" s="44">
        <f t="shared" si="49"/>
        <v>0</v>
      </c>
    </row>
    <row r="3162" spans="1:1" hidden="1">
      <c r="A3162" s="44">
        <f t="shared" si="49"/>
        <v>0</v>
      </c>
    </row>
    <row r="3163" spans="1:1" hidden="1">
      <c r="A3163" s="44">
        <f t="shared" si="49"/>
        <v>0</v>
      </c>
    </row>
    <row r="3164" spans="1:1" hidden="1">
      <c r="A3164" s="44">
        <f t="shared" si="49"/>
        <v>0</v>
      </c>
    </row>
    <row r="3165" spans="1:1" hidden="1">
      <c r="A3165" s="44">
        <f t="shared" si="49"/>
        <v>0</v>
      </c>
    </row>
    <row r="3166" spans="1:1" hidden="1">
      <c r="A3166" s="44">
        <f t="shared" si="49"/>
        <v>0</v>
      </c>
    </row>
    <row r="3167" spans="1:1" hidden="1">
      <c r="A3167" s="44">
        <f t="shared" si="49"/>
        <v>0</v>
      </c>
    </row>
    <row r="3168" spans="1:1" hidden="1">
      <c r="A3168" s="44">
        <f t="shared" si="49"/>
        <v>0</v>
      </c>
    </row>
    <row r="3169" spans="1:1" hidden="1">
      <c r="A3169" s="44">
        <f t="shared" si="49"/>
        <v>0</v>
      </c>
    </row>
    <row r="3170" spans="1:1" hidden="1">
      <c r="A3170" s="44">
        <f t="shared" si="49"/>
        <v>0</v>
      </c>
    </row>
    <row r="3171" spans="1:1" hidden="1">
      <c r="A3171" s="44">
        <f t="shared" si="49"/>
        <v>0</v>
      </c>
    </row>
    <row r="3172" spans="1:1" hidden="1">
      <c r="A3172" s="44">
        <f t="shared" si="49"/>
        <v>0</v>
      </c>
    </row>
    <row r="3173" spans="1:1" hidden="1">
      <c r="A3173" s="44">
        <f t="shared" si="49"/>
        <v>0</v>
      </c>
    </row>
    <row r="3174" spans="1:1" hidden="1">
      <c r="A3174" s="44">
        <f t="shared" si="49"/>
        <v>0</v>
      </c>
    </row>
    <row r="3175" spans="1:1" hidden="1">
      <c r="A3175" s="44">
        <f t="shared" si="49"/>
        <v>0</v>
      </c>
    </row>
    <row r="3176" spans="1:1" hidden="1">
      <c r="A3176" s="44">
        <f t="shared" si="49"/>
        <v>0</v>
      </c>
    </row>
    <row r="3177" spans="1:1" hidden="1">
      <c r="A3177" s="44">
        <f t="shared" si="49"/>
        <v>0</v>
      </c>
    </row>
    <row r="3178" spans="1:1" hidden="1">
      <c r="A3178" s="44">
        <f t="shared" si="49"/>
        <v>0</v>
      </c>
    </row>
    <row r="3179" spans="1:1" hidden="1">
      <c r="A3179" s="44">
        <f t="shared" si="49"/>
        <v>0</v>
      </c>
    </row>
    <row r="3180" spans="1:1" hidden="1">
      <c r="A3180" s="44">
        <f t="shared" si="49"/>
        <v>0</v>
      </c>
    </row>
    <row r="3181" spans="1:1" hidden="1">
      <c r="A3181" s="44">
        <f t="shared" si="49"/>
        <v>0</v>
      </c>
    </row>
    <row r="3182" spans="1:1" hidden="1">
      <c r="A3182" s="44">
        <f t="shared" si="49"/>
        <v>0</v>
      </c>
    </row>
    <row r="3183" spans="1:1" hidden="1">
      <c r="A3183" s="44">
        <f t="shared" si="49"/>
        <v>0</v>
      </c>
    </row>
    <row r="3184" spans="1:1" hidden="1">
      <c r="A3184" s="44">
        <f t="shared" si="49"/>
        <v>0</v>
      </c>
    </row>
    <row r="3185" spans="1:1" hidden="1">
      <c r="A3185" s="44">
        <f t="shared" si="49"/>
        <v>0</v>
      </c>
    </row>
    <row r="3186" spans="1:1" hidden="1">
      <c r="A3186" s="44">
        <f t="shared" si="49"/>
        <v>0</v>
      </c>
    </row>
    <row r="3187" spans="1:1" hidden="1">
      <c r="A3187" s="44">
        <f t="shared" si="49"/>
        <v>0</v>
      </c>
    </row>
    <row r="3188" spans="1:1" hidden="1">
      <c r="A3188" s="44">
        <f t="shared" si="49"/>
        <v>0</v>
      </c>
    </row>
    <row r="3189" spans="1:1" hidden="1">
      <c r="A3189" s="44">
        <f t="shared" si="49"/>
        <v>0</v>
      </c>
    </row>
    <row r="3190" spans="1:1" hidden="1">
      <c r="A3190" s="44">
        <f t="shared" si="49"/>
        <v>0</v>
      </c>
    </row>
    <row r="3191" spans="1:1" hidden="1">
      <c r="A3191" s="44">
        <f t="shared" si="49"/>
        <v>0</v>
      </c>
    </row>
    <row r="3192" spans="1:1" hidden="1">
      <c r="A3192" s="44">
        <f t="shared" si="49"/>
        <v>0</v>
      </c>
    </row>
    <row r="3193" spans="1:1" hidden="1">
      <c r="A3193" s="44">
        <f t="shared" si="49"/>
        <v>0</v>
      </c>
    </row>
    <row r="3194" spans="1:1" hidden="1">
      <c r="A3194" s="44">
        <f t="shared" si="49"/>
        <v>0</v>
      </c>
    </row>
    <row r="3195" spans="1:1" hidden="1">
      <c r="A3195" s="44">
        <f t="shared" si="49"/>
        <v>0</v>
      </c>
    </row>
    <row r="3196" spans="1:1" hidden="1">
      <c r="A3196" s="44">
        <f t="shared" si="49"/>
        <v>0</v>
      </c>
    </row>
    <row r="3197" spans="1:1" hidden="1">
      <c r="A3197" s="44">
        <f t="shared" si="49"/>
        <v>0</v>
      </c>
    </row>
    <row r="3198" spans="1:1" hidden="1">
      <c r="A3198" s="44">
        <f t="shared" si="49"/>
        <v>0</v>
      </c>
    </row>
    <row r="3199" spans="1:1" hidden="1">
      <c r="A3199" s="44">
        <f t="shared" si="49"/>
        <v>0</v>
      </c>
    </row>
    <row r="3200" spans="1:1" hidden="1">
      <c r="A3200" s="44">
        <f t="shared" si="49"/>
        <v>0</v>
      </c>
    </row>
    <row r="3201" spans="1:1" hidden="1">
      <c r="A3201" s="44">
        <f t="shared" si="49"/>
        <v>0</v>
      </c>
    </row>
    <row r="3202" spans="1:1" hidden="1">
      <c r="A3202" s="44">
        <f t="shared" si="49"/>
        <v>0</v>
      </c>
    </row>
    <row r="3203" spans="1:1" hidden="1">
      <c r="A3203" s="44">
        <f t="shared" si="49"/>
        <v>0</v>
      </c>
    </row>
    <row r="3204" spans="1:1" hidden="1">
      <c r="A3204" s="44">
        <f t="shared" si="49"/>
        <v>0</v>
      </c>
    </row>
    <row r="3205" spans="1:1" hidden="1">
      <c r="A3205" s="44">
        <f t="shared" si="49"/>
        <v>0</v>
      </c>
    </row>
    <row r="3206" spans="1:1" hidden="1">
      <c r="A3206" s="44">
        <f t="shared" si="49"/>
        <v>0</v>
      </c>
    </row>
    <row r="3207" spans="1:1" hidden="1">
      <c r="A3207" s="44">
        <f t="shared" ref="A3207:A3270" si="50">IF(B3207="UU","UUW",B3207)</f>
        <v>0</v>
      </c>
    </row>
    <row r="3208" spans="1:1" hidden="1">
      <c r="A3208" s="44">
        <f t="shared" si="50"/>
        <v>0</v>
      </c>
    </row>
    <row r="3209" spans="1:1" hidden="1">
      <c r="A3209" s="44">
        <f t="shared" si="50"/>
        <v>0</v>
      </c>
    </row>
    <row r="3210" spans="1:1" hidden="1">
      <c r="A3210" s="44">
        <f t="shared" si="50"/>
        <v>0</v>
      </c>
    </row>
    <row r="3211" spans="1:1" hidden="1">
      <c r="A3211" s="44">
        <f t="shared" si="50"/>
        <v>0</v>
      </c>
    </row>
    <row r="3212" spans="1:1" hidden="1">
      <c r="A3212" s="44">
        <f t="shared" si="50"/>
        <v>0</v>
      </c>
    </row>
    <row r="3213" spans="1:1" hidden="1">
      <c r="A3213" s="44">
        <f t="shared" si="50"/>
        <v>0</v>
      </c>
    </row>
    <row r="3214" spans="1:1" hidden="1">
      <c r="A3214" s="44">
        <f t="shared" si="50"/>
        <v>0</v>
      </c>
    </row>
    <row r="3215" spans="1:1" hidden="1">
      <c r="A3215" s="44">
        <f t="shared" si="50"/>
        <v>0</v>
      </c>
    </row>
    <row r="3216" spans="1:1" hidden="1">
      <c r="A3216" s="44">
        <f t="shared" si="50"/>
        <v>0</v>
      </c>
    </row>
    <row r="3217" spans="1:1" hidden="1">
      <c r="A3217" s="44">
        <f t="shared" si="50"/>
        <v>0</v>
      </c>
    </row>
    <row r="3218" spans="1:1" hidden="1">
      <c r="A3218" s="44">
        <f t="shared" si="50"/>
        <v>0</v>
      </c>
    </row>
    <row r="3219" spans="1:1" hidden="1">
      <c r="A3219" s="44">
        <f t="shared" si="50"/>
        <v>0</v>
      </c>
    </row>
    <row r="3220" spans="1:1" hidden="1">
      <c r="A3220" s="44">
        <f t="shared" si="50"/>
        <v>0</v>
      </c>
    </row>
    <row r="3221" spans="1:1" hidden="1">
      <c r="A3221" s="44">
        <f t="shared" si="50"/>
        <v>0</v>
      </c>
    </row>
    <row r="3222" spans="1:1" hidden="1">
      <c r="A3222" s="44">
        <f t="shared" si="50"/>
        <v>0</v>
      </c>
    </row>
    <row r="3223" spans="1:1" hidden="1">
      <c r="A3223" s="44">
        <f t="shared" si="50"/>
        <v>0</v>
      </c>
    </row>
    <row r="3224" spans="1:1" hidden="1">
      <c r="A3224" s="44">
        <f t="shared" si="50"/>
        <v>0</v>
      </c>
    </row>
    <row r="3225" spans="1:1" hidden="1">
      <c r="A3225" s="44">
        <f t="shared" si="50"/>
        <v>0</v>
      </c>
    </row>
    <row r="3226" spans="1:1" hidden="1">
      <c r="A3226" s="44">
        <f t="shared" si="50"/>
        <v>0</v>
      </c>
    </row>
    <row r="3227" spans="1:1" hidden="1">
      <c r="A3227" s="44">
        <f t="shared" si="50"/>
        <v>0</v>
      </c>
    </row>
    <row r="3228" spans="1:1" hidden="1">
      <c r="A3228" s="44">
        <f t="shared" si="50"/>
        <v>0</v>
      </c>
    </row>
    <row r="3229" spans="1:1" hidden="1">
      <c r="A3229" s="44">
        <f t="shared" si="50"/>
        <v>0</v>
      </c>
    </row>
    <row r="3230" spans="1:1" hidden="1">
      <c r="A3230" s="44">
        <f t="shared" si="50"/>
        <v>0</v>
      </c>
    </row>
    <row r="3231" spans="1:1" hidden="1">
      <c r="A3231" s="44">
        <f t="shared" si="50"/>
        <v>0</v>
      </c>
    </row>
    <row r="3232" spans="1:1" hidden="1">
      <c r="A3232" s="44">
        <f t="shared" si="50"/>
        <v>0</v>
      </c>
    </row>
    <row r="3233" spans="1:1" hidden="1">
      <c r="A3233" s="44">
        <f t="shared" si="50"/>
        <v>0</v>
      </c>
    </row>
    <row r="3234" spans="1:1" hidden="1">
      <c r="A3234" s="44">
        <f t="shared" si="50"/>
        <v>0</v>
      </c>
    </row>
    <row r="3235" spans="1:1" hidden="1">
      <c r="A3235" s="44">
        <f t="shared" si="50"/>
        <v>0</v>
      </c>
    </row>
    <row r="3236" spans="1:1" hidden="1">
      <c r="A3236" s="44">
        <f t="shared" si="50"/>
        <v>0</v>
      </c>
    </row>
    <row r="3237" spans="1:1" hidden="1">
      <c r="A3237" s="44">
        <f t="shared" si="50"/>
        <v>0</v>
      </c>
    </row>
    <row r="3238" spans="1:1" hidden="1">
      <c r="A3238" s="44">
        <f t="shared" si="50"/>
        <v>0</v>
      </c>
    </row>
    <row r="3239" spans="1:1" hidden="1">
      <c r="A3239" s="44">
        <f t="shared" si="50"/>
        <v>0</v>
      </c>
    </row>
    <row r="3240" spans="1:1" hidden="1">
      <c r="A3240" s="44">
        <f t="shared" si="50"/>
        <v>0</v>
      </c>
    </row>
    <row r="3241" spans="1:1" hidden="1">
      <c r="A3241" s="44">
        <f t="shared" si="50"/>
        <v>0</v>
      </c>
    </row>
    <row r="3242" spans="1:1" hidden="1">
      <c r="A3242" s="44">
        <f t="shared" si="50"/>
        <v>0</v>
      </c>
    </row>
    <row r="3243" spans="1:1" hidden="1">
      <c r="A3243" s="44">
        <f t="shared" si="50"/>
        <v>0</v>
      </c>
    </row>
    <row r="3244" spans="1:1" hidden="1">
      <c r="A3244" s="44">
        <f t="shared" si="50"/>
        <v>0</v>
      </c>
    </row>
    <row r="3245" spans="1:1" hidden="1">
      <c r="A3245" s="44">
        <f t="shared" si="50"/>
        <v>0</v>
      </c>
    </row>
    <row r="3246" spans="1:1" hidden="1">
      <c r="A3246" s="44">
        <f t="shared" si="50"/>
        <v>0</v>
      </c>
    </row>
    <row r="3247" spans="1:1" hidden="1">
      <c r="A3247" s="44">
        <f t="shared" si="50"/>
        <v>0</v>
      </c>
    </row>
    <row r="3248" spans="1:1" hidden="1">
      <c r="A3248" s="44">
        <f t="shared" si="50"/>
        <v>0</v>
      </c>
    </row>
    <row r="3249" spans="1:1" hidden="1">
      <c r="A3249" s="44">
        <f t="shared" si="50"/>
        <v>0</v>
      </c>
    </row>
    <row r="3250" spans="1:1" hidden="1">
      <c r="A3250" s="44">
        <f t="shared" si="50"/>
        <v>0</v>
      </c>
    </row>
    <row r="3251" spans="1:1" hidden="1">
      <c r="A3251" s="44">
        <f t="shared" si="50"/>
        <v>0</v>
      </c>
    </row>
    <row r="3252" spans="1:1" hidden="1">
      <c r="A3252" s="44">
        <f t="shared" si="50"/>
        <v>0</v>
      </c>
    </row>
    <row r="3253" spans="1:1" hidden="1">
      <c r="A3253" s="44">
        <f t="shared" si="50"/>
        <v>0</v>
      </c>
    </row>
    <row r="3254" spans="1:1" hidden="1">
      <c r="A3254" s="44">
        <f t="shared" si="50"/>
        <v>0</v>
      </c>
    </row>
    <row r="3255" spans="1:1" hidden="1">
      <c r="A3255" s="44">
        <f t="shared" si="50"/>
        <v>0</v>
      </c>
    </row>
    <row r="3256" spans="1:1" hidden="1">
      <c r="A3256" s="44">
        <f t="shared" si="50"/>
        <v>0</v>
      </c>
    </row>
    <row r="3257" spans="1:1" hidden="1">
      <c r="A3257" s="44">
        <f t="shared" si="50"/>
        <v>0</v>
      </c>
    </row>
    <row r="3258" spans="1:1" hidden="1">
      <c r="A3258" s="44">
        <f t="shared" si="50"/>
        <v>0</v>
      </c>
    </row>
    <row r="3259" spans="1:1" hidden="1">
      <c r="A3259" s="44">
        <f t="shared" si="50"/>
        <v>0</v>
      </c>
    </row>
    <row r="3260" spans="1:1" hidden="1">
      <c r="A3260" s="44">
        <f t="shared" si="50"/>
        <v>0</v>
      </c>
    </row>
    <row r="3261" spans="1:1" hidden="1">
      <c r="A3261" s="44">
        <f t="shared" si="50"/>
        <v>0</v>
      </c>
    </row>
    <row r="3262" spans="1:1" hidden="1">
      <c r="A3262" s="44">
        <f t="shared" si="50"/>
        <v>0</v>
      </c>
    </row>
    <row r="3263" spans="1:1" hidden="1">
      <c r="A3263" s="44">
        <f t="shared" si="50"/>
        <v>0</v>
      </c>
    </row>
    <row r="3264" spans="1:1" hidden="1">
      <c r="A3264" s="44">
        <f t="shared" si="50"/>
        <v>0</v>
      </c>
    </row>
    <row r="3265" spans="1:1" hidden="1">
      <c r="A3265" s="44">
        <f t="shared" si="50"/>
        <v>0</v>
      </c>
    </row>
    <row r="3266" spans="1:1" hidden="1">
      <c r="A3266" s="44">
        <f t="shared" si="50"/>
        <v>0</v>
      </c>
    </row>
    <row r="3267" spans="1:1" hidden="1">
      <c r="A3267" s="44">
        <f t="shared" si="50"/>
        <v>0</v>
      </c>
    </row>
    <row r="3268" spans="1:1" hidden="1">
      <c r="A3268" s="44">
        <f t="shared" si="50"/>
        <v>0</v>
      </c>
    </row>
    <row r="3269" spans="1:1" hidden="1">
      <c r="A3269" s="44">
        <f t="shared" si="50"/>
        <v>0</v>
      </c>
    </row>
    <row r="3270" spans="1:1" hidden="1">
      <c r="A3270" s="44">
        <f t="shared" si="50"/>
        <v>0</v>
      </c>
    </row>
    <row r="3271" spans="1:1" hidden="1">
      <c r="A3271" s="44">
        <f t="shared" ref="A3271:A3334" si="51">IF(B3271="UU","UUW",B3271)</f>
        <v>0</v>
      </c>
    </row>
    <row r="3272" spans="1:1" hidden="1">
      <c r="A3272" s="44">
        <f t="shared" si="51"/>
        <v>0</v>
      </c>
    </row>
    <row r="3273" spans="1:1" hidden="1">
      <c r="A3273" s="44">
        <f t="shared" si="51"/>
        <v>0</v>
      </c>
    </row>
    <row r="3274" spans="1:1" hidden="1">
      <c r="A3274" s="44">
        <f t="shared" si="51"/>
        <v>0</v>
      </c>
    </row>
    <row r="3275" spans="1:1" hidden="1">
      <c r="A3275" s="44">
        <f t="shared" si="51"/>
        <v>0</v>
      </c>
    </row>
    <row r="3276" spans="1:1" hidden="1">
      <c r="A3276" s="44">
        <f t="shared" si="51"/>
        <v>0</v>
      </c>
    </row>
    <row r="3277" spans="1:1" hidden="1">
      <c r="A3277" s="44">
        <f t="shared" si="51"/>
        <v>0</v>
      </c>
    </row>
    <row r="3278" spans="1:1" hidden="1">
      <c r="A3278" s="44">
        <f t="shared" si="51"/>
        <v>0</v>
      </c>
    </row>
    <row r="3279" spans="1:1" hidden="1">
      <c r="A3279" s="44">
        <f t="shared" si="51"/>
        <v>0</v>
      </c>
    </row>
    <row r="3280" spans="1:1" hidden="1">
      <c r="A3280" s="44">
        <f t="shared" si="51"/>
        <v>0</v>
      </c>
    </row>
    <row r="3281" spans="1:1" hidden="1">
      <c r="A3281" s="44">
        <f t="shared" si="51"/>
        <v>0</v>
      </c>
    </row>
    <row r="3282" spans="1:1" hidden="1">
      <c r="A3282" s="44">
        <f t="shared" si="51"/>
        <v>0</v>
      </c>
    </row>
    <row r="3283" spans="1:1" hidden="1">
      <c r="A3283" s="44">
        <f t="shared" si="51"/>
        <v>0</v>
      </c>
    </row>
    <row r="3284" spans="1:1" hidden="1">
      <c r="A3284" s="44">
        <f t="shared" si="51"/>
        <v>0</v>
      </c>
    </row>
    <row r="3285" spans="1:1" hidden="1">
      <c r="A3285" s="44">
        <f t="shared" si="51"/>
        <v>0</v>
      </c>
    </row>
    <row r="3286" spans="1:1" hidden="1">
      <c r="A3286" s="44">
        <f t="shared" si="51"/>
        <v>0</v>
      </c>
    </row>
    <row r="3287" spans="1:1" hidden="1">
      <c r="A3287" s="44">
        <f t="shared" si="51"/>
        <v>0</v>
      </c>
    </row>
    <row r="3288" spans="1:1" hidden="1">
      <c r="A3288" s="44">
        <f t="shared" si="51"/>
        <v>0</v>
      </c>
    </row>
    <row r="3289" spans="1:1" hidden="1">
      <c r="A3289" s="44">
        <f t="shared" si="51"/>
        <v>0</v>
      </c>
    </row>
    <row r="3290" spans="1:1" hidden="1">
      <c r="A3290" s="44">
        <f t="shared" si="51"/>
        <v>0</v>
      </c>
    </row>
    <row r="3291" spans="1:1" hidden="1">
      <c r="A3291" s="44">
        <f t="shared" si="51"/>
        <v>0</v>
      </c>
    </row>
    <row r="3292" spans="1:1" hidden="1">
      <c r="A3292" s="44">
        <f t="shared" si="51"/>
        <v>0</v>
      </c>
    </row>
    <row r="3293" spans="1:1" hidden="1">
      <c r="A3293" s="44">
        <f t="shared" si="51"/>
        <v>0</v>
      </c>
    </row>
    <row r="3294" spans="1:1" hidden="1">
      <c r="A3294" s="44">
        <f t="shared" si="51"/>
        <v>0</v>
      </c>
    </row>
    <row r="3295" spans="1:1" hidden="1">
      <c r="A3295" s="44">
        <f t="shared" si="51"/>
        <v>0</v>
      </c>
    </row>
    <row r="3296" spans="1:1" hidden="1">
      <c r="A3296" s="44">
        <f t="shared" si="51"/>
        <v>0</v>
      </c>
    </row>
    <row r="3297" spans="1:1" hidden="1">
      <c r="A3297" s="44">
        <f t="shared" si="51"/>
        <v>0</v>
      </c>
    </row>
    <row r="3298" spans="1:1" hidden="1">
      <c r="A3298" s="44">
        <f t="shared" si="51"/>
        <v>0</v>
      </c>
    </row>
    <row r="3299" spans="1:1" hidden="1">
      <c r="A3299" s="44">
        <f t="shared" si="51"/>
        <v>0</v>
      </c>
    </row>
    <row r="3300" spans="1:1" hidden="1">
      <c r="A3300" s="44">
        <f t="shared" si="51"/>
        <v>0</v>
      </c>
    </row>
    <row r="3301" spans="1:1" hidden="1">
      <c r="A3301" s="44">
        <f t="shared" si="51"/>
        <v>0</v>
      </c>
    </row>
    <row r="3302" spans="1:1" hidden="1">
      <c r="A3302" s="44">
        <f t="shared" si="51"/>
        <v>0</v>
      </c>
    </row>
    <row r="3303" spans="1:1" hidden="1">
      <c r="A3303" s="44">
        <f t="shared" si="51"/>
        <v>0</v>
      </c>
    </row>
    <row r="3304" spans="1:1" hidden="1">
      <c r="A3304" s="44">
        <f t="shared" si="51"/>
        <v>0</v>
      </c>
    </row>
    <row r="3305" spans="1:1" hidden="1">
      <c r="A3305" s="44">
        <f t="shared" si="51"/>
        <v>0</v>
      </c>
    </row>
    <row r="3306" spans="1:1" hidden="1">
      <c r="A3306" s="44">
        <f t="shared" si="51"/>
        <v>0</v>
      </c>
    </row>
    <row r="3307" spans="1:1" hidden="1">
      <c r="A3307" s="44">
        <f t="shared" si="51"/>
        <v>0</v>
      </c>
    </row>
    <row r="3308" spans="1:1" hidden="1">
      <c r="A3308" s="44">
        <f t="shared" si="51"/>
        <v>0</v>
      </c>
    </row>
    <row r="3309" spans="1:1" hidden="1">
      <c r="A3309" s="44">
        <f t="shared" si="51"/>
        <v>0</v>
      </c>
    </row>
    <row r="3310" spans="1:1" hidden="1">
      <c r="A3310" s="44">
        <f t="shared" si="51"/>
        <v>0</v>
      </c>
    </row>
    <row r="3311" spans="1:1" hidden="1">
      <c r="A3311" s="44">
        <f t="shared" si="51"/>
        <v>0</v>
      </c>
    </row>
    <row r="3312" spans="1:1" hidden="1">
      <c r="A3312" s="44">
        <f t="shared" si="51"/>
        <v>0</v>
      </c>
    </row>
    <row r="3313" spans="1:1" hidden="1">
      <c r="A3313" s="44">
        <f t="shared" si="51"/>
        <v>0</v>
      </c>
    </row>
    <row r="3314" spans="1:1" hidden="1">
      <c r="A3314" s="44">
        <f t="shared" si="51"/>
        <v>0</v>
      </c>
    </row>
    <row r="3315" spans="1:1" hidden="1">
      <c r="A3315" s="44">
        <f t="shared" si="51"/>
        <v>0</v>
      </c>
    </row>
    <row r="3316" spans="1:1" hidden="1">
      <c r="A3316" s="44">
        <f t="shared" si="51"/>
        <v>0</v>
      </c>
    </row>
    <row r="3317" spans="1:1" hidden="1">
      <c r="A3317" s="44">
        <f t="shared" si="51"/>
        <v>0</v>
      </c>
    </row>
    <row r="3318" spans="1:1" hidden="1">
      <c r="A3318" s="44">
        <f t="shared" si="51"/>
        <v>0</v>
      </c>
    </row>
    <row r="3319" spans="1:1" hidden="1">
      <c r="A3319" s="44">
        <f t="shared" si="51"/>
        <v>0</v>
      </c>
    </row>
    <row r="3320" spans="1:1" hidden="1">
      <c r="A3320" s="44">
        <f t="shared" si="51"/>
        <v>0</v>
      </c>
    </row>
    <row r="3321" spans="1:1" hidden="1">
      <c r="A3321" s="44">
        <f t="shared" si="51"/>
        <v>0</v>
      </c>
    </row>
    <row r="3322" spans="1:1" hidden="1">
      <c r="A3322" s="44">
        <f t="shared" si="51"/>
        <v>0</v>
      </c>
    </row>
    <row r="3323" spans="1:1" hidden="1">
      <c r="A3323" s="44">
        <f t="shared" si="51"/>
        <v>0</v>
      </c>
    </row>
    <row r="3324" spans="1:1" hidden="1">
      <c r="A3324" s="44">
        <f t="shared" si="51"/>
        <v>0</v>
      </c>
    </row>
    <row r="3325" spans="1:1" hidden="1">
      <c r="A3325" s="44">
        <f t="shared" si="51"/>
        <v>0</v>
      </c>
    </row>
    <row r="3326" spans="1:1" hidden="1">
      <c r="A3326" s="44">
        <f t="shared" si="51"/>
        <v>0</v>
      </c>
    </row>
    <row r="3327" spans="1:1" hidden="1">
      <c r="A3327" s="44">
        <f t="shared" si="51"/>
        <v>0</v>
      </c>
    </row>
    <row r="3328" spans="1:1" hidden="1">
      <c r="A3328" s="44">
        <f t="shared" si="51"/>
        <v>0</v>
      </c>
    </row>
    <row r="3329" spans="1:1" hidden="1">
      <c r="A3329" s="44">
        <f t="shared" si="51"/>
        <v>0</v>
      </c>
    </row>
    <row r="3330" spans="1:1" hidden="1">
      <c r="A3330" s="44">
        <f t="shared" si="51"/>
        <v>0</v>
      </c>
    </row>
    <row r="3331" spans="1:1" hidden="1">
      <c r="A3331" s="44">
        <f t="shared" si="51"/>
        <v>0</v>
      </c>
    </row>
    <row r="3332" spans="1:1" hidden="1">
      <c r="A3332" s="44">
        <f t="shared" si="51"/>
        <v>0</v>
      </c>
    </row>
    <row r="3333" spans="1:1" hidden="1">
      <c r="A3333" s="44">
        <f t="shared" si="51"/>
        <v>0</v>
      </c>
    </row>
    <row r="3334" spans="1:1" hidden="1">
      <c r="A3334" s="44">
        <f t="shared" si="51"/>
        <v>0</v>
      </c>
    </row>
    <row r="3335" spans="1:1" hidden="1">
      <c r="A3335" s="44">
        <f t="shared" ref="A3335:A3398" si="52">IF(B3335="UU","UUW",B3335)</f>
        <v>0</v>
      </c>
    </row>
    <row r="3336" spans="1:1" hidden="1">
      <c r="A3336" s="44">
        <f t="shared" si="52"/>
        <v>0</v>
      </c>
    </row>
    <row r="3337" spans="1:1" hidden="1">
      <c r="A3337" s="44">
        <f t="shared" si="52"/>
        <v>0</v>
      </c>
    </row>
    <row r="3338" spans="1:1" hidden="1">
      <c r="A3338" s="44">
        <f t="shared" si="52"/>
        <v>0</v>
      </c>
    </row>
    <row r="3339" spans="1:1" hidden="1">
      <c r="A3339" s="44">
        <f t="shared" si="52"/>
        <v>0</v>
      </c>
    </row>
    <row r="3340" spans="1:1" hidden="1">
      <c r="A3340" s="44">
        <f t="shared" si="52"/>
        <v>0</v>
      </c>
    </row>
    <row r="3341" spans="1:1" hidden="1">
      <c r="A3341" s="44">
        <f t="shared" si="52"/>
        <v>0</v>
      </c>
    </row>
    <row r="3342" spans="1:1" hidden="1">
      <c r="A3342" s="44">
        <f t="shared" si="52"/>
        <v>0</v>
      </c>
    </row>
    <row r="3343" spans="1:1" hidden="1">
      <c r="A3343" s="44">
        <f t="shared" si="52"/>
        <v>0</v>
      </c>
    </row>
    <row r="3344" spans="1:1" hidden="1">
      <c r="A3344" s="44">
        <f t="shared" si="52"/>
        <v>0</v>
      </c>
    </row>
    <row r="3345" spans="1:1" hidden="1">
      <c r="A3345" s="44">
        <f t="shared" si="52"/>
        <v>0</v>
      </c>
    </row>
    <row r="3346" spans="1:1" hidden="1">
      <c r="A3346" s="44">
        <f t="shared" si="52"/>
        <v>0</v>
      </c>
    </row>
    <row r="3347" spans="1:1" hidden="1">
      <c r="A3347" s="44">
        <f t="shared" si="52"/>
        <v>0</v>
      </c>
    </row>
    <row r="3348" spans="1:1" hidden="1">
      <c r="A3348" s="44">
        <f t="shared" si="52"/>
        <v>0</v>
      </c>
    </row>
    <row r="3349" spans="1:1" hidden="1">
      <c r="A3349" s="44">
        <f t="shared" si="52"/>
        <v>0</v>
      </c>
    </row>
    <row r="3350" spans="1:1" hidden="1">
      <c r="A3350" s="44">
        <f t="shared" si="52"/>
        <v>0</v>
      </c>
    </row>
    <row r="3351" spans="1:1" hidden="1">
      <c r="A3351" s="44">
        <f t="shared" si="52"/>
        <v>0</v>
      </c>
    </row>
    <row r="3352" spans="1:1" hidden="1">
      <c r="A3352" s="44">
        <f t="shared" si="52"/>
        <v>0</v>
      </c>
    </row>
    <row r="3353" spans="1:1" hidden="1">
      <c r="A3353" s="44">
        <f t="shared" si="52"/>
        <v>0</v>
      </c>
    </row>
    <row r="3354" spans="1:1" hidden="1">
      <c r="A3354" s="44">
        <f t="shared" si="52"/>
        <v>0</v>
      </c>
    </row>
    <row r="3355" spans="1:1" hidden="1">
      <c r="A3355" s="44">
        <f t="shared" si="52"/>
        <v>0</v>
      </c>
    </row>
    <row r="3356" spans="1:1" hidden="1">
      <c r="A3356" s="44">
        <f t="shared" si="52"/>
        <v>0</v>
      </c>
    </row>
    <row r="3357" spans="1:1" hidden="1">
      <c r="A3357" s="44">
        <f t="shared" si="52"/>
        <v>0</v>
      </c>
    </row>
    <row r="3358" spans="1:1" hidden="1">
      <c r="A3358" s="44">
        <f t="shared" si="52"/>
        <v>0</v>
      </c>
    </row>
    <row r="3359" spans="1:1" hidden="1">
      <c r="A3359" s="44">
        <f t="shared" si="52"/>
        <v>0</v>
      </c>
    </row>
    <row r="3360" spans="1:1" hidden="1">
      <c r="A3360" s="44">
        <f t="shared" si="52"/>
        <v>0</v>
      </c>
    </row>
    <row r="3361" spans="1:1" hidden="1">
      <c r="A3361" s="44">
        <f t="shared" si="52"/>
        <v>0</v>
      </c>
    </row>
    <row r="3362" spans="1:1" hidden="1">
      <c r="A3362" s="44">
        <f t="shared" si="52"/>
        <v>0</v>
      </c>
    </row>
    <row r="3363" spans="1:1" hidden="1">
      <c r="A3363" s="44">
        <f t="shared" si="52"/>
        <v>0</v>
      </c>
    </row>
    <row r="3364" spans="1:1" hidden="1">
      <c r="A3364" s="44">
        <f t="shared" si="52"/>
        <v>0</v>
      </c>
    </row>
    <row r="3365" spans="1:1" hidden="1">
      <c r="A3365" s="44">
        <f t="shared" si="52"/>
        <v>0</v>
      </c>
    </row>
    <row r="3366" spans="1:1" hidden="1">
      <c r="A3366" s="44">
        <f t="shared" si="52"/>
        <v>0</v>
      </c>
    </row>
    <row r="3367" spans="1:1" hidden="1">
      <c r="A3367" s="44">
        <f t="shared" si="52"/>
        <v>0</v>
      </c>
    </row>
    <row r="3368" spans="1:1" hidden="1">
      <c r="A3368" s="44">
        <f t="shared" si="52"/>
        <v>0</v>
      </c>
    </row>
    <row r="3369" spans="1:1" hidden="1">
      <c r="A3369" s="44">
        <f t="shared" si="52"/>
        <v>0</v>
      </c>
    </row>
    <row r="3370" spans="1:1" hidden="1">
      <c r="A3370" s="44">
        <f t="shared" si="52"/>
        <v>0</v>
      </c>
    </row>
    <row r="3371" spans="1:1" hidden="1">
      <c r="A3371" s="44">
        <f t="shared" si="52"/>
        <v>0</v>
      </c>
    </row>
    <row r="3372" spans="1:1" hidden="1">
      <c r="A3372" s="44">
        <f t="shared" si="52"/>
        <v>0</v>
      </c>
    </row>
    <row r="3373" spans="1:1" hidden="1">
      <c r="A3373" s="44">
        <f t="shared" si="52"/>
        <v>0</v>
      </c>
    </row>
    <row r="3374" spans="1:1" hidden="1">
      <c r="A3374" s="44">
        <f t="shared" si="52"/>
        <v>0</v>
      </c>
    </row>
    <row r="3375" spans="1:1" hidden="1">
      <c r="A3375" s="44">
        <f t="shared" si="52"/>
        <v>0</v>
      </c>
    </row>
    <row r="3376" spans="1:1" hidden="1">
      <c r="A3376" s="44">
        <f t="shared" si="52"/>
        <v>0</v>
      </c>
    </row>
    <row r="3377" spans="1:1" hidden="1">
      <c r="A3377" s="44">
        <f t="shared" si="52"/>
        <v>0</v>
      </c>
    </row>
    <row r="3378" spans="1:1" hidden="1">
      <c r="A3378" s="44">
        <f t="shared" si="52"/>
        <v>0</v>
      </c>
    </row>
    <row r="3379" spans="1:1" hidden="1">
      <c r="A3379" s="44">
        <f t="shared" si="52"/>
        <v>0</v>
      </c>
    </row>
    <row r="3380" spans="1:1" hidden="1">
      <c r="A3380" s="44">
        <f t="shared" si="52"/>
        <v>0</v>
      </c>
    </row>
    <row r="3381" spans="1:1" hidden="1">
      <c r="A3381" s="44">
        <f t="shared" si="52"/>
        <v>0</v>
      </c>
    </row>
    <row r="3382" spans="1:1" hidden="1">
      <c r="A3382" s="44">
        <f t="shared" si="52"/>
        <v>0</v>
      </c>
    </row>
    <row r="3383" spans="1:1" hidden="1">
      <c r="A3383" s="44">
        <f t="shared" si="52"/>
        <v>0</v>
      </c>
    </row>
    <row r="3384" spans="1:1" hidden="1">
      <c r="A3384" s="44">
        <f t="shared" si="52"/>
        <v>0</v>
      </c>
    </row>
    <row r="3385" spans="1:1" hidden="1">
      <c r="A3385" s="44">
        <f t="shared" si="52"/>
        <v>0</v>
      </c>
    </row>
    <row r="3386" spans="1:1" hidden="1">
      <c r="A3386" s="44">
        <f t="shared" si="52"/>
        <v>0</v>
      </c>
    </row>
    <row r="3387" spans="1:1" hidden="1">
      <c r="A3387" s="44">
        <f t="shared" si="52"/>
        <v>0</v>
      </c>
    </row>
    <row r="3388" spans="1:1" hidden="1">
      <c r="A3388" s="44">
        <f t="shared" si="52"/>
        <v>0</v>
      </c>
    </row>
    <row r="3389" spans="1:1" hidden="1">
      <c r="A3389" s="44">
        <f t="shared" si="52"/>
        <v>0</v>
      </c>
    </row>
    <row r="3390" spans="1:1" hidden="1">
      <c r="A3390" s="44">
        <f t="shared" si="52"/>
        <v>0</v>
      </c>
    </row>
    <row r="3391" spans="1:1" hidden="1">
      <c r="A3391" s="44">
        <f t="shared" si="52"/>
        <v>0</v>
      </c>
    </row>
    <row r="3392" spans="1:1" hidden="1">
      <c r="A3392" s="44">
        <f t="shared" si="52"/>
        <v>0</v>
      </c>
    </row>
    <row r="3393" spans="1:1" hidden="1">
      <c r="A3393" s="44">
        <f t="shared" si="52"/>
        <v>0</v>
      </c>
    </row>
    <row r="3394" spans="1:1" hidden="1">
      <c r="A3394" s="44">
        <f t="shared" si="52"/>
        <v>0</v>
      </c>
    </row>
    <row r="3395" spans="1:1" hidden="1">
      <c r="A3395" s="44">
        <f t="shared" si="52"/>
        <v>0</v>
      </c>
    </row>
    <row r="3396" spans="1:1" hidden="1">
      <c r="A3396" s="44">
        <f t="shared" si="52"/>
        <v>0</v>
      </c>
    </row>
    <row r="3397" spans="1:1" hidden="1">
      <c r="A3397" s="44">
        <f t="shared" si="52"/>
        <v>0</v>
      </c>
    </row>
    <row r="3398" spans="1:1" hidden="1">
      <c r="A3398" s="44">
        <f t="shared" si="52"/>
        <v>0</v>
      </c>
    </row>
    <row r="3399" spans="1:1" hidden="1">
      <c r="A3399" s="44">
        <f t="shared" ref="A3399:A3462" si="53">IF(B3399="UU","UUW",B3399)</f>
        <v>0</v>
      </c>
    </row>
    <row r="3400" spans="1:1" hidden="1">
      <c r="A3400" s="44">
        <f t="shared" si="53"/>
        <v>0</v>
      </c>
    </row>
    <row r="3401" spans="1:1" hidden="1">
      <c r="A3401" s="44">
        <f t="shared" si="53"/>
        <v>0</v>
      </c>
    </row>
    <row r="3402" spans="1:1" hidden="1">
      <c r="A3402" s="44">
        <f t="shared" si="53"/>
        <v>0</v>
      </c>
    </row>
    <row r="3403" spans="1:1" hidden="1">
      <c r="A3403" s="44">
        <f t="shared" si="53"/>
        <v>0</v>
      </c>
    </row>
    <row r="3404" spans="1:1" hidden="1">
      <c r="A3404" s="44">
        <f t="shared" si="53"/>
        <v>0</v>
      </c>
    </row>
    <row r="3405" spans="1:1" hidden="1">
      <c r="A3405" s="44">
        <f t="shared" si="53"/>
        <v>0</v>
      </c>
    </row>
    <row r="3406" spans="1:1" hidden="1">
      <c r="A3406" s="44">
        <f t="shared" si="53"/>
        <v>0</v>
      </c>
    </row>
    <row r="3407" spans="1:1" hidden="1">
      <c r="A3407" s="44">
        <f t="shared" si="53"/>
        <v>0</v>
      </c>
    </row>
    <row r="3408" spans="1:1" hidden="1">
      <c r="A3408" s="44">
        <f t="shared" si="53"/>
        <v>0</v>
      </c>
    </row>
    <row r="3409" spans="1:1" hidden="1">
      <c r="A3409" s="44">
        <f t="shared" si="53"/>
        <v>0</v>
      </c>
    </row>
    <row r="3410" spans="1:1" hidden="1">
      <c r="A3410" s="44">
        <f t="shared" si="53"/>
        <v>0</v>
      </c>
    </row>
    <row r="3411" spans="1:1" hidden="1">
      <c r="A3411" s="44">
        <f t="shared" si="53"/>
        <v>0</v>
      </c>
    </row>
    <row r="3412" spans="1:1" hidden="1">
      <c r="A3412" s="44">
        <f t="shared" si="53"/>
        <v>0</v>
      </c>
    </row>
    <row r="3413" spans="1:1" hidden="1">
      <c r="A3413" s="44">
        <f t="shared" si="53"/>
        <v>0</v>
      </c>
    </row>
    <row r="3414" spans="1:1" hidden="1">
      <c r="A3414" s="44">
        <f t="shared" si="53"/>
        <v>0</v>
      </c>
    </row>
    <row r="3415" spans="1:1" hidden="1">
      <c r="A3415" s="44">
        <f t="shared" si="53"/>
        <v>0</v>
      </c>
    </row>
    <row r="3416" spans="1:1" hidden="1">
      <c r="A3416" s="44">
        <f t="shared" si="53"/>
        <v>0</v>
      </c>
    </row>
    <row r="3417" spans="1:1" hidden="1">
      <c r="A3417" s="44">
        <f t="shared" si="53"/>
        <v>0</v>
      </c>
    </row>
    <row r="3418" spans="1:1" hidden="1">
      <c r="A3418" s="44">
        <f t="shared" si="53"/>
        <v>0</v>
      </c>
    </row>
    <row r="3419" spans="1:1" hidden="1">
      <c r="A3419" s="44">
        <f t="shared" si="53"/>
        <v>0</v>
      </c>
    </row>
    <row r="3420" spans="1:1" hidden="1">
      <c r="A3420" s="44">
        <f t="shared" si="53"/>
        <v>0</v>
      </c>
    </row>
    <row r="3421" spans="1:1" hidden="1">
      <c r="A3421" s="44">
        <f t="shared" si="53"/>
        <v>0</v>
      </c>
    </row>
    <row r="3422" spans="1:1" hidden="1">
      <c r="A3422" s="44">
        <f t="shared" si="53"/>
        <v>0</v>
      </c>
    </row>
    <row r="3423" spans="1:1" hidden="1">
      <c r="A3423" s="44">
        <f t="shared" si="53"/>
        <v>0</v>
      </c>
    </row>
    <row r="3424" spans="1:1" hidden="1">
      <c r="A3424" s="44">
        <f t="shared" si="53"/>
        <v>0</v>
      </c>
    </row>
    <row r="3425" spans="1:1" hidden="1">
      <c r="A3425" s="44">
        <f t="shared" si="53"/>
        <v>0</v>
      </c>
    </row>
    <row r="3426" spans="1:1" hidden="1">
      <c r="A3426" s="44">
        <f t="shared" si="53"/>
        <v>0</v>
      </c>
    </row>
    <row r="3427" spans="1:1" hidden="1">
      <c r="A3427" s="44">
        <f t="shared" si="53"/>
        <v>0</v>
      </c>
    </row>
    <row r="3428" spans="1:1" hidden="1">
      <c r="A3428" s="44">
        <f t="shared" si="53"/>
        <v>0</v>
      </c>
    </row>
    <row r="3429" spans="1:1" hidden="1">
      <c r="A3429" s="44">
        <f t="shared" si="53"/>
        <v>0</v>
      </c>
    </row>
    <row r="3430" spans="1:1" hidden="1">
      <c r="A3430" s="44">
        <f t="shared" si="53"/>
        <v>0</v>
      </c>
    </row>
    <row r="3431" spans="1:1" hidden="1">
      <c r="A3431" s="44">
        <f t="shared" si="53"/>
        <v>0</v>
      </c>
    </row>
    <row r="3432" spans="1:1" hidden="1">
      <c r="A3432" s="44">
        <f t="shared" si="53"/>
        <v>0</v>
      </c>
    </row>
    <row r="3433" spans="1:1" hidden="1">
      <c r="A3433" s="44">
        <f t="shared" si="53"/>
        <v>0</v>
      </c>
    </row>
    <row r="3434" spans="1:1" hidden="1">
      <c r="A3434" s="44">
        <f t="shared" si="53"/>
        <v>0</v>
      </c>
    </row>
    <row r="3435" spans="1:1" hidden="1">
      <c r="A3435" s="44">
        <f t="shared" si="53"/>
        <v>0</v>
      </c>
    </row>
    <row r="3436" spans="1:1" hidden="1">
      <c r="A3436" s="44">
        <f t="shared" si="53"/>
        <v>0</v>
      </c>
    </row>
    <row r="3437" spans="1:1" hidden="1">
      <c r="A3437" s="44">
        <f t="shared" si="53"/>
        <v>0</v>
      </c>
    </row>
    <row r="3438" spans="1:1" hidden="1">
      <c r="A3438" s="44">
        <f t="shared" si="53"/>
        <v>0</v>
      </c>
    </row>
    <row r="3439" spans="1:1" hidden="1">
      <c r="A3439" s="44">
        <f t="shared" si="53"/>
        <v>0</v>
      </c>
    </row>
    <row r="3440" spans="1:1" hidden="1">
      <c r="A3440" s="44">
        <f t="shared" si="53"/>
        <v>0</v>
      </c>
    </row>
    <row r="3441" spans="1:1" hidden="1">
      <c r="A3441" s="44">
        <f t="shared" si="53"/>
        <v>0</v>
      </c>
    </row>
    <row r="3442" spans="1:1" hidden="1">
      <c r="A3442" s="44">
        <f t="shared" si="53"/>
        <v>0</v>
      </c>
    </row>
    <row r="3443" spans="1:1" hidden="1">
      <c r="A3443" s="44">
        <f t="shared" si="53"/>
        <v>0</v>
      </c>
    </row>
    <row r="3444" spans="1:1" hidden="1">
      <c r="A3444" s="44">
        <f t="shared" si="53"/>
        <v>0</v>
      </c>
    </row>
    <row r="3445" spans="1:1" hidden="1">
      <c r="A3445" s="44">
        <f t="shared" si="53"/>
        <v>0</v>
      </c>
    </row>
    <row r="3446" spans="1:1" hidden="1">
      <c r="A3446" s="44">
        <f t="shared" si="53"/>
        <v>0</v>
      </c>
    </row>
    <row r="3447" spans="1:1" hidden="1">
      <c r="A3447" s="44">
        <f t="shared" si="53"/>
        <v>0</v>
      </c>
    </row>
    <row r="3448" spans="1:1" hidden="1">
      <c r="A3448" s="44">
        <f t="shared" si="53"/>
        <v>0</v>
      </c>
    </row>
    <row r="3449" spans="1:1" hidden="1">
      <c r="A3449" s="44">
        <f t="shared" si="53"/>
        <v>0</v>
      </c>
    </row>
    <row r="3450" spans="1:1" hidden="1">
      <c r="A3450" s="44">
        <f t="shared" si="53"/>
        <v>0</v>
      </c>
    </row>
    <row r="3451" spans="1:1" hidden="1">
      <c r="A3451" s="44">
        <f t="shared" si="53"/>
        <v>0</v>
      </c>
    </row>
    <row r="3452" spans="1:1" hidden="1">
      <c r="A3452" s="44">
        <f t="shared" si="53"/>
        <v>0</v>
      </c>
    </row>
    <row r="3453" spans="1:1" hidden="1">
      <c r="A3453" s="44">
        <f t="shared" si="53"/>
        <v>0</v>
      </c>
    </row>
    <row r="3454" spans="1:1" hidden="1">
      <c r="A3454" s="44">
        <f t="shared" si="53"/>
        <v>0</v>
      </c>
    </row>
    <row r="3455" spans="1:1" hidden="1">
      <c r="A3455" s="44">
        <f t="shared" si="53"/>
        <v>0</v>
      </c>
    </row>
    <row r="3456" spans="1:1" hidden="1">
      <c r="A3456" s="44">
        <f t="shared" si="53"/>
        <v>0</v>
      </c>
    </row>
    <row r="3457" spans="1:1" hidden="1">
      <c r="A3457" s="44">
        <f t="shared" si="53"/>
        <v>0</v>
      </c>
    </row>
    <row r="3458" spans="1:1" hidden="1">
      <c r="A3458" s="44">
        <f t="shared" si="53"/>
        <v>0</v>
      </c>
    </row>
    <row r="3459" spans="1:1" hidden="1">
      <c r="A3459" s="44">
        <f t="shared" si="53"/>
        <v>0</v>
      </c>
    </row>
    <row r="3460" spans="1:1" hidden="1">
      <c r="A3460" s="44">
        <f t="shared" si="53"/>
        <v>0</v>
      </c>
    </row>
    <row r="3461" spans="1:1" hidden="1">
      <c r="A3461" s="44">
        <f t="shared" si="53"/>
        <v>0</v>
      </c>
    </row>
    <row r="3462" spans="1:1" hidden="1">
      <c r="A3462" s="44">
        <f t="shared" si="53"/>
        <v>0</v>
      </c>
    </row>
    <row r="3463" spans="1:1" hidden="1">
      <c r="A3463" s="44">
        <f t="shared" ref="A3463:A3526" si="54">IF(B3463="UU","UUW",B3463)</f>
        <v>0</v>
      </c>
    </row>
    <row r="3464" spans="1:1" hidden="1">
      <c r="A3464" s="44">
        <f t="shared" si="54"/>
        <v>0</v>
      </c>
    </row>
    <row r="3465" spans="1:1" hidden="1">
      <c r="A3465" s="44">
        <f t="shared" si="54"/>
        <v>0</v>
      </c>
    </row>
    <row r="3466" spans="1:1" hidden="1">
      <c r="A3466" s="44">
        <f t="shared" si="54"/>
        <v>0</v>
      </c>
    </row>
    <row r="3467" spans="1:1" hidden="1">
      <c r="A3467" s="44">
        <f t="shared" si="54"/>
        <v>0</v>
      </c>
    </row>
    <row r="3468" spans="1:1" hidden="1">
      <c r="A3468" s="44">
        <f t="shared" si="54"/>
        <v>0</v>
      </c>
    </row>
    <row r="3469" spans="1:1" hidden="1">
      <c r="A3469" s="44">
        <f t="shared" si="54"/>
        <v>0</v>
      </c>
    </row>
    <row r="3470" spans="1:1" hidden="1">
      <c r="A3470" s="44">
        <f t="shared" si="54"/>
        <v>0</v>
      </c>
    </row>
    <row r="3471" spans="1:1" hidden="1">
      <c r="A3471" s="44">
        <f t="shared" si="54"/>
        <v>0</v>
      </c>
    </row>
    <row r="3472" spans="1:1" hidden="1">
      <c r="A3472" s="44">
        <f t="shared" si="54"/>
        <v>0</v>
      </c>
    </row>
    <row r="3473" spans="1:1" hidden="1">
      <c r="A3473" s="44">
        <f t="shared" si="54"/>
        <v>0</v>
      </c>
    </row>
    <row r="3474" spans="1:1" hidden="1">
      <c r="A3474" s="44">
        <f t="shared" si="54"/>
        <v>0</v>
      </c>
    </row>
    <row r="3475" spans="1:1" hidden="1">
      <c r="A3475" s="44">
        <f t="shared" si="54"/>
        <v>0</v>
      </c>
    </row>
    <row r="3476" spans="1:1" hidden="1">
      <c r="A3476" s="44">
        <f t="shared" si="54"/>
        <v>0</v>
      </c>
    </row>
    <row r="3477" spans="1:1" hidden="1">
      <c r="A3477" s="44">
        <f t="shared" si="54"/>
        <v>0</v>
      </c>
    </row>
    <row r="3478" spans="1:1" hidden="1">
      <c r="A3478" s="44">
        <f t="shared" si="54"/>
        <v>0</v>
      </c>
    </row>
    <row r="3479" spans="1:1" hidden="1">
      <c r="A3479" s="44">
        <f t="shared" si="54"/>
        <v>0</v>
      </c>
    </row>
    <row r="3480" spans="1:1" hidden="1">
      <c r="A3480" s="44">
        <f t="shared" si="54"/>
        <v>0</v>
      </c>
    </row>
    <row r="3481" spans="1:1" hidden="1">
      <c r="A3481" s="44">
        <f t="shared" si="54"/>
        <v>0</v>
      </c>
    </row>
    <row r="3482" spans="1:1" hidden="1">
      <c r="A3482" s="44">
        <f t="shared" si="54"/>
        <v>0</v>
      </c>
    </row>
    <row r="3483" spans="1:1" hidden="1">
      <c r="A3483" s="44">
        <f t="shared" si="54"/>
        <v>0</v>
      </c>
    </row>
    <row r="3484" spans="1:1" hidden="1">
      <c r="A3484" s="44">
        <f t="shared" si="54"/>
        <v>0</v>
      </c>
    </row>
    <row r="3485" spans="1:1" hidden="1">
      <c r="A3485" s="44">
        <f t="shared" si="54"/>
        <v>0</v>
      </c>
    </row>
    <row r="3486" spans="1:1" hidden="1">
      <c r="A3486" s="44">
        <f t="shared" si="54"/>
        <v>0</v>
      </c>
    </row>
    <row r="3487" spans="1:1" hidden="1">
      <c r="A3487" s="44">
        <f t="shared" si="54"/>
        <v>0</v>
      </c>
    </row>
    <row r="3488" spans="1:1" hidden="1">
      <c r="A3488" s="44">
        <f t="shared" si="54"/>
        <v>0</v>
      </c>
    </row>
    <row r="3489" spans="1:1" hidden="1">
      <c r="A3489" s="44">
        <f t="shared" si="54"/>
        <v>0</v>
      </c>
    </row>
    <row r="3490" spans="1:1" hidden="1">
      <c r="A3490" s="44">
        <f t="shared" si="54"/>
        <v>0</v>
      </c>
    </row>
    <row r="3491" spans="1:1" hidden="1">
      <c r="A3491" s="44">
        <f t="shared" si="54"/>
        <v>0</v>
      </c>
    </row>
    <row r="3492" spans="1:1" hidden="1">
      <c r="A3492" s="44">
        <f t="shared" si="54"/>
        <v>0</v>
      </c>
    </row>
    <row r="3493" spans="1:1" hidden="1">
      <c r="A3493" s="44">
        <f t="shared" si="54"/>
        <v>0</v>
      </c>
    </row>
    <row r="3494" spans="1:1" hidden="1">
      <c r="A3494" s="44">
        <f t="shared" si="54"/>
        <v>0</v>
      </c>
    </row>
    <row r="3495" spans="1:1" hidden="1">
      <c r="A3495" s="44">
        <f t="shared" si="54"/>
        <v>0</v>
      </c>
    </row>
    <row r="3496" spans="1:1" hidden="1">
      <c r="A3496" s="44">
        <f t="shared" si="54"/>
        <v>0</v>
      </c>
    </row>
    <row r="3497" spans="1:1" hidden="1">
      <c r="A3497" s="44">
        <f t="shared" si="54"/>
        <v>0</v>
      </c>
    </row>
    <row r="3498" spans="1:1" hidden="1">
      <c r="A3498" s="44">
        <f t="shared" si="54"/>
        <v>0</v>
      </c>
    </row>
    <row r="3499" spans="1:1" hidden="1">
      <c r="A3499" s="44">
        <f t="shared" si="54"/>
        <v>0</v>
      </c>
    </row>
    <row r="3500" spans="1:1" hidden="1">
      <c r="A3500" s="44">
        <f t="shared" si="54"/>
        <v>0</v>
      </c>
    </row>
    <row r="3501" spans="1:1" hidden="1">
      <c r="A3501" s="44">
        <f t="shared" si="54"/>
        <v>0</v>
      </c>
    </row>
    <row r="3502" spans="1:1" hidden="1">
      <c r="A3502" s="44">
        <f t="shared" si="54"/>
        <v>0</v>
      </c>
    </row>
    <row r="3503" spans="1:1" hidden="1">
      <c r="A3503" s="44">
        <f t="shared" si="54"/>
        <v>0</v>
      </c>
    </row>
    <row r="3504" spans="1:1" hidden="1">
      <c r="A3504" s="44">
        <f t="shared" si="54"/>
        <v>0</v>
      </c>
    </row>
    <row r="3505" spans="1:1" hidden="1">
      <c r="A3505" s="44">
        <f t="shared" si="54"/>
        <v>0</v>
      </c>
    </row>
    <row r="3506" spans="1:1" hidden="1">
      <c r="A3506" s="44">
        <f t="shared" si="54"/>
        <v>0</v>
      </c>
    </row>
    <row r="3507" spans="1:1" hidden="1">
      <c r="A3507" s="44">
        <f t="shared" si="54"/>
        <v>0</v>
      </c>
    </row>
    <row r="3508" spans="1:1" hidden="1">
      <c r="A3508" s="44">
        <f t="shared" si="54"/>
        <v>0</v>
      </c>
    </row>
    <row r="3509" spans="1:1" hidden="1">
      <c r="A3509" s="44">
        <f t="shared" si="54"/>
        <v>0</v>
      </c>
    </row>
    <row r="3510" spans="1:1" hidden="1">
      <c r="A3510" s="44">
        <f t="shared" si="54"/>
        <v>0</v>
      </c>
    </row>
    <row r="3511" spans="1:1" hidden="1">
      <c r="A3511" s="44">
        <f t="shared" si="54"/>
        <v>0</v>
      </c>
    </row>
    <row r="3512" spans="1:1" hidden="1">
      <c r="A3512" s="44">
        <f t="shared" si="54"/>
        <v>0</v>
      </c>
    </row>
    <row r="3513" spans="1:1" hidden="1">
      <c r="A3513" s="44">
        <f t="shared" si="54"/>
        <v>0</v>
      </c>
    </row>
    <row r="3514" spans="1:1" hidden="1">
      <c r="A3514" s="44">
        <f t="shared" si="54"/>
        <v>0</v>
      </c>
    </row>
    <row r="3515" spans="1:1" hidden="1">
      <c r="A3515" s="44">
        <f t="shared" si="54"/>
        <v>0</v>
      </c>
    </row>
    <row r="3516" spans="1:1" hidden="1">
      <c r="A3516" s="44">
        <f t="shared" si="54"/>
        <v>0</v>
      </c>
    </row>
    <row r="3517" spans="1:1" hidden="1">
      <c r="A3517" s="44">
        <f t="shared" si="54"/>
        <v>0</v>
      </c>
    </row>
    <row r="3518" spans="1:1" hidden="1">
      <c r="A3518" s="44">
        <f t="shared" si="54"/>
        <v>0</v>
      </c>
    </row>
    <row r="3519" spans="1:1" hidden="1">
      <c r="A3519" s="44">
        <f t="shared" si="54"/>
        <v>0</v>
      </c>
    </row>
    <row r="3520" spans="1:1" hidden="1">
      <c r="A3520" s="44">
        <f t="shared" si="54"/>
        <v>0</v>
      </c>
    </row>
    <row r="3521" spans="1:1" hidden="1">
      <c r="A3521" s="44">
        <f t="shared" si="54"/>
        <v>0</v>
      </c>
    </row>
    <row r="3522" spans="1:1" hidden="1">
      <c r="A3522" s="44">
        <f t="shared" si="54"/>
        <v>0</v>
      </c>
    </row>
    <row r="3523" spans="1:1" hidden="1">
      <c r="A3523" s="44">
        <f t="shared" si="54"/>
        <v>0</v>
      </c>
    </row>
    <row r="3524" spans="1:1" hidden="1">
      <c r="A3524" s="44">
        <f t="shared" si="54"/>
        <v>0</v>
      </c>
    </row>
    <row r="3525" spans="1:1" hidden="1">
      <c r="A3525" s="44">
        <f t="shared" si="54"/>
        <v>0</v>
      </c>
    </row>
    <row r="3526" spans="1:1" hidden="1">
      <c r="A3526" s="44">
        <f t="shared" si="54"/>
        <v>0</v>
      </c>
    </row>
    <row r="3527" spans="1:1" hidden="1">
      <c r="A3527" s="44">
        <f t="shared" ref="A3527:A3590" si="55">IF(B3527="UU","UUW",B3527)</f>
        <v>0</v>
      </c>
    </row>
    <row r="3528" spans="1:1" hidden="1">
      <c r="A3528" s="44">
        <f t="shared" si="55"/>
        <v>0</v>
      </c>
    </row>
    <row r="3529" spans="1:1" hidden="1">
      <c r="A3529" s="44">
        <f t="shared" si="55"/>
        <v>0</v>
      </c>
    </row>
    <row r="3530" spans="1:1" hidden="1">
      <c r="A3530" s="44">
        <f t="shared" si="55"/>
        <v>0</v>
      </c>
    </row>
    <row r="3531" spans="1:1" hidden="1">
      <c r="A3531" s="44">
        <f t="shared" si="55"/>
        <v>0</v>
      </c>
    </row>
    <row r="3532" spans="1:1" hidden="1">
      <c r="A3532" s="44">
        <f t="shared" si="55"/>
        <v>0</v>
      </c>
    </row>
    <row r="3533" spans="1:1" hidden="1">
      <c r="A3533" s="44">
        <f t="shared" si="55"/>
        <v>0</v>
      </c>
    </row>
    <row r="3534" spans="1:1" hidden="1">
      <c r="A3534" s="44">
        <f t="shared" si="55"/>
        <v>0</v>
      </c>
    </row>
    <row r="3535" spans="1:1" hidden="1">
      <c r="A3535" s="44">
        <f t="shared" si="55"/>
        <v>0</v>
      </c>
    </row>
    <row r="3536" spans="1:1" hidden="1">
      <c r="A3536" s="44">
        <f t="shared" si="55"/>
        <v>0</v>
      </c>
    </row>
    <row r="3537" spans="1:1" hidden="1">
      <c r="A3537" s="44">
        <f t="shared" si="55"/>
        <v>0</v>
      </c>
    </row>
    <row r="3538" spans="1:1" hidden="1">
      <c r="A3538" s="44">
        <f t="shared" si="55"/>
        <v>0</v>
      </c>
    </row>
    <row r="3539" spans="1:1" hidden="1">
      <c r="A3539" s="44">
        <f t="shared" si="55"/>
        <v>0</v>
      </c>
    </row>
    <row r="3540" spans="1:1" hidden="1">
      <c r="A3540" s="44">
        <f t="shared" si="55"/>
        <v>0</v>
      </c>
    </row>
    <row r="3541" spans="1:1" hidden="1">
      <c r="A3541" s="44">
        <f t="shared" si="55"/>
        <v>0</v>
      </c>
    </row>
    <row r="3542" spans="1:1" hidden="1">
      <c r="A3542" s="44">
        <f t="shared" si="55"/>
        <v>0</v>
      </c>
    </row>
    <row r="3543" spans="1:1" hidden="1">
      <c r="A3543" s="44">
        <f t="shared" si="55"/>
        <v>0</v>
      </c>
    </row>
    <row r="3544" spans="1:1" hidden="1">
      <c r="A3544" s="44">
        <f t="shared" si="55"/>
        <v>0</v>
      </c>
    </row>
    <row r="3545" spans="1:1" hidden="1">
      <c r="A3545" s="44">
        <f t="shared" si="55"/>
        <v>0</v>
      </c>
    </row>
    <row r="3546" spans="1:1" hidden="1">
      <c r="A3546" s="44">
        <f t="shared" si="55"/>
        <v>0</v>
      </c>
    </row>
    <row r="3547" spans="1:1" hidden="1">
      <c r="A3547" s="44">
        <f t="shared" si="55"/>
        <v>0</v>
      </c>
    </row>
    <row r="3548" spans="1:1" hidden="1">
      <c r="A3548" s="44">
        <f t="shared" si="55"/>
        <v>0</v>
      </c>
    </row>
    <row r="3549" spans="1:1" hidden="1">
      <c r="A3549" s="44">
        <f t="shared" si="55"/>
        <v>0</v>
      </c>
    </row>
    <row r="3550" spans="1:1" hidden="1">
      <c r="A3550" s="44">
        <f t="shared" si="55"/>
        <v>0</v>
      </c>
    </row>
    <row r="3551" spans="1:1" hidden="1">
      <c r="A3551" s="44">
        <f t="shared" si="55"/>
        <v>0</v>
      </c>
    </row>
    <row r="3552" spans="1:1" hidden="1">
      <c r="A3552" s="44">
        <f t="shared" si="55"/>
        <v>0</v>
      </c>
    </row>
    <row r="3553" spans="1:1" hidden="1">
      <c r="A3553" s="44">
        <f t="shared" si="55"/>
        <v>0</v>
      </c>
    </row>
    <row r="3554" spans="1:1" hidden="1">
      <c r="A3554" s="44">
        <f t="shared" si="55"/>
        <v>0</v>
      </c>
    </row>
    <row r="3555" spans="1:1" hidden="1">
      <c r="A3555" s="44">
        <f t="shared" si="55"/>
        <v>0</v>
      </c>
    </row>
    <row r="3556" spans="1:1" hidden="1">
      <c r="A3556" s="44">
        <f t="shared" si="55"/>
        <v>0</v>
      </c>
    </row>
    <row r="3557" spans="1:1" hidden="1">
      <c r="A3557" s="44">
        <f t="shared" si="55"/>
        <v>0</v>
      </c>
    </row>
    <row r="3558" spans="1:1" hidden="1">
      <c r="A3558" s="44">
        <f t="shared" si="55"/>
        <v>0</v>
      </c>
    </row>
    <row r="3559" spans="1:1" hidden="1">
      <c r="A3559" s="44">
        <f t="shared" si="55"/>
        <v>0</v>
      </c>
    </row>
    <row r="3560" spans="1:1" hidden="1">
      <c r="A3560" s="44">
        <f t="shared" si="55"/>
        <v>0</v>
      </c>
    </row>
    <row r="3561" spans="1:1" hidden="1">
      <c r="A3561" s="44">
        <f t="shared" si="55"/>
        <v>0</v>
      </c>
    </row>
    <row r="3562" spans="1:1" hidden="1">
      <c r="A3562" s="44">
        <f t="shared" si="55"/>
        <v>0</v>
      </c>
    </row>
    <row r="3563" spans="1:1" hidden="1">
      <c r="A3563" s="44">
        <f t="shared" si="55"/>
        <v>0</v>
      </c>
    </row>
    <row r="3564" spans="1:1" hidden="1">
      <c r="A3564" s="44">
        <f t="shared" si="55"/>
        <v>0</v>
      </c>
    </row>
    <row r="3565" spans="1:1" hidden="1">
      <c r="A3565" s="44">
        <f t="shared" si="55"/>
        <v>0</v>
      </c>
    </row>
    <row r="3566" spans="1:1" hidden="1">
      <c r="A3566" s="44">
        <f t="shared" si="55"/>
        <v>0</v>
      </c>
    </row>
    <row r="3567" spans="1:1" hidden="1">
      <c r="A3567" s="44">
        <f t="shared" si="55"/>
        <v>0</v>
      </c>
    </row>
    <row r="3568" spans="1:1" hidden="1">
      <c r="A3568" s="44">
        <f t="shared" si="55"/>
        <v>0</v>
      </c>
    </row>
    <row r="3569" spans="1:1" hidden="1">
      <c r="A3569" s="44">
        <f t="shared" si="55"/>
        <v>0</v>
      </c>
    </row>
    <row r="3570" spans="1:1" hidden="1">
      <c r="A3570" s="44">
        <f t="shared" si="55"/>
        <v>0</v>
      </c>
    </row>
    <row r="3571" spans="1:1" hidden="1">
      <c r="A3571" s="44">
        <f t="shared" si="55"/>
        <v>0</v>
      </c>
    </row>
    <row r="3572" spans="1:1" hidden="1">
      <c r="A3572" s="44">
        <f t="shared" si="55"/>
        <v>0</v>
      </c>
    </row>
    <row r="3573" spans="1:1" hidden="1">
      <c r="A3573" s="44">
        <f t="shared" si="55"/>
        <v>0</v>
      </c>
    </row>
    <row r="3574" spans="1:1" hidden="1">
      <c r="A3574" s="44">
        <f t="shared" si="55"/>
        <v>0</v>
      </c>
    </row>
    <row r="3575" spans="1:1" hidden="1">
      <c r="A3575" s="44">
        <f t="shared" si="55"/>
        <v>0</v>
      </c>
    </row>
    <row r="3576" spans="1:1" hidden="1">
      <c r="A3576" s="44">
        <f t="shared" si="55"/>
        <v>0</v>
      </c>
    </row>
    <row r="3577" spans="1:1" hidden="1">
      <c r="A3577" s="44">
        <f t="shared" si="55"/>
        <v>0</v>
      </c>
    </row>
    <row r="3578" spans="1:1" hidden="1">
      <c r="A3578" s="44">
        <f t="shared" si="55"/>
        <v>0</v>
      </c>
    </row>
    <row r="3579" spans="1:1" hidden="1">
      <c r="A3579" s="44">
        <f t="shared" si="55"/>
        <v>0</v>
      </c>
    </row>
    <row r="3580" spans="1:1" hidden="1">
      <c r="A3580" s="44">
        <f t="shared" si="55"/>
        <v>0</v>
      </c>
    </row>
    <row r="3581" spans="1:1" hidden="1">
      <c r="A3581" s="44">
        <f t="shared" si="55"/>
        <v>0</v>
      </c>
    </row>
    <row r="3582" spans="1:1" hidden="1">
      <c r="A3582" s="44">
        <f t="shared" si="55"/>
        <v>0</v>
      </c>
    </row>
    <row r="3583" spans="1:1" hidden="1">
      <c r="A3583" s="44">
        <f t="shared" si="55"/>
        <v>0</v>
      </c>
    </row>
    <row r="3584" spans="1:1" hidden="1">
      <c r="A3584" s="44">
        <f t="shared" si="55"/>
        <v>0</v>
      </c>
    </row>
    <row r="3585" spans="1:1" hidden="1">
      <c r="A3585" s="44">
        <f t="shared" si="55"/>
        <v>0</v>
      </c>
    </row>
    <row r="3586" spans="1:1" hidden="1">
      <c r="A3586" s="44">
        <f t="shared" si="55"/>
        <v>0</v>
      </c>
    </row>
    <row r="3587" spans="1:1" hidden="1">
      <c r="A3587" s="44">
        <f t="shared" si="55"/>
        <v>0</v>
      </c>
    </row>
    <row r="3588" spans="1:1" hidden="1">
      <c r="A3588" s="44">
        <f t="shared" si="55"/>
        <v>0</v>
      </c>
    </row>
    <row r="3589" spans="1:1" hidden="1">
      <c r="A3589" s="44">
        <f t="shared" si="55"/>
        <v>0</v>
      </c>
    </row>
    <row r="3590" spans="1:1" hidden="1">
      <c r="A3590" s="44">
        <f t="shared" si="55"/>
        <v>0</v>
      </c>
    </row>
    <row r="3591" spans="1:1" hidden="1">
      <c r="A3591" s="44">
        <f t="shared" ref="A3591:A3654" si="56">IF(B3591="UU","UUW",B3591)</f>
        <v>0</v>
      </c>
    </row>
    <row r="3592" spans="1:1" hidden="1">
      <c r="A3592" s="44">
        <f t="shared" si="56"/>
        <v>0</v>
      </c>
    </row>
    <row r="3593" spans="1:1" hidden="1">
      <c r="A3593" s="44">
        <f t="shared" si="56"/>
        <v>0</v>
      </c>
    </row>
    <row r="3594" spans="1:1" hidden="1">
      <c r="A3594" s="44">
        <f t="shared" si="56"/>
        <v>0</v>
      </c>
    </row>
    <row r="3595" spans="1:1" hidden="1">
      <c r="A3595" s="44">
        <f t="shared" si="56"/>
        <v>0</v>
      </c>
    </row>
    <row r="3596" spans="1:1" hidden="1">
      <c r="A3596" s="44">
        <f t="shared" si="56"/>
        <v>0</v>
      </c>
    </row>
    <row r="3597" spans="1:1" hidden="1">
      <c r="A3597" s="44">
        <f t="shared" si="56"/>
        <v>0</v>
      </c>
    </row>
    <row r="3598" spans="1:1" hidden="1">
      <c r="A3598" s="44">
        <f t="shared" si="56"/>
        <v>0</v>
      </c>
    </row>
    <row r="3599" spans="1:1" hidden="1">
      <c r="A3599" s="44">
        <f t="shared" si="56"/>
        <v>0</v>
      </c>
    </row>
    <row r="3600" spans="1:1" hidden="1">
      <c r="A3600" s="44">
        <f t="shared" si="56"/>
        <v>0</v>
      </c>
    </row>
    <row r="3601" spans="1:1" hidden="1">
      <c r="A3601" s="44">
        <f t="shared" si="56"/>
        <v>0</v>
      </c>
    </row>
    <row r="3602" spans="1:1" hidden="1">
      <c r="A3602" s="44">
        <f t="shared" si="56"/>
        <v>0</v>
      </c>
    </row>
    <row r="3603" spans="1:1" hidden="1">
      <c r="A3603" s="44">
        <f t="shared" si="56"/>
        <v>0</v>
      </c>
    </row>
    <row r="3604" spans="1:1" hidden="1">
      <c r="A3604" s="44">
        <f t="shared" si="56"/>
        <v>0</v>
      </c>
    </row>
    <row r="3605" spans="1:1" hidden="1">
      <c r="A3605" s="44">
        <f t="shared" si="56"/>
        <v>0</v>
      </c>
    </row>
    <row r="3606" spans="1:1" hidden="1">
      <c r="A3606" s="44">
        <f t="shared" si="56"/>
        <v>0</v>
      </c>
    </row>
    <row r="3607" spans="1:1" hidden="1">
      <c r="A3607" s="44">
        <f t="shared" si="56"/>
        <v>0</v>
      </c>
    </row>
    <row r="3608" spans="1:1" hidden="1">
      <c r="A3608" s="44">
        <f t="shared" si="56"/>
        <v>0</v>
      </c>
    </row>
    <row r="3609" spans="1:1" hidden="1">
      <c r="A3609" s="44">
        <f t="shared" si="56"/>
        <v>0</v>
      </c>
    </row>
    <row r="3610" spans="1:1" hidden="1">
      <c r="A3610" s="44">
        <f t="shared" si="56"/>
        <v>0</v>
      </c>
    </row>
    <row r="3611" spans="1:1" hidden="1">
      <c r="A3611" s="44">
        <f t="shared" si="56"/>
        <v>0</v>
      </c>
    </row>
    <row r="3612" spans="1:1" hidden="1">
      <c r="A3612" s="44">
        <f t="shared" si="56"/>
        <v>0</v>
      </c>
    </row>
    <row r="3613" spans="1:1" hidden="1">
      <c r="A3613" s="44">
        <f t="shared" si="56"/>
        <v>0</v>
      </c>
    </row>
    <row r="3614" spans="1:1" hidden="1">
      <c r="A3614" s="44">
        <f t="shared" si="56"/>
        <v>0</v>
      </c>
    </row>
    <row r="3615" spans="1:1" hidden="1">
      <c r="A3615" s="44">
        <f t="shared" si="56"/>
        <v>0</v>
      </c>
    </row>
    <row r="3616" spans="1:1" hidden="1">
      <c r="A3616" s="44">
        <f t="shared" si="56"/>
        <v>0</v>
      </c>
    </row>
    <row r="3617" spans="1:1" hidden="1">
      <c r="A3617" s="44">
        <f t="shared" si="56"/>
        <v>0</v>
      </c>
    </row>
    <row r="3618" spans="1:1" hidden="1">
      <c r="A3618" s="44">
        <f t="shared" si="56"/>
        <v>0</v>
      </c>
    </row>
    <row r="3619" spans="1:1" hidden="1">
      <c r="A3619" s="44">
        <f t="shared" si="56"/>
        <v>0</v>
      </c>
    </row>
    <row r="3620" spans="1:1" hidden="1">
      <c r="A3620" s="44">
        <f t="shared" si="56"/>
        <v>0</v>
      </c>
    </row>
    <row r="3621" spans="1:1" hidden="1">
      <c r="A3621" s="44">
        <f t="shared" si="56"/>
        <v>0</v>
      </c>
    </row>
    <row r="3622" spans="1:1" hidden="1">
      <c r="A3622" s="44">
        <f t="shared" si="56"/>
        <v>0</v>
      </c>
    </row>
    <row r="3623" spans="1:1" hidden="1">
      <c r="A3623" s="44">
        <f t="shared" si="56"/>
        <v>0</v>
      </c>
    </row>
    <row r="3624" spans="1:1" hidden="1">
      <c r="A3624" s="44">
        <f t="shared" si="56"/>
        <v>0</v>
      </c>
    </row>
    <row r="3625" spans="1:1" hidden="1">
      <c r="A3625" s="44">
        <f t="shared" si="56"/>
        <v>0</v>
      </c>
    </row>
    <row r="3626" spans="1:1" hidden="1">
      <c r="A3626" s="44">
        <f t="shared" si="56"/>
        <v>0</v>
      </c>
    </row>
    <row r="3627" spans="1:1" hidden="1">
      <c r="A3627" s="44">
        <f t="shared" si="56"/>
        <v>0</v>
      </c>
    </row>
    <row r="3628" spans="1:1" hidden="1">
      <c r="A3628" s="44">
        <f t="shared" si="56"/>
        <v>0</v>
      </c>
    </row>
    <row r="3629" spans="1:1" hidden="1">
      <c r="A3629" s="44">
        <f t="shared" si="56"/>
        <v>0</v>
      </c>
    </row>
    <row r="3630" spans="1:1" hidden="1">
      <c r="A3630" s="44">
        <f t="shared" si="56"/>
        <v>0</v>
      </c>
    </row>
    <row r="3631" spans="1:1" hidden="1">
      <c r="A3631" s="44">
        <f t="shared" si="56"/>
        <v>0</v>
      </c>
    </row>
    <row r="3632" spans="1:1" hidden="1">
      <c r="A3632" s="44">
        <f t="shared" si="56"/>
        <v>0</v>
      </c>
    </row>
    <row r="3633" spans="1:1" hidden="1">
      <c r="A3633" s="44">
        <f t="shared" si="56"/>
        <v>0</v>
      </c>
    </row>
    <row r="3634" spans="1:1" hidden="1">
      <c r="A3634" s="44">
        <f t="shared" si="56"/>
        <v>0</v>
      </c>
    </row>
    <row r="3635" spans="1:1" hidden="1">
      <c r="A3635" s="44">
        <f t="shared" si="56"/>
        <v>0</v>
      </c>
    </row>
    <row r="3636" spans="1:1" hidden="1">
      <c r="A3636" s="44">
        <f t="shared" si="56"/>
        <v>0</v>
      </c>
    </row>
    <row r="3637" spans="1:1" hidden="1">
      <c r="A3637" s="44">
        <f t="shared" si="56"/>
        <v>0</v>
      </c>
    </row>
    <row r="3638" spans="1:1" hidden="1">
      <c r="A3638" s="44">
        <f t="shared" si="56"/>
        <v>0</v>
      </c>
    </row>
    <row r="3639" spans="1:1" hidden="1">
      <c r="A3639" s="44">
        <f t="shared" si="56"/>
        <v>0</v>
      </c>
    </row>
    <row r="3640" spans="1:1" hidden="1">
      <c r="A3640" s="44">
        <f t="shared" si="56"/>
        <v>0</v>
      </c>
    </row>
    <row r="3641" spans="1:1" hidden="1">
      <c r="A3641" s="44">
        <f t="shared" si="56"/>
        <v>0</v>
      </c>
    </row>
    <row r="3642" spans="1:1" hidden="1">
      <c r="A3642" s="44">
        <f t="shared" si="56"/>
        <v>0</v>
      </c>
    </row>
    <row r="3643" spans="1:1" hidden="1">
      <c r="A3643" s="44">
        <f t="shared" si="56"/>
        <v>0</v>
      </c>
    </row>
    <row r="3644" spans="1:1" hidden="1">
      <c r="A3644" s="44">
        <f t="shared" si="56"/>
        <v>0</v>
      </c>
    </row>
    <row r="3645" spans="1:1" hidden="1">
      <c r="A3645" s="44">
        <f t="shared" si="56"/>
        <v>0</v>
      </c>
    </row>
    <row r="3646" spans="1:1" hidden="1">
      <c r="A3646" s="44">
        <f t="shared" si="56"/>
        <v>0</v>
      </c>
    </row>
    <row r="3647" spans="1:1" hidden="1">
      <c r="A3647" s="44">
        <f t="shared" si="56"/>
        <v>0</v>
      </c>
    </row>
    <row r="3648" spans="1:1" hidden="1">
      <c r="A3648" s="44">
        <f t="shared" si="56"/>
        <v>0</v>
      </c>
    </row>
    <row r="3649" spans="1:1" hidden="1">
      <c r="A3649" s="44">
        <f t="shared" si="56"/>
        <v>0</v>
      </c>
    </row>
    <row r="3650" spans="1:1" hidden="1">
      <c r="A3650" s="44">
        <f t="shared" si="56"/>
        <v>0</v>
      </c>
    </row>
    <row r="3651" spans="1:1" hidden="1">
      <c r="A3651" s="44">
        <f t="shared" si="56"/>
        <v>0</v>
      </c>
    </row>
    <row r="3652" spans="1:1" hidden="1">
      <c r="A3652" s="44">
        <f t="shared" si="56"/>
        <v>0</v>
      </c>
    </row>
    <row r="3653" spans="1:1" hidden="1">
      <c r="A3653" s="44">
        <f t="shared" si="56"/>
        <v>0</v>
      </c>
    </row>
    <row r="3654" spans="1:1" hidden="1">
      <c r="A3654" s="44">
        <f t="shared" si="56"/>
        <v>0</v>
      </c>
    </row>
    <row r="3655" spans="1:1" hidden="1">
      <c r="A3655" s="44">
        <f t="shared" ref="A3655:A3718" si="57">IF(B3655="UU","UUW",B3655)</f>
        <v>0</v>
      </c>
    </row>
    <row r="3656" spans="1:1" hidden="1">
      <c r="A3656" s="44">
        <f t="shared" si="57"/>
        <v>0</v>
      </c>
    </row>
    <row r="3657" spans="1:1" hidden="1">
      <c r="A3657" s="44">
        <f t="shared" si="57"/>
        <v>0</v>
      </c>
    </row>
    <row r="3658" spans="1:1" hidden="1">
      <c r="A3658" s="44">
        <f t="shared" si="57"/>
        <v>0</v>
      </c>
    </row>
    <row r="3659" spans="1:1" hidden="1">
      <c r="A3659" s="44">
        <f t="shared" si="57"/>
        <v>0</v>
      </c>
    </row>
    <row r="3660" spans="1:1" hidden="1">
      <c r="A3660" s="44">
        <f t="shared" si="57"/>
        <v>0</v>
      </c>
    </row>
    <row r="3661" spans="1:1" hidden="1">
      <c r="A3661" s="44">
        <f t="shared" si="57"/>
        <v>0</v>
      </c>
    </row>
    <row r="3662" spans="1:1" hidden="1">
      <c r="A3662" s="44">
        <f t="shared" si="57"/>
        <v>0</v>
      </c>
    </row>
    <row r="3663" spans="1:1" hidden="1">
      <c r="A3663" s="44">
        <f t="shared" si="57"/>
        <v>0</v>
      </c>
    </row>
    <row r="3664" spans="1:1" hidden="1">
      <c r="A3664" s="44">
        <f t="shared" si="57"/>
        <v>0</v>
      </c>
    </row>
    <row r="3665" spans="1:1" hidden="1">
      <c r="A3665" s="44">
        <f t="shared" si="57"/>
        <v>0</v>
      </c>
    </row>
    <row r="3666" spans="1:1" hidden="1">
      <c r="A3666" s="44">
        <f t="shared" si="57"/>
        <v>0</v>
      </c>
    </row>
    <row r="3667" spans="1:1" hidden="1">
      <c r="A3667" s="44">
        <f t="shared" si="57"/>
        <v>0</v>
      </c>
    </row>
    <row r="3668" spans="1:1" hidden="1">
      <c r="A3668" s="44">
        <f t="shared" si="57"/>
        <v>0</v>
      </c>
    </row>
    <row r="3669" spans="1:1" hidden="1">
      <c r="A3669" s="44">
        <f t="shared" si="57"/>
        <v>0</v>
      </c>
    </row>
    <row r="3670" spans="1:1" hidden="1">
      <c r="A3670" s="44">
        <f t="shared" si="57"/>
        <v>0</v>
      </c>
    </row>
    <row r="3671" spans="1:1" hidden="1">
      <c r="A3671" s="44">
        <f t="shared" si="57"/>
        <v>0</v>
      </c>
    </row>
    <row r="3672" spans="1:1" hidden="1">
      <c r="A3672" s="44">
        <f t="shared" si="57"/>
        <v>0</v>
      </c>
    </row>
    <row r="3673" spans="1:1" hidden="1">
      <c r="A3673" s="44">
        <f t="shared" si="57"/>
        <v>0</v>
      </c>
    </row>
    <row r="3674" spans="1:1" hidden="1">
      <c r="A3674" s="44">
        <f t="shared" si="57"/>
        <v>0</v>
      </c>
    </row>
    <row r="3675" spans="1:1" hidden="1">
      <c r="A3675" s="44">
        <f t="shared" si="57"/>
        <v>0</v>
      </c>
    </row>
    <row r="3676" spans="1:1" hidden="1">
      <c r="A3676" s="44">
        <f t="shared" si="57"/>
        <v>0</v>
      </c>
    </row>
    <row r="3677" spans="1:1" hidden="1">
      <c r="A3677" s="44">
        <f t="shared" si="57"/>
        <v>0</v>
      </c>
    </row>
    <row r="3678" spans="1:1" hidden="1">
      <c r="A3678" s="44">
        <f t="shared" si="57"/>
        <v>0</v>
      </c>
    </row>
    <row r="3679" spans="1:1" hidden="1">
      <c r="A3679" s="44">
        <f t="shared" si="57"/>
        <v>0</v>
      </c>
    </row>
    <row r="3680" spans="1:1" hidden="1">
      <c r="A3680" s="44">
        <f t="shared" si="57"/>
        <v>0</v>
      </c>
    </row>
    <row r="3681" spans="1:1" hidden="1">
      <c r="A3681" s="44">
        <f t="shared" si="57"/>
        <v>0</v>
      </c>
    </row>
    <row r="3682" spans="1:1" hidden="1">
      <c r="A3682" s="44">
        <f t="shared" si="57"/>
        <v>0</v>
      </c>
    </row>
    <row r="3683" spans="1:1" hidden="1">
      <c r="A3683" s="44">
        <f t="shared" si="57"/>
        <v>0</v>
      </c>
    </row>
    <row r="3684" spans="1:1" hidden="1">
      <c r="A3684" s="44">
        <f t="shared" si="57"/>
        <v>0</v>
      </c>
    </row>
    <row r="3685" spans="1:1" hidden="1">
      <c r="A3685" s="44">
        <f t="shared" si="57"/>
        <v>0</v>
      </c>
    </row>
    <row r="3686" spans="1:1" hidden="1">
      <c r="A3686" s="44">
        <f t="shared" si="57"/>
        <v>0</v>
      </c>
    </row>
    <row r="3687" spans="1:1" hidden="1">
      <c r="A3687" s="44">
        <f t="shared" si="57"/>
        <v>0</v>
      </c>
    </row>
    <row r="3688" spans="1:1" hidden="1">
      <c r="A3688" s="44">
        <f t="shared" si="57"/>
        <v>0</v>
      </c>
    </row>
    <row r="3689" spans="1:1" hidden="1">
      <c r="A3689" s="44">
        <f t="shared" si="57"/>
        <v>0</v>
      </c>
    </row>
    <row r="3690" spans="1:1" hidden="1">
      <c r="A3690" s="44">
        <f t="shared" si="57"/>
        <v>0</v>
      </c>
    </row>
    <row r="3691" spans="1:1" hidden="1">
      <c r="A3691" s="44">
        <f t="shared" si="57"/>
        <v>0</v>
      </c>
    </row>
    <row r="3692" spans="1:1" hidden="1">
      <c r="A3692" s="44">
        <f t="shared" si="57"/>
        <v>0</v>
      </c>
    </row>
    <row r="3693" spans="1:1" hidden="1">
      <c r="A3693" s="44">
        <f t="shared" si="57"/>
        <v>0</v>
      </c>
    </row>
    <row r="3694" spans="1:1" hidden="1">
      <c r="A3694" s="44">
        <f t="shared" si="57"/>
        <v>0</v>
      </c>
    </row>
    <row r="3695" spans="1:1" hidden="1">
      <c r="A3695" s="44">
        <f t="shared" si="57"/>
        <v>0</v>
      </c>
    </row>
    <row r="3696" spans="1:1" hidden="1">
      <c r="A3696" s="44">
        <f t="shared" si="57"/>
        <v>0</v>
      </c>
    </row>
    <row r="3697" spans="1:1" hidden="1">
      <c r="A3697" s="44">
        <f t="shared" si="57"/>
        <v>0</v>
      </c>
    </row>
    <row r="3698" spans="1:1" hidden="1">
      <c r="A3698" s="44">
        <f t="shared" si="57"/>
        <v>0</v>
      </c>
    </row>
    <row r="3699" spans="1:1" hidden="1">
      <c r="A3699" s="44">
        <f t="shared" si="57"/>
        <v>0</v>
      </c>
    </row>
    <row r="3700" spans="1:1" hidden="1">
      <c r="A3700" s="44">
        <f t="shared" si="57"/>
        <v>0</v>
      </c>
    </row>
    <row r="3701" spans="1:1" hidden="1">
      <c r="A3701" s="44">
        <f t="shared" si="57"/>
        <v>0</v>
      </c>
    </row>
    <row r="3702" spans="1:1" hidden="1">
      <c r="A3702" s="44">
        <f t="shared" si="57"/>
        <v>0</v>
      </c>
    </row>
    <row r="3703" spans="1:1" hidden="1">
      <c r="A3703" s="44">
        <f t="shared" si="57"/>
        <v>0</v>
      </c>
    </row>
    <row r="3704" spans="1:1" hidden="1">
      <c r="A3704" s="44">
        <f t="shared" si="57"/>
        <v>0</v>
      </c>
    </row>
    <row r="3705" spans="1:1" hidden="1">
      <c r="A3705" s="44">
        <f t="shared" si="57"/>
        <v>0</v>
      </c>
    </row>
    <row r="3706" spans="1:1" hidden="1">
      <c r="A3706" s="44">
        <f t="shared" si="57"/>
        <v>0</v>
      </c>
    </row>
    <row r="3707" spans="1:1" hidden="1">
      <c r="A3707" s="44">
        <f t="shared" si="57"/>
        <v>0</v>
      </c>
    </row>
    <row r="3708" spans="1:1" hidden="1">
      <c r="A3708" s="44">
        <f t="shared" si="57"/>
        <v>0</v>
      </c>
    </row>
    <row r="3709" spans="1:1" hidden="1">
      <c r="A3709" s="44">
        <f t="shared" si="57"/>
        <v>0</v>
      </c>
    </row>
    <row r="3710" spans="1:1" hidden="1">
      <c r="A3710" s="44">
        <f t="shared" si="57"/>
        <v>0</v>
      </c>
    </row>
    <row r="3711" spans="1:1" hidden="1">
      <c r="A3711" s="44">
        <f t="shared" si="57"/>
        <v>0</v>
      </c>
    </row>
    <row r="3712" spans="1:1" hidden="1">
      <c r="A3712" s="44">
        <f t="shared" si="57"/>
        <v>0</v>
      </c>
    </row>
    <row r="3713" spans="1:1" hidden="1">
      <c r="A3713" s="44">
        <f t="shared" si="57"/>
        <v>0</v>
      </c>
    </row>
    <row r="3714" spans="1:1" hidden="1">
      <c r="A3714" s="44">
        <f t="shared" si="57"/>
        <v>0</v>
      </c>
    </row>
    <row r="3715" spans="1:1" hidden="1">
      <c r="A3715" s="44">
        <f t="shared" si="57"/>
        <v>0</v>
      </c>
    </row>
    <row r="3716" spans="1:1" hidden="1">
      <c r="A3716" s="44">
        <f t="shared" si="57"/>
        <v>0</v>
      </c>
    </row>
    <row r="3717" spans="1:1" hidden="1">
      <c r="A3717" s="44">
        <f t="shared" si="57"/>
        <v>0</v>
      </c>
    </row>
    <row r="3718" spans="1:1" hidden="1">
      <c r="A3718" s="44">
        <f t="shared" si="57"/>
        <v>0</v>
      </c>
    </row>
    <row r="3719" spans="1:1" hidden="1">
      <c r="A3719" s="44">
        <f t="shared" ref="A3719:A3782" si="58">IF(B3719="UU","UUW",B3719)</f>
        <v>0</v>
      </c>
    </row>
    <row r="3720" spans="1:1" hidden="1">
      <c r="A3720" s="44">
        <f t="shared" si="58"/>
        <v>0</v>
      </c>
    </row>
    <row r="3721" spans="1:1" hidden="1">
      <c r="A3721" s="44">
        <f t="shared" si="58"/>
        <v>0</v>
      </c>
    </row>
    <row r="3722" spans="1:1" hidden="1">
      <c r="A3722" s="44">
        <f t="shared" si="58"/>
        <v>0</v>
      </c>
    </row>
    <row r="3723" spans="1:1" hidden="1">
      <c r="A3723" s="44">
        <f t="shared" si="58"/>
        <v>0</v>
      </c>
    </row>
    <row r="3724" spans="1:1" hidden="1">
      <c r="A3724" s="44">
        <f t="shared" si="58"/>
        <v>0</v>
      </c>
    </row>
    <row r="3725" spans="1:1" hidden="1">
      <c r="A3725" s="44">
        <f t="shared" si="58"/>
        <v>0</v>
      </c>
    </row>
    <row r="3726" spans="1:1" hidden="1">
      <c r="A3726" s="44">
        <f t="shared" si="58"/>
        <v>0</v>
      </c>
    </row>
    <row r="3727" spans="1:1" hidden="1">
      <c r="A3727" s="44">
        <f t="shared" si="58"/>
        <v>0</v>
      </c>
    </row>
    <row r="3728" spans="1:1" hidden="1">
      <c r="A3728" s="44">
        <f t="shared" si="58"/>
        <v>0</v>
      </c>
    </row>
    <row r="3729" spans="1:1" hidden="1">
      <c r="A3729" s="44">
        <f t="shared" si="58"/>
        <v>0</v>
      </c>
    </row>
    <row r="3730" spans="1:1" hidden="1">
      <c r="A3730" s="44">
        <f t="shared" si="58"/>
        <v>0</v>
      </c>
    </row>
    <row r="3731" spans="1:1" hidden="1">
      <c r="A3731" s="44">
        <f t="shared" si="58"/>
        <v>0</v>
      </c>
    </row>
    <row r="3732" spans="1:1" hidden="1">
      <c r="A3732" s="44">
        <f t="shared" si="58"/>
        <v>0</v>
      </c>
    </row>
    <row r="3733" spans="1:1" hidden="1">
      <c r="A3733" s="44">
        <f t="shared" si="58"/>
        <v>0</v>
      </c>
    </row>
    <row r="3734" spans="1:1" hidden="1">
      <c r="A3734" s="44">
        <f t="shared" si="58"/>
        <v>0</v>
      </c>
    </row>
    <row r="3735" spans="1:1" hidden="1">
      <c r="A3735" s="44">
        <f t="shared" si="58"/>
        <v>0</v>
      </c>
    </row>
    <row r="3736" spans="1:1" hidden="1">
      <c r="A3736" s="44">
        <f t="shared" si="58"/>
        <v>0</v>
      </c>
    </row>
    <row r="3737" spans="1:1" hidden="1">
      <c r="A3737" s="44">
        <f t="shared" si="58"/>
        <v>0</v>
      </c>
    </row>
    <row r="3738" spans="1:1" hidden="1">
      <c r="A3738" s="44">
        <f t="shared" si="58"/>
        <v>0</v>
      </c>
    </row>
    <row r="3739" spans="1:1" hidden="1">
      <c r="A3739" s="44">
        <f t="shared" si="58"/>
        <v>0</v>
      </c>
    </row>
    <row r="3740" spans="1:1" hidden="1">
      <c r="A3740" s="44">
        <f t="shared" si="58"/>
        <v>0</v>
      </c>
    </row>
    <row r="3741" spans="1:1" hidden="1">
      <c r="A3741" s="44">
        <f t="shared" si="58"/>
        <v>0</v>
      </c>
    </row>
    <row r="3742" spans="1:1" hidden="1">
      <c r="A3742" s="44">
        <f t="shared" si="58"/>
        <v>0</v>
      </c>
    </row>
    <row r="3743" spans="1:1" hidden="1">
      <c r="A3743" s="44">
        <f t="shared" si="58"/>
        <v>0</v>
      </c>
    </row>
    <row r="3744" spans="1:1" hidden="1">
      <c r="A3744" s="44">
        <f t="shared" si="58"/>
        <v>0</v>
      </c>
    </row>
    <row r="3745" spans="1:1" hidden="1">
      <c r="A3745" s="44">
        <f t="shared" si="58"/>
        <v>0</v>
      </c>
    </row>
    <row r="3746" spans="1:1" hidden="1">
      <c r="A3746" s="44">
        <f t="shared" si="58"/>
        <v>0</v>
      </c>
    </row>
    <row r="3747" spans="1:1" hidden="1">
      <c r="A3747" s="44">
        <f t="shared" si="58"/>
        <v>0</v>
      </c>
    </row>
    <row r="3748" spans="1:1" hidden="1">
      <c r="A3748" s="44">
        <f t="shared" si="58"/>
        <v>0</v>
      </c>
    </row>
    <row r="3749" spans="1:1" hidden="1">
      <c r="A3749" s="44">
        <f t="shared" si="58"/>
        <v>0</v>
      </c>
    </row>
    <row r="3750" spans="1:1" hidden="1">
      <c r="A3750" s="44">
        <f t="shared" si="58"/>
        <v>0</v>
      </c>
    </row>
    <row r="3751" spans="1:1" hidden="1">
      <c r="A3751" s="44">
        <f t="shared" si="58"/>
        <v>0</v>
      </c>
    </row>
    <row r="3752" spans="1:1" hidden="1">
      <c r="A3752" s="44">
        <f t="shared" si="58"/>
        <v>0</v>
      </c>
    </row>
    <row r="3753" spans="1:1" hidden="1">
      <c r="A3753" s="44">
        <f t="shared" si="58"/>
        <v>0</v>
      </c>
    </row>
    <row r="3754" spans="1:1" hidden="1">
      <c r="A3754" s="44">
        <f t="shared" si="58"/>
        <v>0</v>
      </c>
    </row>
    <row r="3755" spans="1:1" hidden="1">
      <c r="A3755" s="44">
        <f t="shared" si="58"/>
        <v>0</v>
      </c>
    </row>
    <row r="3756" spans="1:1" hidden="1">
      <c r="A3756" s="44">
        <f t="shared" si="58"/>
        <v>0</v>
      </c>
    </row>
    <row r="3757" spans="1:1" hidden="1">
      <c r="A3757" s="44">
        <f t="shared" si="58"/>
        <v>0</v>
      </c>
    </row>
    <row r="3758" spans="1:1" hidden="1">
      <c r="A3758" s="44">
        <f t="shared" si="58"/>
        <v>0</v>
      </c>
    </row>
    <row r="3759" spans="1:1" hidden="1">
      <c r="A3759" s="44">
        <f t="shared" si="58"/>
        <v>0</v>
      </c>
    </row>
    <row r="3760" spans="1:1" hidden="1">
      <c r="A3760" s="44">
        <f t="shared" si="58"/>
        <v>0</v>
      </c>
    </row>
    <row r="3761" spans="1:1" hidden="1">
      <c r="A3761" s="44">
        <f t="shared" si="58"/>
        <v>0</v>
      </c>
    </row>
    <row r="3762" spans="1:1" hidden="1">
      <c r="A3762" s="44">
        <f t="shared" si="58"/>
        <v>0</v>
      </c>
    </row>
    <row r="3763" spans="1:1" hidden="1">
      <c r="A3763" s="44">
        <f t="shared" si="58"/>
        <v>0</v>
      </c>
    </row>
    <row r="3764" spans="1:1" hidden="1">
      <c r="A3764" s="44">
        <f t="shared" si="58"/>
        <v>0</v>
      </c>
    </row>
    <row r="3765" spans="1:1" hidden="1">
      <c r="A3765" s="44">
        <f t="shared" si="58"/>
        <v>0</v>
      </c>
    </row>
    <row r="3766" spans="1:1" hidden="1">
      <c r="A3766" s="44">
        <f t="shared" si="58"/>
        <v>0</v>
      </c>
    </row>
    <row r="3767" spans="1:1" hidden="1">
      <c r="A3767" s="44">
        <f t="shared" si="58"/>
        <v>0</v>
      </c>
    </row>
    <row r="3768" spans="1:1" hidden="1">
      <c r="A3768" s="44">
        <f t="shared" si="58"/>
        <v>0</v>
      </c>
    </row>
    <row r="3769" spans="1:1" hidden="1">
      <c r="A3769" s="44">
        <f t="shared" si="58"/>
        <v>0</v>
      </c>
    </row>
    <row r="3770" spans="1:1" hidden="1">
      <c r="A3770" s="44">
        <f t="shared" si="58"/>
        <v>0</v>
      </c>
    </row>
    <row r="3771" spans="1:1" hidden="1">
      <c r="A3771" s="44">
        <f t="shared" si="58"/>
        <v>0</v>
      </c>
    </row>
    <row r="3772" spans="1:1" hidden="1">
      <c r="A3772" s="44">
        <f t="shared" si="58"/>
        <v>0</v>
      </c>
    </row>
    <row r="3773" spans="1:1" hidden="1">
      <c r="A3773" s="44">
        <f t="shared" si="58"/>
        <v>0</v>
      </c>
    </row>
    <row r="3774" spans="1:1" hidden="1">
      <c r="A3774" s="44">
        <f t="shared" si="58"/>
        <v>0</v>
      </c>
    </row>
    <row r="3775" spans="1:1" hidden="1">
      <c r="A3775" s="44">
        <f t="shared" si="58"/>
        <v>0</v>
      </c>
    </row>
    <row r="3776" spans="1:1" hidden="1">
      <c r="A3776" s="44">
        <f t="shared" si="58"/>
        <v>0</v>
      </c>
    </row>
    <row r="3777" spans="1:1" hidden="1">
      <c r="A3777" s="44">
        <f t="shared" si="58"/>
        <v>0</v>
      </c>
    </row>
    <row r="3778" spans="1:1" hidden="1">
      <c r="A3778" s="44">
        <f t="shared" si="58"/>
        <v>0</v>
      </c>
    </row>
    <row r="3779" spans="1:1" hidden="1">
      <c r="A3779" s="44">
        <f t="shared" si="58"/>
        <v>0</v>
      </c>
    </row>
    <row r="3780" spans="1:1" hidden="1">
      <c r="A3780" s="44">
        <f t="shared" si="58"/>
        <v>0</v>
      </c>
    </row>
    <row r="3781" spans="1:1" hidden="1">
      <c r="A3781" s="44">
        <f t="shared" si="58"/>
        <v>0</v>
      </c>
    </row>
    <row r="3782" spans="1:1" hidden="1">
      <c r="A3782" s="44">
        <f t="shared" si="58"/>
        <v>0</v>
      </c>
    </row>
    <row r="3783" spans="1:1" hidden="1">
      <c r="A3783" s="44">
        <f t="shared" ref="A3783:A3846" si="59">IF(B3783="UU","UUW",B3783)</f>
        <v>0</v>
      </c>
    </row>
    <row r="3784" spans="1:1" hidden="1">
      <c r="A3784" s="44">
        <f t="shared" si="59"/>
        <v>0</v>
      </c>
    </row>
    <row r="3785" spans="1:1" hidden="1">
      <c r="A3785" s="44">
        <f t="shared" si="59"/>
        <v>0</v>
      </c>
    </row>
    <row r="3786" spans="1:1" hidden="1">
      <c r="A3786" s="44">
        <f t="shared" si="59"/>
        <v>0</v>
      </c>
    </row>
    <row r="3787" spans="1:1" hidden="1">
      <c r="A3787" s="44">
        <f t="shared" si="59"/>
        <v>0</v>
      </c>
    </row>
    <row r="3788" spans="1:1" hidden="1">
      <c r="A3788" s="44">
        <f t="shared" si="59"/>
        <v>0</v>
      </c>
    </row>
    <row r="3789" spans="1:1" hidden="1">
      <c r="A3789" s="44">
        <f t="shared" si="59"/>
        <v>0</v>
      </c>
    </row>
    <row r="3790" spans="1:1" hidden="1">
      <c r="A3790" s="44">
        <f t="shared" si="59"/>
        <v>0</v>
      </c>
    </row>
    <row r="3791" spans="1:1" hidden="1">
      <c r="A3791" s="44">
        <f t="shared" si="59"/>
        <v>0</v>
      </c>
    </row>
    <row r="3792" spans="1:1" hidden="1">
      <c r="A3792" s="44">
        <f t="shared" si="59"/>
        <v>0</v>
      </c>
    </row>
    <row r="3793" spans="1:1" hidden="1">
      <c r="A3793" s="44">
        <f t="shared" si="59"/>
        <v>0</v>
      </c>
    </row>
    <row r="3794" spans="1:1" hidden="1">
      <c r="A3794" s="44">
        <f t="shared" si="59"/>
        <v>0</v>
      </c>
    </row>
    <row r="3795" spans="1:1" hidden="1">
      <c r="A3795" s="44">
        <f t="shared" si="59"/>
        <v>0</v>
      </c>
    </row>
    <row r="3796" spans="1:1" hidden="1">
      <c r="A3796" s="44">
        <f t="shared" si="59"/>
        <v>0</v>
      </c>
    </row>
    <row r="3797" spans="1:1" hidden="1">
      <c r="A3797" s="44">
        <f t="shared" si="59"/>
        <v>0</v>
      </c>
    </row>
    <row r="3798" spans="1:1" hidden="1">
      <c r="A3798" s="44">
        <f t="shared" si="59"/>
        <v>0</v>
      </c>
    </row>
    <row r="3799" spans="1:1" hidden="1">
      <c r="A3799" s="44">
        <f t="shared" si="59"/>
        <v>0</v>
      </c>
    </row>
    <row r="3800" spans="1:1" hidden="1">
      <c r="A3800" s="44">
        <f t="shared" si="59"/>
        <v>0</v>
      </c>
    </row>
    <row r="3801" spans="1:1" hidden="1">
      <c r="A3801" s="44">
        <f t="shared" si="59"/>
        <v>0</v>
      </c>
    </row>
    <row r="3802" spans="1:1" hidden="1">
      <c r="A3802" s="44">
        <f t="shared" si="59"/>
        <v>0</v>
      </c>
    </row>
    <row r="3803" spans="1:1" hidden="1">
      <c r="A3803" s="44">
        <f t="shared" si="59"/>
        <v>0</v>
      </c>
    </row>
    <row r="3804" spans="1:1" hidden="1">
      <c r="A3804" s="44">
        <f t="shared" si="59"/>
        <v>0</v>
      </c>
    </row>
    <row r="3805" spans="1:1" hidden="1">
      <c r="A3805" s="44">
        <f t="shared" si="59"/>
        <v>0</v>
      </c>
    </row>
    <row r="3806" spans="1:1" hidden="1">
      <c r="A3806" s="44">
        <f t="shared" si="59"/>
        <v>0</v>
      </c>
    </row>
    <row r="3807" spans="1:1" hidden="1">
      <c r="A3807" s="44">
        <f t="shared" si="59"/>
        <v>0</v>
      </c>
    </row>
    <row r="3808" spans="1:1" hidden="1">
      <c r="A3808" s="44">
        <f t="shared" si="59"/>
        <v>0</v>
      </c>
    </row>
    <row r="3809" spans="1:1" hidden="1">
      <c r="A3809" s="44">
        <f t="shared" si="59"/>
        <v>0</v>
      </c>
    </row>
    <row r="3810" spans="1:1" hidden="1">
      <c r="A3810" s="44">
        <f t="shared" si="59"/>
        <v>0</v>
      </c>
    </row>
    <row r="3811" spans="1:1" hidden="1">
      <c r="A3811" s="44">
        <f t="shared" si="59"/>
        <v>0</v>
      </c>
    </row>
    <row r="3812" spans="1:1" hidden="1">
      <c r="A3812" s="44">
        <f t="shared" si="59"/>
        <v>0</v>
      </c>
    </row>
    <row r="3813" spans="1:1" hidden="1">
      <c r="A3813" s="44">
        <f t="shared" si="59"/>
        <v>0</v>
      </c>
    </row>
    <row r="3814" spans="1:1" hidden="1">
      <c r="A3814" s="44">
        <f t="shared" si="59"/>
        <v>0</v>
      </c>
    </row>
    <row r="3815" spans="1:1" hidden="1">
      <c r="A3815" s="44">
        <f t="shared" si="59"/>
        <v>0</v>
      </c>
    </row>
    <row r="3816" spans="1:1" hidden="1">
      <c r="A3816" s="44">
        <f t="shared" si="59"/>
        <v>0</v>
      </c>
    </row>
    <row r="3817" spans="1:1" hidden="1">
      <c r="A3817" s="44">
        <f t="shared" si="59"/>
        <v>0</v>
      </c>
    </row>
    <row r="3818" spans="1:1" hidden="1">
      <c r="A3818" s="44">
        <f t="shared" si="59"/>
        <v>0</v>
      </c>
    </row>
    <row r="3819" spans="1:1" hidden="1">
      <c r="A3819" s="44">
        <f t="shared" si="59"/>
        <v>0</v>
      </c>
    </row>
    <row r="3820" spans="1:1" hidden="1">
      <c r="A3820" s="44">
        <f t="shared" si="59"/>
        <v>0</v>
      </c>
    </row>
    <row r="3821" spans="1:1" hidden="1">
      <c r="A3821" s="44">
        <f t="shared" si="59"/>
        <v>0</v>
      </c>
    </row>
    <row r="3822" spans="1:1" hidden="1">
      <c r="A3822" s="44">
        <f t="shared" si="59"/>
        <v>0</v>
      </c>
    </row>
    <row r="3823" spans="1:1" hidden="1">
      <c r="A3823" s="44">
        <f t="shared" si="59"/>
        <v>0</v>
      </c>
    </row>
    <row r="3824" spans="1:1" hidden="1">
      <c r="A3824" s="44">
        <f t="shared" si="59"/>
        <v>0</v>
      </c>
    </row>
    <row r="3825" spans="1:1" hidden="1">
      <c r="A3825" s="44">
        <f t="shared" si="59"/>
        <v>0</v>
      </c>
    </row>
    <row r="3826" spans="1:1" hidden="1">
      <c r="A3826" s="44">
        <f t="shared" si="59"/>
        <v>0</v>
      </c>
    </row>
    <row r="3827" spans="1:1" hidden="1">
      <c r="A3827" s="44">
        <f t="shared" si="59"/>
        <v>0</v>
      </c>
    </row>
    <row r="3828" spans="1:1" hidden="1">
      <c r="A3828" s="44">
        <f t="shared" si="59"/>
        <v>0</v>
      </c>
    </row>
    <row r="3829" spans="1:1" hidden="1">
      <c r="A3829" s="44">
        <f t="shared" si="59"/>
        <v>0</v>
      </c>
    </row>
    <row r="3830" spans="1:1" hidden="1">
      <c r="A3830" s="44">
        <f t="shared" si="59"/>
        <v>0</v>
      </c>
    </row>
    <row r="3831" spans="1:1" hidden="1">
      <c r="A3831" s="44">
        <f t="shared" si="59"/>
        <v>0</v>
      </c>
    </row>
    <row r="3832" spans="1:1" hidden="1">
      <c r="A3832" s="44">
        <f t="shared" si="59"/>
        <v>0</v>
      </c>
    </row>
    <row r="3833" spans="1:1" hidden="1">
      <c r="A3833" s="44">
        <f t="shared" si="59"/>
        <v>0</v>
      </c>
    </row>
    <row r="3834" spans="1:1" hidden="1">
      <c r="A3834" s="44">
        <f t="shared" si="59"/>
        <v>0</v>
      </c>
    </row>
    <row r="3835" spans="1:1" hidden="1">
      <c r="A3835" s="44">
        <f t="shared" si="59"/>
        <v>0</v>
      </c>
    </row>
    <row r="3836" spans="1:1" hidden="1">
      <c r="A3836" s="44">
        <f t="shared" si="59"/>
        <v>0</v>
      </c>
    </row>
    <row r="3837" spans="1:1" hidden="1">
      <c r="A3837" s="44">
        <f t="shared" si="59"/>
        <v>0</v>
      </c>
    </row>
    <row r="3838" spans="1:1" hidden="1">
      <c r="A3838" s="44">
        <f t="shared" si="59"/>
        <v>0</v>
      </c>
    </row>
    <row r="3839" spans="1:1" hidden="1">
      <c r="A3839" s="44">
        <f t="shared" si="59"/>
        <v>0</v>
      </c>
    </row>
    <row r="3840" spans="1:1" hidden="1">
      <c r="A3840" s="44">
        <f t="shared" si="59"/>
        <v>0</v>
      </c>
    </row>
    <row r="3841" spans="1:1" hidden="1">
      <c r="A3841" s="44">
        <f t="shared" si="59"/>
        <v>0</v>
      </c>
    </row>
    <row r="3842" spans="1:1" hidden="1">
      <c r="A3842" s="44">
        <f t="shared" si="59"/>
        <v>0</v>
      </c>
    </row>
    <row r="3843" spans="1:1" hidden="1">
      <c r="A3843" s="44">
        <f t="shared" si="59"/>
        <v>0</v>
      </c>
    </row>
    <row r="3844" spans="1:1" hidden="1">
      <c r="A3844" s="44">
        <f t="shared" si="59"/>
        <v>0</v>
      </c>
    </row>
    <row r="3845" spans="1:1" hidden="1">
      <c r="A3845" s="44">
        <f t="shared" si="59"/>
        <v>0</v>
      </c>
    </row>
    <row r="3846" spans="1:1" hidden="1">
      <c r="A3846" s="44">
        <f t="shared" si="59"/>
        <v>0</v>
      </c>
    </row>
    <row r="3847" spans="1:1" hidden="1">
      <c r="A3847" s="44">
        <f t="shared" ref="A3847:A3910" si="60">IF(B3847="UU","UUW",B3847)</f>
        <v>0</v>
      </c>
    </row>
    <row r="3848" spans="1:1" hidden="1">
      <c r="A3848" s="44">
        <f t="shared" si="60"/>
        <v>0</v>
      </c>
    </row>
    <row r="3849" spans="1:1" hidden="1">
      <c r="A3849" s="44">
        <f t="shared" si="60"/>
        <v>0</v>
      </c>
    </row>
    <row r="3850" spans="1:1" hidden="1">
      <c r="A3850" s="44">
        <f t="shared" si="60"/>
        <v>0</v>
      </c>
    </row>
    <row r="3851" spans="1:1" hidden="1">
      <c r="A3851" s="44">
        <f t="shared" si="60"/>
        <v>0</v>
      </c>
    </row>
    <row r="3852" spans="1:1" hidden="1">
      <c r="A3852" s="44">
        <f t="shared" si="60"/>
        <v>0</v>
      </c>
    </row>
    <row r="3853" spans="1:1" hidden="1">
      <c r="A3853" s="44">
        <f t="shared" si="60"/>
        <v>0</v>
      </c>
    </row>
    <row r="3854" spans="1:1" hidden="1">
      <c r="A3854" s="44">
        <f t="shared" si="60"/>
        <v>0</v>
      </c>
    </row>
    <row r="3855" spans="1:1" hidden="1">
      <c r="A3855" s="44">
        <f t="shared" si="60"/>
        <v>0</v>
      </c>
    </row>
    <row r="3856" spans="1:1" hidden="1">
      <c r="A3856" s="44">
        <f t="shared" si="60"/>
        <v>0</v>
      </c>
    </row>
    <row r="3857" spans="1:1" hidden="1">
      <c r="A3857" s="44">
        <f t="shared" si="60"/>
        <v>0</v>
      </c>
    </row>
    <row r="3858" spans="1:1" hidden="1">
      <c r="A3858" s="44">
        <f t="shared" si="60"/>
        <v>0</v>
      </c>
    </row>
    <row r="3859" spans="1:1" hidden="1">
      <c r="A3859" s="44">
        <f t="shared" si="60"/>
        <v>0</v>
      </c>
    </row>
    <row r="3860" spans="1:1" hidden="1">
      <c r="A3860" s="44">
        <f t="shared" si="60"/>
        <v>0</v>
      </c>
    </row>
    <row r="3861" spans="1:1" hidden="1">
      <c r="A3861" s="44">
        <f t="shared" si="60"/>
        <v>0</v>
      </c>
    </row>
    <row r="3862" spans="1:1" hidden="1">
      <c r="A3862" s="44">
        <f t="shared" si="60"/>
        <v>0</v>
      </c>
    </row>
    <row r="3863" spans="1:1" hidden="1">
      <c r="A3863" s="44">
        <f t="shared" si="60"/>
        <v>0</v>
      </c>
    </row>
    <row r="3864" spans="1:1" hidden="1">
      <c r="A3864" s="44">
        <f t="shared" si="60"/>
        <v>0</v>
      </c>
    </row>
    <row r="3865" spans="1:1" hidden="1">
      <c r="A3865" s="44">
        <f t="shared" si="60"/>
        <v>0</v>
      </c>
    </row>
    <row r="3866" spans="1:1" hidden="1">
      <c r="A3866" s="44">
        <f t="shared" si="60"/>
        <v>0</v>
      </c>
    </row>
    <row r="3867" spans="1:1" hidden="1">
      <c r="A3867" s="44">
        <f t="shared" si="60"/>
        <v>0</v>
      </c>
    </row>
    <row r="3868" spans="1:1" hidden="1">
      <c r="A3868" s="44">
        <f t="shared" si="60"/>
        <v>0</v>
      </c>
    </row>
    <row r="3869" spans="1:1" hidden="1">
      <c r="A3869" s="44">
        <f t="shared" si="60"/>
        <v>0</v>
      </c>
    </row>
    <row r="3870" spans="1:1" hidden="1">
      <c r="A3870" s="44">
        <f t="shared" si="60"/>
        <v>0</v>
      </c>
    </row>
    <row r="3871" spans="1:1" hidden="1">
      <c r="A3871" s="44">
        <f t="shared" si="60"/>
        <v>0</v>
      </c>
    </row>
    <row r="3872" spans="1:1" hidden="1">
      <c r="A3872" s="44">
        <f t="shared" si="60"/>
        <v>0</v>
      </c>
    </row>
    <row r="3873" spans="1:1" hidden="1">
      <c r="A3873" s="44">
        <f t="shared" si="60"/>
        <v>0</v>
      </c>
    </row>
    <row r="3874" spans="1:1" hidden="1">
      <c r="A3874" s="44">
        <f t="shared" si="60"/>
        <v>0</v>
      </c>
    </row>
    <row r="3875" spans="1:1" hidden="1">
      <c r="A3875" s="44">
        <f t="shared" si="60"/>
        <v>0</v>
      </c>
    </row>
    <row r="3876" spans="1:1" hidden="1">
      <c r="A3876" s="44">
        <f t="shared" si="60"/>
        <v>0</v>
      </c>
    </row>
    <row r="3877" spans="1:1" hidden="1">
      <c r="A3877" s="44">
        <f t="shared" si="60"/>
        <v>0</v>
      </c>
    </row>
    <row r="3878" spans="1:1" hidden="1">
      <c r="A3878" s="44">
        <f t="shared" si="60"/>
        <v>0</v>
      </c>
    </row>
    <row r="3879" spans="1:1" hidden="1">
      <c r="A3879" s="44">
        <f t="shared" si="60"/>
        <v>0</v>
      </c>
    </row>
    <row r="3880" spans="1:1" hidden="1">
      <c r="A3880" s="44">
        <f t="shared" si="60"/>
        <v>0</v>
      </c>
    </row>
    <row r="3881" spans="1:1" hidden="1">
      <c r="A3881" s="44">
        <f t="shared" si="60"/>
        <v>0</v>
      </c>
    </row>
    <row r="3882" spans="1:1" hidden="1">
      <c r="A3882" s="44">
        <f t="shared" si="60"/>
        <v>0</v>
      </c>
    </row>
    <row r="3883" spans="1:1" hidden="1">
      <c r="A3883" s="44">
        <f t="shared" si="60"/>
        <v>0</v>
      </c>
    </row>
    <row r="3884" spans="1:1" hidden="1">
      <c r="A3884" s="44">
        <f t="shared" si="60"/>
        <v>0</v>
      </c>
    </row>
    <row r="3885" spans="1:1" hidden="1">
      <c r="A3885" s="44">
        <f t="shared" si="60"/>
        <v>0</v>
      </c>
    </row>
    <row r="3886" spans="1:1" hidden="1">
      <c r="A3886" s="44">
        <f t="shared" si="60"/>
        <v>0</v>
      </c>
    </row>
    <row r="3887" spans="1:1" hidden="1">
      <c r="A3887" s="44">
        <f t="shared" si="60"/>
        <v>0</v>
      </c>
    </row>
    <row r="3888" spans="1:1" hidden="1">
      <c r="A3888" s="44">
        <f t="shared" si="60"/>
        <v>0</v>
      </c>
    </row>
    <row r="3889" spans="1:1" hidden="1">
      <c r="A3889" s="44">
        <f t="shared" si="60"/>
        <v>0</v>
      </c>
    </row>
    <row r="3890" spans="1:1" hidden="1">
      <c r="A3890" s="44">
        <f t="shared" si="60"/>
        <v>0</v>
      </c>
    </row>
    <row r="3891" spans="1:1" hidden="1">
      <c r="A3891" s="44">
        <f t="shared" si="60"/>
        <v>0</v>
      </c>
    </row>
    <row r="3892" spans="1:1" hidden="1">
      <c r="A3892" s="44">
        <f t="shared" si="60"/>
        <v>0</v>
      </c>
    </row>
    <row r="3893" spans="1:1" hidden="1">
      <c r="A3893" s="44">
        <f t="shared" si="60"/>
        <v>0</v>
      </c>
    </row>
    <row r="3894" spans="1:1" hidden="1">
      <c r="A3894" s="44">
        <f t="shared" si="60"/>
        <v>0</v>
      </c>
    </row>
    <row r="3895" spans="1:1" hidden="1">
      <c r="A3895" s="44">
        <f t="shared" si="60"/>
        <v>0</v>
      </c>
    </row>
    <row r="3896" spans="1:1" hidden="1">
      <c r="A3896" s="44">
        <f t="shared" si="60"/>
        <v>0</v>
      </c>
    </row>
    <row r="3897" spans="1:1" hidden="1">
      <c r="A3897" s="44">
        <f t="shared" si="60"/>
        <v>0</v>
      </c>
    </row>
    <row r="3898" spans="1:1" hidden="1">
      <c r="A3898" s="44">
        <f t="shared" si="60"/>
        <v>0</v>
      </c>
    </row>
    <row r="3899" spans="1:1" hidden="1">
      <c r="A3899" s="44">
        <f t="shared" si="60"/>
        <v>0</v>
      </c>
    </row>
    <row r="3900" spans="1:1" hidden="1">
      <c r="A3900" s="44">
        <f t="shared" si="60"/>
        <v>0</v>
      </c>
    </row>
    <row r="3901" spans="1:1" hidden="1">
      <c r="A3901" s="44">
        <f t="shared" si="60"/>
        <v>0</v>
      </c>
    </row>
    <row r="3902" spans="1:1" hidden="1">
      <c r="A3902" s="44">
        <f t="shared" si="60"/>
        <v>0</v>
      </c>
    </row>
    <row r="3903" spans="1:1" hidden="1">
      <c r="A3903" s="44">
        <f t="shared" si="60"/>
        <v>0</v>
      </c>
    </row>
    <row r="3904" spans="1:1" hidden="1">
      <c r="A3904" s="44">
        <f t="shared" si="60"/>
        <v>0</v>
      </c>
    </row>
    <row r="3905" spans="1:1" hidden="1">
      <c r="A3905" s="44">
        <f t="shared" si="60"/>
        <v>0</v>
      </c>
    </row>
    <row r="3906" spans="1:1" hidden="1">
      <c r="A3906" s="44">
        <f t="shared" si="60"/>
        <v>0</v>
      </c>
    </row>
    <row r="3907" spans="1:1" hidden="1">
      <c r="A3907" s="44">
        <f t="shared" si="60"/>
        <v>0</v>
      </c>
    </row>
    <row r="3908" spans="1:1" hidden="1">
      <c r="A3908" s="44">
        <f t="shared" si="60"/>
        <v>0</v>
      </c>
    </row>
    <row r="3909" spans="1:1" hidden="1">
      <c r="A3909" s="44">
        <f t="shared" si="60"/>
        <v>0</v>
      </c>
    </row>
    <row r="3910" spans="1:1" hidden="1">
      <c r="A3910" s="44">
        <f t="shared" si="60"/>
        <v>0</v>
      </c>
    </row>
    <row r="3911" spans="1:1" hidden="1">
      <c r="A3911" s="44">
        <f t="shared" ref="A3911:A3974" si="61">IF(B3911="UU","UUW",B3911)</f>
        <v>0</v>
      </c>
    </row>
    <row r="3912" spans="1:1" hidden="1">
      <c r="A3912" s="44">
        <f t="shared" si="61"/>
        <v>0</v>
      </c>
    </row>
    <row r="3913" spans="1:1" hidden="1">
      <c r="A3913" s="44">
        <f t="shared" si="61"/>
        <v>0</v>
      </c>
    </row>
    <row r="3914" spans="1:1" hidden="1">
      <c r="A3914" s="44">
        <f t="shared" si="61"/>
        <v>0</v>
      </c>
    </row>
    <row r="3915" spans="1:1" hidden="1">
      <c r="A3915" s="44">
        <f t="shared" si="61"/>
        <v>0</v>
      </c>
    </row>
    <row r="3916" spans="1:1" hidden="1">
      <c r="A3916" s="44">
        <f t="shared" si="61"/>
        <v>0</v>
      </c>
    </row>
    <row r="3917" spans="1:1" hidden="1">
      <c r="A3917" s="44">
        <f t="shared" si="61"/>
        <v>0</v>
      </c>
    </row>
    <row r="3918" spans="1:1" hidden="1">
      <c r="A3918" s="44">
        <f t="shared" si="61"/>
        <v>0</v>
      </c>
    </row>
    <row r="3919" spans="1:1" hidden="1">
      <c r="A3919" s="44">
        <f t="shared" si="61"/>
        <v>0</v>
      </c>
    </row>
    <row r="3920" spans="1:1" hidden="1">
      <c r="A3920" s="44">
        <f t="shared" si="61"/>
        <v>0</v>
      </c>
    </row>
    <row r="3921" spans="1:1" hidden="1">
      <c r="A3921" s="44">
        <f t="shared" si="61"/>
        <v>0</v>
      </c>
    </row>
    <row r="3922" spans="1:1" hidden="1">
      <c r="A3922" s="44">
        <f t="shared" si="61"/>
        <v>0</v>
      </c>
    </row>
    <row r="3923" spans="1:1" hidden="1">
      <c r="A3923" s="44">
        <f t="shared" si="61"/>
        <v>0</v>
      </c>
    </row>
    <row r="3924" spans="1:1" hidden="1">
      <c r="A3924" s="44">
        <f t="shared" si="61"/>
        <v>0</v>
      </c>
    </row>
    <row r="3925" spans="1:1" hidden="1">
      <c r="A3925" s="44">
        <f t="shared" si="61"/>
        <v>0</v>
      </c>
    </row>
    <row r="3926" spans="1:1" hidden="1">
      <c r="A3926" s="44">
        <f t="shared" si="61"/>
        <v>0</v>
      </c>
    </row>
    <row r="3927" spans="1:1" hidden="1">
      <c r="A3927" s="44">
        <f t="shared" si="61"/>
        <v>0</v>
      </c>
    </row>
    <row r="3928" spans="1:1" hidden="1">
      <c r="A3928" s="44">
        <f t="shared" si="61"/>
        <v>0</v>
      </c>
    </row>
    <row r="3929" spans="1:1" hidden="1">
      <c r="A3929" s="44">
        <f t="shared" si="61"/>
        <v>0</v>
      </c>
    </row>
    <row r="3930" spans="1:1" hidden="1">
      <c r="A3930" s="44">
        <f t="shared" si="61"/>
        <v>0</v>
      </c>
    </row>
    <row r="3931" spans="1:1" hidden="1">
      <c r="A3931" s="44">
        <f t="shared" si="61"/>
        <v>0</v>
      </c>
    </row>
    <row r="3932" spans="1:1" hidden="1">
      <c r="A3932" s="44">
        <f t="shared" si="61"/>
        <v>0</v>
      </c>
    </row>
    <row r="3933" spans="1:1" hidden="1">
      <c r="A3933" s="44">
        <f t="shared" si="61"/>
        <v>0</v>
      </c>
    </row>
    <row r="3934" spans="1:1" hidden="1">
      <c r="A3934" s="44">
        <f t="shared" si="61"/>
        <v>0</v>
      </c>
    </row>
    <row r="3935" spans="1:1" hidden="1">
      <c r="A3935" s="44">
        <f t="shared" si="61"/>
        <v>0</v>
      </c>
    </row>
    <row r="3936" spans="1:1" hidden="1">
      <c r="A3936" s="44">
        <f t="shared" si="61"/>
        <v>0</v>
      </c>
    </row>
    <row r="3937" spans="1:1" hidden="1">
      <c r="A3937" s="44">
        <f t="shared" si="61"/>
        <v>0</v>
      </c>
    </row>
    <row r="3938" spans="1:1" hidden="1">
      <c r="A3938" s="44">
        <f t="shared" si="61"/>
        <v>0</v>
      </c>
    </row>
    <row r="3939" spans="1:1" hidden="1">
      <c r="A3939" s="44">
        <f t="shared" si="61"/>
        <v>0</v>
      </c>
    </row>
    <row r="3940" spans="1:1" hidden="1">
      <c r="A3940" s="44">
        <f t="shared" si="61"/>
        <v>0</v>
      </c>
    </row>
    <row r="3941" spans="1:1" hidden="1">
      <c r="A3941" s="44">
        <f t="shared" si="61"/>
        <v>0</v>
      </c>
    </row>
    <row r="3942" spans="1:1" hidden="1">
      <c r="A3942" s="44">
        <f t="shared" si="61"/>
        <v>0</v>
      </c>
    </row>
    <row r="3943" spans="1:1" hidden="1">
      <c r="A3943" s="44">
        <f t="shared" si="61"/>
        <v>0</v>
      </c>
    </row>
    <row r="3944" spans="1:1" hidden="1">
      <c r="A3944" s="44">
        <f t="shared" si="61"/>
        <v>0</v>
      </c>
    </row>
    <row r="3945" spans="1:1" hidden="1">
      <c r="A3945" s="44">
        <f t="shared" si="61"/>
        <v>0</v>
      </c>
    </row>
    <row r="3946" spans="1:1" hidden="1">
      <c r="A3946" s="44">
        <f t="shared" si="61"/>
        <v>0</v>
      </c>
    </row>
    <row r="3947" spans="1:1" hidden="1">
      <c r="A3947" s="44">
        <f t="shared" si="61"/>
        <v>0</v>
      </c>
    </row>
    <row r="3948" spans="1:1" hidden="1">
      <c r="A3948" s="44">
        <f t="shared" si="61"/>
        <v>0</v>
      </c>
    </row>
    <row r="3949" spans="1:1" hidden="1">
      <c r="A3949" s="44">
        <f t="shared" si="61"/>
        <v>0</v>
      </c>
    </row>
    <row r="3950" spans="1:1" hidden="1">
      <c r="A3950" s="44">
        <f t="shared" si="61"/>
        <v>0</v>
      </c>
    </row>
    <row r="3951" spans="1:1" hidden="1">
      <c r="A3951" s="44">
        <f t="shared" si="61"/>
        <v>0</v>
      </c>
    </row>
    <row r="3952" spans="1:1" hidden="1">
      <c r="A3952" s="44">
        <f t="shared" si="61"/>
        <v>0</v>
      </c>
    </row>
    <row r="3953" spans="1:1" hidden="1">
      <c r="A3953" s="44">
        <f t="shared" si="61"/>
        <v>0</v>
      </c>
    </row>
    <row r="3954" spans="1:1" hidden="1">
      <c r="A3954" s="44">
        <f t="shared" si="61"/>
        <v>0</v>
      </c>
    </row>
    <row r="3955" spans="1:1" hidden="1">
      <c r="A3955" s="44">
        <f t="shared" si="61"/>
        <v>0</v>
      </c>
    </row>
    <row r="3956" spans="1:1" hidden="1">
      <c r="A3956" s="44">
        <f t="shared" si="61"/>
        <v>0</v>
      </c>
    </row>
    <row r="3957" spans="1:1" hidden="1">
      <c r="A3957" s="44">
        <f t="shared" si="61"/>
        <v>0</v>
      </c>
    </row>
    <row r="3958" spans="1:1" hidden="1">
      <c r="A3958" s="44">
        <f t="shared" si="61"/>
        <v>0</v>
      </c>
    </row>
    <row r="3959" spans="1:1" hidden="1">
      <c r="A3959" s="44">
        <f t="shared" si="61"/>
        <v>0</v>
      </c>
    </row>
    <row r="3960" spans="1:1" hidden="1">
      <c r="A3960" s="44">
        <f t="shared" si="61"/>
        <v>0</v>
      </c>
    </row>
    <row r="3961" spans="1:1" hidden="1">
      <c r="A3961" s="44">
        <f t="shared" si="61"/>
        <v>0</v>
      </c>
    </row>
    <row r="3962" spans="1:1" hidden="1">
      <c r="A3962" s="44">
        <f t="shared" si="61"/>
        <v>0</v>
      </c>
    </row>
    <row r="3963" spans="1:1" hidden="1">
      <c r="A3963" s="44">
        <f t="shared" si="61"/>
        <v>0</v>
      </c>
    </row>
    <row r="3964" spans="1:1" hidden="1">
      <c r="A3964" s="44">
        <f t="shared" si="61"/>
        <v>0</v>
      </c>
    </row>
    <row r="3965" spans="1:1" hidden="1">
      <c r="A3965" s="44">
        <f t="shared" si="61"/>
        <v>0</v>
      </c>
    </row>
    <row r="3966" spans="1:1" hidden="1">
      <c r="A3966" s="44">
        <f t="shared" si="61"/>
        <v>0</v>
      </c>
    </row>
    <row r="3967" spans="1:1" hidden="1">
      <c r="A3967" s="44">
        <f t="shared" si="61"/>
        <v>0</v>
      </c>
    </row>
    <row r="3968" spans="1:1" hidden="1">
      <c r="A3968" s="44">
        <f t="shared" si="61"/>
        <v>0</v>
      </c>
    </row>
    <row r="3969" spans="1:1" hidden="1">
      <c r="A3969" s="44">
        <f t="shared" si="61"/>
        <v>0</v>
      </c>
    </row>
    <row r="3970" spans="1:1" hidden="1">
      <c r="A3970" s="44">
        <f t="shared" si="61"/>
        <v>0</v>
      </c>
    </row>
    <row r="3971" spans="1:1" hidden="1">
      <c r="A3971" s="44">
        <f t="shared" si="61"/>
        <v>0</v>
      </c>
    </row>
    <row r="3972" spans="1:1" hidden="1">
      <c r="A3972" s="44">
        <f t="shared" si="61"/>
        <v>0</v>
      </c>
    </row>
    <row r="3973" spans="1:1" hidden="1">
      <c r="A3973" s="44">
        <f t="shared" si="61"/>
        <v>0</v>
      </c>
    </row>
    <row r="3974" spans="1:1" hidden="1">
      <c r="A3974" s="44">
        <f t="shared" si="61"/>
        <v>0</v>
      </c>
    </row>
    <row r="3975" spans="1:1" hidden="1">
      <c r="A3975" s="44">
        <f t="shared" ref="A3975:A4038" si="62">IF(B3975="UU","UUW",B3975)</f>
        <v>0</v>
      </c>
    </row>
    <row r="3976" spans="1:1" hidden="1">
      <c r="A3976" s="44">
        <f t="shared" si="62"/>
        <v>0</v>
      </c>
    </row>
    <row r="3977" spans="1:1" hidden="1">
      <c r="A3977" s="44">
        <f t="shared" si="62"/>
        <v>0</v>
      </c>
    </row>
    <row r="3978" spans="1:1" hidden="1">
      <c r="A3978" s="44">
        <f t="shared" si="62"/>
        <v>0</v>
      </c>
    </row>
    <row r="3979" spans="1:1" hidden="1">
      <c r="A3979" s="44">
        <f t="shared" si="62"/>
        <v>0</v>
      </c>
    </row>
    <row r="3980" spans="1:1" hidden="1">
      <c r="A3980" s="44">
        <f t="shared" si="62"/>
        <v>0</v>
      </c>
    </row>
    <row r="3981" spans="1:1" hidden="1">
      <c r="A3981" s="44">
        <f t="shared" si="62"/>
        <v>0</v>
      </c>
    </row>
    <row r="3982" spans="1:1" hidden="1">
      <c r="A3982" s="44">
        <f t="shared" si="62"/>
        <v>0</v>
      </c>
    </row>
    <row r="3983" spans="1:1" hidden="1">
      <c r="A3983" s="44">
        <f t="shared" si="62"/>
        <v>0</v>
      </c>
    </row>
    <row r="3984" spans="1:1" hidden="1">
      <c r="A3984" s="44">
        <f t="shared" si="62"/>
        <v>0</v>
      </c>
    </row>
    <row r="3985" spans="1:1" hidden="1">
      <c r="A3985" s="44">
        <f t="shared" si="62"/>
        <v>0</v>
      </c>
    </row>
    <row r="3986" spans="1:1" hidden="1">
      <c r="A3986" s="44">
        <f t="shared" si="62"/>
        <v>0</v>
      </c>
    </row>
    <row r="3987" spans="1:1" hidden="1">
      <c r="A3987" s="44">
        <f t="shared" si="62"/>
        <v>0</v>
      </c>
    </row>
    <row r="3988" spans="1:1" hidden="1">
      <c r="A3988" s="44">
        <f t="shared" si="62"/>
        <v>0</v>
      </c>
    </row>
    <row r="3989" spans="1:1" hidden="1">
      <c r="A3989" s="44">
        <f t="shared" si="62"/>
        <v>0</v>
      </c>
    </row>
    <row r="3990" spans="1:1" hidden="1">
      <c r="A3990" s="44">
        <f t="shared" si="62"/>
        <v>0</v>
      </c>
    </row>
    <row r="3991" spans="1:1" hidden="1">
      <c r="A3991" s="44">
        <f t="shared" si="62"/>
        <v>0</v>
      </c>
    </row>
    <row r="3992" spans="1:1" hidden="1">
      <c r="A3992" s="44">
        <f t="shared" si="62"/>
        <v>0</v>
      </c>
    </row>
    <row r="3993" spans="1:1" hidden="1">
      <c r="A3993" s="44">
        <f t="shared" si="62"/>
        <v>0</v>
      </c>
    </row>
    <row r="3994" spans="1:1" hidden="1">
      <c r="A3994" s="44">
        <f t="shared" si="62"/>
        <v>0</v>
      </c>
    </row>
    <row r="3995" spans="1:1" hidden="1">
      <c r="A3995" s="44">
        <f t="shared" si="62"/>
        <v>0</v>
      </c>
    </row>
    <row r="3996" spans="1:1" hidden="1">
      <c r="A3996" s="44">
        <f t="shared" si="62"/>
        <v>0</v>
      </c>
    </row>
    <row r="3997" spans="1:1" hidden="1">
      <c r="A3997" s="44">
        <f t="shared" si="62"/>
        <v>0</v>
      </c>
    </row>
    <row r="3998" spans="1:1" hidden="1">
      <c r="A3998" s="44">
        <f t="shared" si="62"/>
        <v>0</v>
      </c>
    </row>
    <row r="3999" spans="1:1" hidden="1">
      <c r="A3999" s="44">
        <f t="shared" si="62"/>
        <v>0</v>
      </c>
    </row>
    <row r="4000" spans="1:1" hidden="1">
      <c r="A4000" s="44">
        <f t="shared" si="62"/>
        <v>0</v>
      </c>
    </row>
    <row r="4001" spans="1:1" hidden="1">
      <c r="A4001" s="44">
        <f t="shared" si="62"/>
        <v>0</v>
      </c>
    </row>
    <row r="4002" spans="1:1" hidden="1">
      <c r="A4002" s="44">
        <f t="shared" si="62"/>
        <v>0</v>
      </c>
    </row>
    <row r="4003" spans="1:1" hidden="1">
      <c r="A4003" s="44">
        <f t="shared" si="62"/>
        <v>0</v>
      </c>
    </row>
    <row r="4004" spans="1:1" hidden="1">
      <c r="A4004" s="44">
        <f t="shared" si="62"/>
        <v>0</v>
      </c>
    </row>
    <row r="4005" spans="1:1" hidden="1">
      <c r="A4005" s="44">
        <f t="shared" si="62"/>
        <v>0</v>
      </c>
    </row>
    <row r="4006" spans="1:1" hidden="1">
      <c r="A4006" s="44">
        <f t="shared" si="62"/>
        <v>0</v>
      </c>
    </row>
    <row r="4007" spans="1:1" hidden="1">
      <c r="A4007" s="44">
        <f t="shared" si="62"/>
        <v>0</v>
      </c>
    </row>
    <row r="4008" spans="1:1" hidden="1">
      <c r="A4008" s="44">
        <f t="shared" si="62"/>
        <v>0</v>
      </c>
    </row>
    <row r="4009" spans="1:1" hidden="1">
      <c r="A4009" s="44">
        <f t="shared" si="62"/>
        <v>0</v>
      </c>
    </row>
    <row r="4010" spans="1:1" hidden="1">
      <c r="A4010" s="44">
        <f t="shared" si="62"/>
        <v>0</v>
      </c>
    </row>
    <row r="4011" spans="1:1" hidden="1">
      <c r="A4011" s="44">
        <f t="shared" si="62"/>
        <v>0</v>
      </c>
    </row>
    <row r="4012" spans="1:1" hidden="1">
      <c r="A4012" s="44">
        <f t="shared" si="62"/>
        <v>0</v>
      </c>
    </row>
    <row r="4013" spans="1:1" hidden="1">
      <c r="A4013" s="44">
        <f t="shared" si="62"/>
        <v>0</v>
      </c>
    </row>
    <row r="4014" spans="1:1" hidden="1">
      <c r="A4014" s="44">
        <f t="shared" si="62"/>
        <v>0</v>
      </c>
    </row>
    <row r="4015" spans="1:1" hidden="1">
      <c r="A4015" s="44">
        <f t="shared" si="62"/>
        <v>0</v>
      </c>
    </row>
    <row r="4016" spans="1:1" hidden="1">
      <c r="A4016" s="44">
        <f t="shared" si="62"/>
        <v>0</v>
      </c>
    </row>
    <row r="4017" spans="1:1" hidden="1">
      <c r="A4017" s="44">
        <f t="shared" si="62"/>
        <v>0</v>
      </c>
    </row>
    <row r="4018" spans="1:1" hidden="1">
      <c r="A4018" s="44">
        <f t="shared" si="62"/>
        <v>0</v>
      </c>
    </row>
    <row r="4019" spans="1:1" hidden="1">
      <c r="A4019" s="44">
        <f t="shared" si="62"/>
        <v>0</v>
      </c>
    </row>
    <row r="4020" spans="1:1" hidden="1">
      <c r="A4020" s="44">
        <f t="shared" si="62"/>
        <v>0</v>
      </c>
    </row>
    <row r="4021" spans="1:1" hidden="1">
      <c r="A4021" s="44">
        <f t="shared" si="62"/>
        <v>0</v>
      </c>
    </row>
    <row r="4022" spans="1:1" hidden="1">
      <c r="A4022" s="44">
        <f t="shared" si="62"/>
        <v>0</v>
      </c>
    </row>
    <row r="4023" spans="1:1" hidden="1">
      <c r="A4023" s="44">
        <f t="shared" si="62"/>
        <v>0</v>
      </c>
    </row>
    <row r="4024" spans="1:1" hidden="1">
      <c r="A4024" s="44">
        <f t="shared" si="62"/>
        <v>0</v>
      </c>
    </row>
    <row r="4025" spans="1:1" hidden="1">
      <c r="A4025" s="44">
        <f t="shared" si="62"/>
        <v>0</v>
      </c>
    </row>
    <row r="4026" spans="1:1" hidden="1">
      <c r="A4026" s="44">
        <f t="shared" si="62"/>
        <v>0</v>
      </c>
    </row>
    <row r="4027" spans="1:1" hidden="1">
      <c r="A4027" s="44">
        <f t="shared" si="62"/>
        <v>0</v>
      </c>
    </row>
    <row r="4028" spans="1:1" hidden="1">
      <c r="A4028" s="44">
        <f t="shared" si="62"/>
        <v>0</v>
      </c>
    </row>
    <row r="4029" spans="1:1" hidden="1">
      <c r="A4029" s="44">
        <f t="shared" si="62"/>
        <v>0</v>
      </c>
    </row>
    <row r="4030" spans="1:1" hidden="1">
      <c r="A4030" s="44">
        <f t="shared" si="62"/>
        <v>0</v>
      </c>
    </row>
    <row r="4031" spans="1:1" hidden="1">
      <c r="A4031" s="44">
        <f t="shared" si="62"/>
        <v>0</v>
      </c>
    </row>
    <row r="4032" spans="1:1" hidden="1">
      <c r="A4032" s="44">
        <f t="shared" si="62"/>
        <v>0</v>
      </c>
    </row>
    <row r="4033" spans="1:1" hidden="1">
      <c r="A4033" s="44">
        <f t="shared" si="62"/>
        <v>0</v>
      </c>
    </row>
    <row r="4034" spans="1:1" hidden="1">
      <c r="A4034" s="44">
        <f t="shared" si="62"/>
        <v>0</v>
      </c>
    </row>
    <row r="4035" spans="1:1" hidden="1">
      <c r="A4035" s="44">
        <f t="shared" si="62"/>
        <v>0</v>
      </c>
    </row>
    <row r="4036" spans="1:1" hidden="1">
      <c r="A4036" s="44">
        <f t="shared" si="62"/>
        <v>0</v>
      </c>
    </row>
    <row r="4037" spans="1:1" hidden="1">
      <c r="A4037" s="44">
        <f t="shared" si="62"/>
        <v>0</v>
      </c>
    </row>
    <row r="4038" spans="1:1" hidden="1">
      <c r="A4038" s="44">
        <f t="shared" si="62"/>
        <v>0</v>
      </c>
    </row>
    <row r="4039" spans="1:1" hidden="1">
      <c r="A4039" s="44">
        <f t="shared" ref="A4039:A4102" si="63">IF(B4039="UU","UUW",B4039)</f>
        <v>0</v>
      </c>
    </row>
    <row r="4040" spans="1:1" hidden="1">
      <c r="A4040" s="44">
        <f t="shared" si="63"/>
        <v>0</v>
      </c>
    </row>
    <row r="4041" spans="1:1" hidden="1">
      <c r="A4041" s="44">
        <f t="shared" si="63"/>
        <v>0</v>
      </c>
    </row>
    <row r="4042" spans="1:1" hidden="1">
      <c r="A4042" s="44">
        <f t="shared" si="63"/>
        <v>0</v>
      </c>
    </row>
    <row r="4043" spans="1:1" hidden="1">
      <c r="A4043" s="44">
        <f t="shared" si="63"/>
        <v>0</v>
      </c>
    </row>
    <row r="4044" spans="1:1" hidden="1">
      <c r="A4044" s="44">
        <f t="shared" si="63"/>
        <v>0</v>
      </c>
    </row>
    <row r="4045" spans="1:1" hidden="1">
      <c r="A4045" s="44">
        <f t="shared" si="63"/>
        <v>0</v>
      </c>
    </row>
    <row r="4046" spans="1:1" hidden="1">
      <c r="A4046" s="44">
        <f t="shared" si="63"/>
        <v>0</v>
      </c>
    </row>
    <row r="4047" spans="1:1" hidden="1">
      <c r="A4047" s="44">
        <f t="shared" si="63"/>
        <v>0</v>
      </c>
    </row>
    <row r="4048" spans="1:1" hidden="1">
      <c r="A4048" s="44">
        <f t="shared" si="63"/>
        <v>0</v>
      </c>
    </row>
    <row r="4049" spans="1:1" hidden="1">
      <c r="A4049" s="44">
        <f t="shared" si="63"/>
        <v>0</v>
      </c>
    </row>
    <row r="4050" spans="1:1" hidden="1">
      <c r="A4050" s="44">
        <f t="shared" si="63"/>
        <v>0</v>
      </c>
    </row>
    <row r="4051" spans="1:1" hidden="1">
      <c r="A4051" s="44">
        <f t="shared" si="63"/>
        <v>0</v>
      </c>
    </row>
    <row r="4052" spans="1:1" hidden="1">
      <c r="A4052" s="44">
        <f t="shared" si="63"/>
        <v>0</v>
      </c>
    </row>
    <row r="4053" spans="1:1" hidden="1">
      <c r="A4053" s="44">
        <f t="shared" si="63"/>
        <v>0</v>
      </c>
    </row>
    <row r="4054" spans="1:1" hidden="1">
      <c r="A4054" s="44">
        <f t="shared" si="63"/>
        <v>0</v>
      </c>
    </row>
    <row r="4055" spans="1:1" hidden="1">
      <c r="A4055" s="44">
        <f t="shared" si="63"/>
        <v>0</v>
      </c>
    </row>
    <row r="4056" spans="1:1" hidden="1">
      <c r="A4056" s="44">
        <f t="shared" si="63"/>
        <v>0</v>
      </c>
    </row>
    <row r="4057" spans="1:1" hidden="1">
      <c r="A4057" s="44">
        <f t="shared" si="63"/>
        <v>0</v>
      </c>
    </row>
    <row r="4058" spans="1:1" hidden="1">
      <c r="A4058" s="44">
        <f t="shared" si="63"/>
        <v>0</v>
      </c>
    </row>
    <row r="4059" spans="1:1" hidden="1">
      <c r="A4059" s="44">
        <f t="shared" si="63"/>
        <v>0</v>
      </c>
    </row>
    <row r="4060" spans="1:1" hidden="1">
      <c r="A4060" s="44">
        <f t="shared" si="63"/>
        <v>0</v>
      </c>
    </row>
    <row r="4061" spans="1:1" hidden="1">
      <c r="A4061" s="44">
        <f t="shared" si="63"/>
        <v>0</v>
      </c>
    </row>
    <row r="4062" spans="1:1" hidden="1">
      <c r="A4062" s="44">
        <f t="shared" si="63"/>
        <v>0</v>
      </c>
    </row>
    <row r="4063" spans="1:1" hidden="1">
      <c r="A4063" s="44">
        <f t="shared" si="63"/>
        <v>0</v>
      </c>
    </row>
    <row r="4064" spans="1:1" hidden="1">
      <c r="A4064" s="44">
        <f t="shared" si="63"/>
        <v>0</v>
      </c>
    </row>
    <row r="4065" spans="1:1" hidden="1">
      <c r="A4065" s="44">
        <f t="shared" si="63"/>
        <v>0</v>
      </c>
    </row>
    <row r="4066" spans="1:1" hidden="1">
      <c r="A4066" s="44">
        <f t="shared" si="63"/>
        <v>0</v>
      </c>
    </row>
    <row r="4067" spans="1:1" hidden="1">
      <c r="A4067" s="44">
        <f t="shared" si="63"/>
        <v>0</v>
      </c>
    </row>
    <row r="4068" spans="1:1" hidden="1">
      <c r="A4068" s="44">
        <f t="shared" si="63"/>
        <v>0</v>
      </c>
    </row>
    <row r="4069" spans="1:1" hidden="1">
      <c r="A4069" s="44">
        <f t="shared" si="63"/>
        <v>0</v>
      </c>
    </row>
    <row r="4070" spans="1:1" hidden="1">
      <c r="A4070" s="44">
        <f t="shared" si="63"/>
        <v>0</v>
      </c>
    </row>
    <row r="4071" spans="1:1" hidden="1">
      <c r="A4071" s="44">
        <f t="shared" si="63"/>
        <v>0</v>
      </c>
    </row>
    <row r="4072" spans="1:1" hidden="1">
      <c r="A4072" s="44">
        <f t="shared" si="63"/>
        <v>0</v>
      </c>
    </row>
    <row r="4073" spans="1:1" hidden="1">
      <c r="A4073" s="44">
        <f t="shared" si="63"/>
        <v>0</v>
      </c>
    </row>
    <row r="4074" spans="1:1" hidden="1">
      <c r="A4074" s="44">
        <f t="shared" si="63"/>
        <v>0</v>
      </c>
    </row>
    <row r="4075" spans="1:1" hidden="1">
      <c r="A4075" s="44">
        <f t="shared" si="63"/>
        <v>0</v>
      </c>
    </row>
    <row r="4076" spans="1:1" hidden="1">
      <c r="A4076" s="44">
        <f t="shared" si="63"/>
        <v>0</v>
      </c>
    </row>
    <row r="4077" spans="1:1" hidden="1">
      <c r="A4077" s="44">
        <f t="shared" si="63"/>
        <v>0</v>
      </c>
    </row>
    <row r="4078" spans="1:1" hidden="1">
      <c r="A4078" s="44">
        <f t="shared" si="63"/>
        <v>0</v>
      </c>
    </row>
    <row r="4079" spans="1:1" hidden="1">
      <c r="A4079" s="44">
        <f t="shared" si="63"/>
        <v>0</v>
      </c>
    </row>
    <row r="4080" spans="1:1" hidden="1">
      <c r="A4080" s="44">
        <f t="shared" si="63"/>
        <v>0</v>
      </c>
    </row>
    <row r="4081" spans="1:1" hidden="1">
      <c r="A4081" s="44">
        <f t="shared" si="63"/>
        <v>0</v>
      </c>
    </row>
    <row r="4082" spans="1:1" hidden="1">
      <c r="A4082" s="44">
        <f t="shared" si="63"/>
        <v>0</v>
      </c>
    </row>
    <row r="4083" spans="1:1" hidden="1">
      <c r="A4083" s="44">
        <f t="shared" si="63"/>
        <v>0</v>
      </c>
    </row>
    <row r="4084" spans="1:1" hidden="1">
      <c r="A4084" s="44">
        <f t="shared" si="63"/>
        <v>0</v>
      </c>
    </row>
    <row r="4085" spans="1:1" hidden="1">
      <c r="A4085" s="44">
        <f t="shared" si="63"/>
        <v>0</v>
      </c>
    </row>
    <row r="4086" spans="1:1" hidden="1">
      <c r="A4086" s="44">
        <f t="shared" si="63"/>
        <v>0</v>
      </c>
    </row>
    <row r="4087" spans="1:1" hidden="1">
      <c r="A4087" s="44">
        <f t="shared" si="63"/>
        <v>0</v>
      </c>
    </row>
    <row r="4088" spans="1:1" hidden="1">
      <c r="A4088" s="44">
        <f t="shared" si="63"/>
        <v>0</v>
      </c>
    </row>
    <row r="4089" spans="1:1" hidden="1">
      <c r="A4089" s="44">
        <f t="shared" si="63"/>
        <v>0</v>
      </c>
    </row>
    <row r="4090" spans="1:1" hidden="1">
      <c r="A4090" s="44">
        <f t="shared" si="63"/>
        <v>0</v>
      </c>
    </row>
    <row r="4091" spans="1:1" hidden="1">
      <c r="A4091" s="44">
        <f t="shared" si="63"/>
        <v>0</v>
      </c>
    </row>
    <row r="4092" spans="1:1" hidden="1">
      <c r="A4092" s="44">
        <f t="shared" si="63"/>
        <v>0</v>
      </c>
    </row>
    <row r="4093" spans="1:1" hidden="1">
      <c r="A4093" s="44">
        <f t="shared" si="63"/>
        <v>0</v>
      </c>
    </row>
    <row r="4094" spans="1:1" hidden="1">
      <c r="A4094" s="44">
        <f t="shared" si="63"/>
        <v>0</v>
      </c>
    </row>
    <row r="4095" spans="1:1" hidden="1">
      <c r="A4095" s="44">
        <f t="shared" si="63"/>
        <v>0</v>
      </c>
    </row>
    <row r="4096" spans="1:1" hidden="1">
      <c r="A4096" s="44">
        <f t="shared" si="63"/>
        <v>0</v>
      </c>
    </row>
    <row r="4097" spans="1:1" hidden="1">
      <c r="A4097" s="44">
        <f t="shared" si="63"/>
        <v>0</v>
      </c>
    </row>
    <row r="4098" spans="1:1" hidden="1">
      <c r="A4098" s="44">
        <f t="shared" si="63"/>
        <v>0</v>
      </c>
    </row>
    <row r="4099" spans="1:1" hidden="1">
      <c r="A4099" s="44">
        <f t="shared" si="63"/>
        <v>0</v>
      </c>
    </row>
    <row r="4100" spans="1:1" hidden="1">
      <c r="A4100" s="44">
        <f t="shared" si="63"/>
        <v>0</v>
      </c>
    </row>
    <row r="4101" spans="1:1" hidden="1">
      <c r="A4101" s="44">
        <f t="shared" si="63"/>
        <v>0</v>
      </c>
    </row>
    <row r="4102" spans="1:1" hidden="1">
      <c r="A4102" s="44">
        <f t="shared" si="63"/>
        <v>0</v>
      </c>
    </row>
    <row r="4103" spans="1:1" hidden="1">
      <c r="A4103" s="44">
        <f t="shared" ref="A4103:A4166" si="64">IF(B4103="UU","UUW",B4103)</f>
        <v>0</v>
      </c>
    </row>
    <row r="4104" spans="1:1" hidden="1">
      <c r="A4104" s="44">
        <f t="shared" si="64"/>
        <v>0</v>
      </c>
    </row>
    <row r="4105" spans="1:1" hidden="1">
      <c r="A4105" s="44">
        <f t="shared" si="64"/>
        <v>0</v>
      </c>
    </row>
    <row r="4106" spans="1:1" hidden="1">
      <c r="A4106" s="44">
        <f t="shared" si="64"/>
        <v>0</v>
      </c>
    </row>
    <row r="4107" spans="1:1" hidden="1">
      <c r="A4107" s="44">
        <f t="shared" si="64"/>
        <v>0</v>
      </c>
    </row>
    <row r="4108" spans="1:1" hidden="1">
      <c r="A4108" s="44">
        <f t="shared" si="64"/>
        <v>0</v>
      </c>
    </row>
    <row r="4109" spans="1:1" hidden="1">
      <c r="A4109" s="44">
        <f t="shared" si="64"/>
        <v>0</v>
      </c>
    </row>
    <row r="4110" spans="1:1" hidden="1">
      <c r="A4110" s="44">
        <f t="shared" si="64"/>
        <v>0</v>
      </c>
    </row>
    <row r="4111" spans="1:1" hidden="1">
      <c r="A4111" s="44">
        <f t="shared" si="64"/>
        <v>0</v>
      </c>
    </row>
    <row r="4112" spans="1:1" hidden="1">
      <c r="A4112" s="44">
        <f t="shared" si="64"/>
        <v>0</v>
      </c>
    </row>
    <row r="4113" spans="1:1" hidden="1">
      <c r="A4113" s="44">
        <f t="shared" si="64"/>
        <v>0</v>
      </c>
    </row>
    <row r="4114" spans="1:1" hidden="1">
      <c r="A4114" s="44">
        <f t="shared" si="64"/>
        <v>0</v>
      </c>
    </row>
    <row r="4115" spans="1:1" hidden="1">
      <c r="A4115" s="44">
        <f t="shared" si="64"/>
        <v>0</v>
      </c>
    </row>
    <row r="4116" spans="1:1" hidden="1">
      <c r="A4116" s="44">
        <f t="shared" si="64"/>
        <v>0</v>
      </c>
    </row>
    <row r="4117" spans="1:1" hidden="1">
      <c r="A4117" s="44">
        <f t="shared" si="64"/>
        <v>0</v>
      </c>
    </row>
    <row r="4118" spans="1:1" hidden="1">
      <c r="A4118" s="44">
        <f t="shared" si="64"/>
        <v>0</v>
      </c>
    </row>
    <row r="4119" spans="1:1" hidden="1">
      <c r="A4119" s="44">
        <f t="shared" si="64"/>
        <v>0</v>
      </c>
    </row>
    <row r="4120" spans="1:1" hidden="1">
      <c r="A4120" s="44">
        <f t="shared" si="64"/>
        <v>0</v>
      </c>
    </row>
    <row r="4121" spans="1:1" hidden="1">
      <c r="A4121" s="44">
        <f t="shared" si="64"/>
        <v>0</v>
      </c>
    </row>
    <row r="4122" spans="1:1" hidden="1">
      <c r="A4122" s="44">
        <f t="shared" si="64"/>
        <v>0</v>
      </c>
    </row>
    <row r="4123" spans="1:1" hidden="1">
      <c r="A4123" s="44">
        <f t="shared" si="64"/>
        <v>0</v>
      </c>
    </row>
    <row r="4124" spans="1:1" hidden="1">
      <c r="A4124" s="44">
        <f t="shared" si="64"/>
        <v>0</v>
      </c>
    </row>
    <row r="4125" spans="1:1" hidden="1">
      <c r="A4125" s="44">
        <f t="shared" si="64"/>
        <v>0</v>
      </c>
    </row>
    <row r="4126" spans="1:1" hidden="1">
      <c r="A4126" s="44">
        <f t="shared" si="64"/>
        <v>0</v>
      </c>
    </row>
    <row r="4127" spans="1:1" hidden="1">
      <c r="A4127" s="44">
        <f t="shared" si="64"/>
        <v>0</v>
      </c>
    </row>
    <row r="4128" spans="1:1" hidden="1">
      <c r="A4128" s="44">
        <f t="shared" si="64"/>
        <v>0</v>
      </c>
    </row>
    <row r="4129" spans="1:1" hidden="1">
      <c r="A4129" s="44">
        <f t="shared" si="64"/>
        <v>0</v>
      </c>
    </row>
    <row r="4130" spans="1:1" hidden="1">
      <c r="A4130" s="44">
        <f t="shared" si="64"/>
        <v>0</v>
      </c>
    </row>
    <row r="4131" spans="1:1" hidden="1">
      <c r="A4131" s="44">
        <f t="shared" si="64"/>
        <v>0</v>
      </c>
    </row>
    <row r="4132" spans="1:1" hidden="1">
      <c r="A4132" s="44">
        <f t="shared" si="64"/>
        <v>0</v>
      </c>
    </row>
    <row r="4133" spans="1:1" hidden="1">
      <c r="A4133" s="44">
        <f t="shared" si="64"/>
        <v>0</v>
      </c>
    </row>
    <row r="4134" spans="1:1" hidden="1">
      <c r="A4134" s="44">
        <f t="shared" si="64"/>
        <v>0</v>
      </c>
    </row>
    <row r="4135" spans="1:1" hidden="1">
      <c r="A4135" s="44">
        <f t="shared" si="64"/>
        <v>0</v>
      </c>
    </row>
    <row r="4136" spans="1:1" hidden="1">
      <c r="A4136" s="44">
        <f t="shared" si="64"/>
        <v>0</v>
      </c>
    </row>
    <row r="4137" spans="1:1" hidden="1">
      <c r="A4137" s="44">
        <f t="shared" si="64"/>
        <v>0</v>
      </c>
    </row>
    <row r="4138" spans="1:1" hidden="1">
      <c r="A4138" s="44">
        <f t="shared" si="64"/>
        <v>0</v>
      </c>
    </row>
    <row r="4139" spans="1:1" hidden="1">
      <c r="A4139" s="44">
        <f t="shared" si="64"/>
        <v>0</v>
      </c>
    </row>
    <row r="4140" spans="1:1" hidden="1">
      <c r="A4140" s="44">
        <f t="shared" si="64"/>
        <v>0</v>
      </c>
    </row>
    <row r="4141" spans="1:1" hidden="1">
      <c r="A4141" s="44">
        <f t="shared" si="64"/>
        <v>0</v>
      </c>
    </row>
    <row r="4142" spans="1:1" hidden="1">
      <c r="A4142" s="44">
        <f t="shared" si="64"/>
        <v>0</v>
      </c>
    </row>
    <row r="4143" spans="1:1" hidden="1">
      <c r="A4143" s="44">
        <f t="shared" si="64"/>
        <v>0</v>
      </c>
    </row>
    <row r="4144" spans="1:1" hidden="1">
      <c r="A4144" s="44">
        <f t="shared" si="64"/>
        <v>0</v>
      </c>
    </row>
    <row r="4145" spans="1:1" hidden="1">
      <c r="A4145" s="44">
        <f t="shared" si="64"/>
        <v>0</v>
      </c>
    </row>
    <row r="4146" spans="1:1" hidden="1">
      <c r="A4146" s="44">
        <f t="shared" si="64"/>
        <v>0</v>
      </c>
    </row>
    <row r="4147" spans="1:1" hidden="1">
      <c r="A4147" s="44">
        <f t="shared" si="64"/>
        <v>0</v>
      </c>
    </row>
    <row r="4148" spans="1:1" hidden="1">
      <c r="A4148" s="44">
        <f t="shared" si="64"/>
        <v>0</v>
      </c>
    </row>
    <row r="4149" spans="1:1" hidden="1">
      <c r="A4149" s="44">
        <f t="shared" si="64"/>
        <v>0</v>
      </c>
    </row>
    <row r="4150" spans="1:1" hidden="1">
      <c r="A4150" s="44">
        <f t="shared" si="64"/>
        <v>0</v>
      </c>
    </row>
    <row r="4151" spans="1:1" hidden="1">
      <c r="A4151" s="44">
        <f t="shared" si="64"/>
        <v>0</v>
      </c>
    </row>
    <row r="4152" spans="1:1" hidden="1">
      <c r="A4152" s="44">
        <f t="shared" si="64"/>
        <v>0</v>
      </c>
    </row>
    <row r="4153" spans="1:1" hidden="1">
      <c r="A4153" s="44">
        <f t="shared" si="64"/>
        <v>0</v>
      </c>
    </row>
    <row r="4154" spans="1:1" hidden="1">
      <c r="A4154" s="44">
        <f t="shared" si="64"/>
        <v>0</v>
      </c>
    </row>
    <row r="4155" spans="1:1" hidden="1">
      <c r="A4155" s="44">
        <f t="shared" si="64"/>
        <v>0</v>
      </c>
    </row>
    <row r="4156" spans="1:1" hidden="1">
      <c r="A4156" s="44">
        <f t="shared" si="64"/>
        <v>0</v>
      </c>
    </row>
    <row r="4157" spans="1:1" hidden="1">
      <c r="A4157" s="44">
        <f t="shared" si="64"/>
        <v>0</v>
      </c>
    </row>
    <row r="4158" spans="1:1" hidden="1">
      <c r="A4158" s="44">
        <f t="shared" si="64"/>
        <v>0</v>
      </c>
    </row>
    <row r="4159" spans="1:1" hidden="1">
      <c r="A4159" s="44">
        <f t="shared" si="64"/>
        <v>0</v>
      </c>
    </row>
    <row r="4160" spans="1:1" hidden="1">
      <c r="A4160" s="44">
        <f t="shared" si="64"/>
        <v>0</v>
      </c>
    </row>
    <row r="4161" spans="1:1" hidden="1">
      <c r="A4161" s="44">
        <f t="shared" si="64"/>
        <v>0</v>
      </c>
    </row>
    <row r="4162" spans="1:1" hidden="1">
      <c r="A4162" s="44">
        <f t="shared" si="64"/>
        <v>0</v>
      </c>
    </row>
    <row r="4163" spans="1:1" hidden="1">
      <c r="A4163" s="44">
        <f t="shared" si="64"/>
        <v>0</v>
      </c>
    </row>
    <row r="4164" spans="1:1" hidden="1">
      <c r="A4164" s="44">
        <f t="shared" si="64"/>
        <v>0</v>
      </c>
    </row>
    <row r="4165" spans="1:1" hidden="1">
      <c r="A4165" s="44">
        <f t="shared" si="64"/>
        <v>0</v>
      </c>
    </row>
    <row r="4166" spans="1:1" hidden="1">
      <c r="A4166" s="44">
        <f t="shared" si="64"/>
        <v>0</v>
      </c>
    </row>
    <row r="4167" spans="1:1" hidden="1">
      <c r="A4167" s="44">
        <f t="shared" ref="A4167:A4230" si="65">IF(B4167="UU","UUW",B4167)</f>
        <v>0</v>
      </c>
    </row>
    <row r="4168" spans="1:1" hidden="1">
      <c r="A4168" s="44">
        <f t="shared" si="65"/>
        <v>0</v>
      </c>
    </row>
    <row r="4169" spans="1:1" hidden="1">
      <c r="A4169" s="44">
        <f t="shared" si="65"/>
        <v>0</v>
      </c>
    </row>
    <row r="4170" spans="1:1" hidden="1">
      <c r="A4170" s="44">
        <f t="shared" si="65"/>
        <v>0</v>
      </c>
    </row>
    <row r="4171" spans="1:1" hidden="1">
      <c r="A4171" s="44">
        <f t="shared" si="65"/>
        <v>0</v>
      </c>
    </row>
    <row r="4172" spans="1:1" hidden="1">
      <c r="A4172" s="44">
        <f t="shared" si="65"/>
        <v>0</v>
      </c>
    </row>
    <row r="4173" spans="1:1" hidden="1">
      <c r="A4173" s="44">
        <f t="shared" si="65"/>
        <v>0</v>
      </c>
    </row>
    <row r="4174" spans="1:1" hidden="1">
      <c r="A4174" s="44">
        <f t="shared" si="65"/>
        <v>0</v>
      </c>
    </row>
    <row r="4175" spans="1:1" hidden="1">
      <c r="A4175" s="44">
        <f t="shared" si="65"/>
        <v>0</v>
      </c>
    </row>
    <row r="4176" spans="1:1" hidden="1">
      <c r="A4176" s="44">
        <f t="shared" si="65"/>
        <v>0</v>
      </c>
    </row>
    <row r="4177" spans="1:1" hidden="1">
      <c r="A4177" s="44">
        <f t="shared" si="65"/>
        <v>0</v>
      </c>
    </row>
    <row r="4178" spans="1:1" hidden="1">
      <c r="A4178" s="44">
        <f t="shared" si="65"/>
        <v>0</v>
      </c>
    </row>
    <row r="4179" spans="1:1" hidden="1">
      <c r="A4179" s="44">
        <f t="shared" si="65"/>
        <v>0</v>
      </c>
    </row>
    <row r="4180" spans="1:1" hidden="1">
      <c r="A4180" s="44">
        <f t="shared" si="65"/>
        <v>0</v>
      </c>
    </row>
    <row r="4181" spans="1:1" hidden="1">
      <c r="A4181" s="44">
        <f t="shared" si="65"/>
        <v>0</v>
      </c>
    </row>
    <row r="4182" spans="1:1" hidden="1">
      <c r="A4182" s="44">
        <f t="shared" si="65"/>
        <v>0</v>
      </c>
    </row>
    <row r="4183" spans="1:1" hidden="1">
      <c r="A4183" s="44">
        <f t="shared" si="65"/>
        <v>0</v>
      </c>
    </row>
    <row r="4184" spans="1:1" hidden="1">
      <c r="A4184" s="44">
        <f t="shared" si="65"/>
        <v>0</v>
      </c>
    </row>
    <row r="4185" spans="1:1" hidden="1">
      <c r="A4185" s="44">
        <f t="shared" si="65"/>
        <v>0</v>
      </c>
    </row>
    <row r="4186" spans="1:1" hidden="1">
      <c r="A4186" s="44">
        <f t="shared" si="65"/>
        <v>0</v>
      </c>
    </row>
    <row r="4187" spans="1:1" hidden="1">
      <c r="A4187" s="44">
        <f t="shared" si="65"/>
        <v>0</v>
      </c>
    </row>
    <row r="4188" spans="1:1" hidden="1">
      <c r="A4188" s="44">
        <f t="shared" si="65"/>
        <v>0</v>
      </c>
    </row>
    <row r="4189" spans="1:1" hidden="1">
      <c r="A4189" s="44">
        <f t="shared" si="65"/>
        <v>0</v>
      </c>
    </row>
    <row r="4190" spans="1:1" hidden="1">
      <c r="A4190" s="44">
        <f t="shared" si="65"/>
        <v>0</v>
      </c>
    </row>
    <row r="4191" spans="1:1" hidden="1">
      <c r="A4191" s="44">
        <f t="shared" si="65"/>
        <v>0</v>
      </c>
    </row>
    <row r="4192" spans="1:1" hidden="1">
      <c r="A4192" s="44">
        <f t="shared" si="65"/>
        <v>0</v>
      </c>
    </row>
    <row r="4193" spans="1:1" hidden="1">
      <c r="A4193" s="44">
        <f t="shared" si="65"/>
        <v>0</v>
      </c>
    </row>
    <row r="4194" spans="1:1" hidden="1">
      <c r="A4194" s="44">
        <f t="shared" si="65"/>
        <v>0</v>
      </c>
    </row>
    <row r="4195" spans="1:1" hidden="1">
      <c r="A4195" s="44">
        <f t="shared" si="65"/>
        <v>0</v>
      </c>
    </row>
    <row r="4196" spans="1:1" hidden="1">
      <c r="A4196" s="44">
        <f t="shared" si="65"/>
        <v>0</v>
      </c>
    </row>
    <row r="4197" spans="1:1" hidden="1">
      <c r="A4197" s="44">
        <f t="shared" si="65"/>
        <v>0</v>
      </c>
    </row>
    <row r="4198" spans="1:1" hidden="1">
      <c r="A4198" s="44">
        <f t="shared" si="65"/>
        <v>0</v>
      </c>
    </row>
    <row r="4199" spans="1:1" hidden="1">
      <c r="A4199" s="44">
        <f t="shared" si="65"/>
        <v>0</v>
      </c>
    </row>
    <row r="4200" spans="1:1" hidden="1">
      <c r="A4200" s="44">
        <f t="shared" si="65"/>
        <v>0</v>
      </c>
    </row>
    <row r="4201" spans="1:1" hidden="1">
      <c r="A4201" s="44">
        <f t="shared" si="65"/>
        <v>0</v>
      </c>
    </row>
    <row r="4202" spans="1:1" hidden="1">
      <c r="A4202" s="44">
        <f t="shared" si="65"/>
        <v>0</v>
      </c>
    </row>
    <row r="4203" spans="1:1" hidden="1">
      <c r="A4203" s="44">
        <f t="shared" si="65"/>
        <v>0</v>
      </c>
    </row>
    <row r="4204" spans="1:1" hidden="1">
      <c r="A4204" s="44">
        <f t="shared" si="65"/>
        <v>0</v>
      </c>
    </row>
    <row r="4205" spans="1:1" hidden="1">
      <c r="A4205" s="44">
        <f t="shared" si="65"/>
        <v>0</v>
      </c>
    </row>
    <row r="4206" spans="1:1" hidden="1">
      <c r="A4206" s="44">
        <f t="shared" si="65"/>
        <v>0</v>
      </c>
    </row>
    <row r="4207" spans="1:1" hidden="1">
      <c r="A4207" s="44">
        <f t="shared" si="65"/>
        <v>0</v>
      </c>
    </row>
    <row r="4208" spans="1:1" hidden="1">
      <c r="A4208" s="44">
        <f t="shared" si="65"/>
        <v>0</v>
      </c>
    </row>
    <row r="4209" spans="1:1" hidden="1">
      <c r="A4209" s="44">
        <f t="shared" si="65"/>
        <v>0</v>
      </c>
    </row>
    <row r="4210" spans="1:1" hidden="1">
      <c r="A4210" s="44">
        <f t="shared" si="65"/>
        <v>0</v>
      </c>
    </row>
    <row r="4211" spans="1:1" hidden="1">
      <c r="A4211" s="44">
        <f t="shared" si="65"/>
        <v>0</v>
      </c>
    </row>
    <row r="4212" spans="1:1" hidden="1">
      <c r="A4212" s="44">
        <f t="shared" si="65"/>
        <v>0</v>
      </c>
    </row>
    <row r="4213" spans="1:1" hidden="1">
      <c r="A4213" s="44">
        <f t="shared" si="65"/>
        <v>0</v>
      </c>
    </row>
    <row r="4214" spans="1:1" hidden="1">
      <c r="A4214" s="44">
        <f t="shared" si="65"/>
        <v>0</v>
      </c>
    </row>
    <row r="4215" spans="1:1" hidden="1">
      <c r="A4215" s="44">
        <f t="shared" si="65"/>
        <v>0</v>
      </c>
    </row>
    <row r="4216" spans="1:1" hidden="1">
      <c r="A4216" s="44">
        <f t="shared" si="65"/>
        <v>0</v>
      </c>
    </row>
    <row r="4217" spans="1:1" hidden="1">
      <c r="A4217" s="44">
        <f t="shared" si="65"/>
        <v>0</v>
      </c>
    </row>
    <row r="4218" spans="1:1" hidden="1">
      <c r="A4218" s="44">
        <f t="shared" si="65"/>
        <v>0</v>
      </c>
    </row>
    <row r="4219" spans="1:1" hidden="1">
      <c r="A4219" s="44">
        <f t="shared" si="65"/>
        <v>0</v>
      </c>
    </row>
    <row r="4220" spans="1:1" hidden="1">
      <c r="A4220" s="44">
        <f t="shared" si="65"/>
        <v>0</v>
      </c>
    </row>
    <row r="4221" spans="1:1" hidden="1">
      <c r="A4221" s="44">
        <f t="shared" si="65"/>
        <v>0</v>
      </c>
    </row>
    <row r="4222" spans="1:1" hidden="1">
      <c r="A4222" s="44">
        <f t="shared" si="65"/>
        <v>0</v>
      </c>
    </row>
    <row r="4223" spans="1:1" hidden="1">
      <c r="A4223" s="44">
        <f t="shared" si="65"/>
        <v>0</v>
      </c>
    </row>
    <row r="4224" spans="1:1" hidden="1">
      <c r="A4224" s="44">
        <f t="shared" si="65"/>
        <v>0</v>
      </c>
    </row>
    <row r="4225" spans="1:1" hidden="1">
      <c r="A4225" s="44">
        <f t="shared" si="65"/>
        <v>0</v>
      </c>
    </row>
    <row r="4226" spans="1:1" hidden="1">
      <c r="A4226" s="44">
        <f t="shared" si="65"/>
        <v>0</v>
      </c>
    </row>
    <row r="4227" spans="1:1" hidden="1">
      <c r="A4227" s="44">
        <f t="shared" si="65"/>
        <v>0</v>
      </c>
    </row>
    <row r="4228" spans="1:1" hidden="1">
      <c r="A4228" s="44">
        <f t="shared" si="65"/>
        <v>0</v>
      </c>
    </row>
    <row r="4229" spans="1:1" hidden="1">
      <c r="A4229" s="44">
        <f t="shared" si="65"/>
        <v>0</v>
      </c>
    </row>
    <row r="4230" spans="1:1" hidden="1">
      <c r="A4230" s="44">
        <f t="shared" si="65"/>
        <v>0</v>
      </c>
    </row>
    <row r="4231" spans="1:1" hidden="1">
      <c r="A4231" s="44">
        <f t="shared" ref="A4231:A4294" si="66">IF(B4231="UU","UUW",B4231)</f>
        <v>0</v>
      </c>
    </row>
    <row r="4232" spans="1:1" hidden="1">
      <c r="A4232" s="44">
        <f t="shared" si="66"/>
        <v>0</v>
      </c>
    </row>
    <row r="4233" spans="1:1" hidden="1">
      <c r="A4233" s="44">
        <f t="shared" si="66"/>
        <v>0</v>
      </c>
    </row>
    <row r="4234" spans="1:1" hidden="1">
      <c r="A4234" s="44">
        <f t="shared" si="66"/>
        <v>0</v>
      </c>
    </row>
    <row r="4235" spans="1:1" hidden="1">
      <c r="A4235" s="44">
        <f t="shared" si="66"/>
        <v>0</v>
      </c>
    </row>
    <row r="4236" spans="1:1" hidden="1">
      <c r="A4236" s="44">
        <f t="shared" si="66"/>
        <v>0</v>
      </c>
    </row>
    <row r="4237" spans="1:1" hidden="1">
      <c r="A4237" s="44">
        <f t="shared" si="66"/>
        <v>0</v>
      </c>
    </row>
    <row r="4238" spans="1:1" hidden="1">
      <c r="A4238" s="44">
        <f t="shared" si="66"/>
        <v>0</v>
      </c>
    </row>
    <row r="4239" spans="1:1" hidden="1">
      <c r="A4239" s="44">
        <f t="shared" si="66"/>
        <v>0</v>
      </c>
    </row>
    <row r="4240" spans="1:1" hidden="1">
      <c r="A4240" s="44">
        <f t="shared" si="66"/>
        <v>0</v>
      </c>
    </row>
    <row r="4241" spans="1:1" hidden="1">
      <c r="A4241" s="44">
        <f t="shared" si="66"/>
        <v>0</v>
      </c>
    </row>
    <row r="4242" spans="1:1" hidden="1">
      <c r="A4242" s="44">
        <f t="shared" si="66"/>
        <v>0</v>
      </c>
    </row>
    <row r="4243" spans="1:1" hidden="1">
      <c r="A4243" s="44">
        <f t="shared" si="66"/>
        <v>0</v>
      </c>
    </row>
    <row r="4244" spans="1:1" hidden="1">
      <c r="A4244" s="44">
        <f t="shared" si="66"/>
        <v>0</v>
      </c>
    </row>
    <row r="4245" spans="1:1" hidden="1">
      <c r="A4245" s="44">
        <f t="shared" si="66"/>
        <v>0</v>
      </c>
    </row>
    <row r="4246" spans="1:1" hidden="1">
      <c r="A4246" s="44">
        <f t="shared" si="66"/>
        <v>0</v>
      </c>
    </row>
    <row r="4247" spans="1:1" hidden="1">
      <c r="A4247" s="44">
        <f t="shared" si="66"/>
        <v>0</v>
      </c>
    </row>
    <row r="4248" spans="1:1" hidden="1">
      <c r="A4248" s="44">
        <f t="shared" si="66"/>
        <v>0</v>
      </c>
    </row>
    <row r="4249" spans="1:1" hidden="1">
      <c r="A4249" s="44">
        <f t="shared" si="66"/>
        <v>0</v>
      </c>
    </row>
    <row r="4250" spans="1:1" hidden="1">
      <c r="A4250" s="44">
        <f t="shared" si="66"/>
        <v>0</v>
      </c>
    </row>
    <row r="4251" spans="1:1" hidden="1">
      <c r="A4251" s="44">
        <f t="shared" si="66"/>
        <v>0</v>
      </c>
    </row>
    <row r="4252" spans="1:1" hidden="1">
      <c r="A4252" s="44">
        <f t="shared" si="66"/>
        <v>0</v>
      </c>
    </row>
    <row r="4253" spans="1:1" hidden="1">
      <c r="A4253" s="44">
        <f t="shared" si="66"/>
        <v>0</v>
      </c>
    </row>
    <row r="4254" spans="1:1" hidden="1">
      <c r="A4254" s="44">
        <f t="shared" si="66"/>
        <v>0</v>
      </c>
    </row>
    <row r="4255" spans="1:1" hidden="1">
      <c r="A4255" s="44">
        <f t="shared" si="66"/>
        <v>0</v>
      </c>
    </row>
    <row r="4256" spans="1:1" hidden="1">
      <c r="A4256" s="44">
        <f t="shared" si="66"/>
        <v>0</v>
      </c>
    </row>
    <row r="4257" spans="1:1" hidden="1">
      <c r="A4257" s="44">
        <f t="shared" si="66"/>
        <v>0</v>
      </c>
    </row>
    <row r="4258" spans="1:1" hidden="1">
      <c r="A4258" s="44">
        <f t="shared" si="66"/>
        <v>0</v>
      </c>
    </row>
    <row r="4259" spans="1:1" hidden="1">
      <c r="A4259" s="44">
        <f t="shared" si="66"/>
        <v>0</v>
      </c>
    </row>
    <row r="4260" spans="1:1" hidden="1">
      <c r="A4260" s="44">
        <f t="shared" si="66"/>
        <v>0</v>
      </c>
    </row>
    <row r="4261" spans="1:1" hidden="1">
      <c r="A4261" s="44">
        <f t="shared" si="66"/>
        <v>0</v>
      </c>
    </row>
    <row r="4262" spans="1:1" hidden="1">
      <c r="A4262" s="44">
        <f t="shared" si="66"/>
        <v>0</v>
      </c>
    </row>
    <row r="4263" spans="1:1" hidden="1">
      <c r="A4263" s="44">
        <f t="shared" si="66"/>
        <v>0</v>
      </c>
    </row>
    <row r="4264" spans="1:1" hidden="1">
      <c r="A4264" s="44">
        <f t="shared" si="66"/>
        <v>0</v>
      </c>
    </row>
    <row r="4265" spans="1:1" hidden="1">
      <c r="A4265" s="44">
        <f t="shared" si="66"/>
        <v>0</v>
      </c>
    </row>
    <row r="4266" spans="1:1" hidden="1">
      <c r="A4266" s="44">
        <f t="shared" si="66"/>
        <v>0</v>
      </c>
    </row>
    <row r="4267" spans="1:1" hidden="1">
      <c r="A4267" s="44">
        <f t="shared" si="66"/>
        <v>0</v>
      </c>
    </row>
    <row r="4268" spans="1:1" hidden="1">
      <c r="A4268" s="44">
        <f t="shared" si="66"/>
        <v>0</v>
      </c>
    </row>
    <row r="4269" spans="1:1" hidden="1">
      <c r="A4269" s="44">
        <f t="shared" si="66"/>
        <v>0</v>
      </c>
    </row>
    <row r="4270" spans="1:1" hidden="1">
      <c r="A4270" s="44">
        <f t="shared" si="66"/>
        <v>0</v>
      </c>
    </row>
    <row r="4271" spans="1:1" hidden="1">
      <c r="A4271" s="44">
        <f t="shared" si="66"/>
        <v>0</v>
      </c>
    </row>
    <row r="4272" spans="1:1" hidden="1">
      <c r="A4272" s="44">
        <f t="shared" si="66"/>
        <v>0</v>
      </c>
    </row>
    <row r="4273" spans="1:1" hidden="1">
      <c r="A4273" s="44">
        <f t="shared" si="66"/>
        <v>0</v>
      </c>
    </row>
    <row r="4274" spans="1:1" hidden="1">
      <c r="A4274" s="44">
        <f t="shared" si="66"/>
        <v>0</v>
      </c>
    </row>
    <row r="4275" spans="1:1" hidden="1">
      <c r="A4275" s="44">
        <f t="shared" si="66"/>
        <v>0</v>
      </c>
    </row>
    <row r="4276" spans="1:1" hidden="1">
      <c r="A4276" s="44">
        <f t="shared" si="66"/>
        <v>0</v>
      </c>
    </row>
    <row r="4277" spans="1:1" hidden="1">
      <c r="A4277" s="44">
        <f t="shared" si="66"/>
        <v>0</v>
      </c>
    </row>
    <row r="4278" spans="1:1" hidden="1">
      <c r="A4278" s="44">
        <f t="shared" si="66"/>
        <v>0</v>
      </c>
    </row>
    <row r="4279" spans="1:1" hidden="1">
      <c r="A4279" s="44">
        <f t="shared" si="66"/>
        <v>0</v>
      </c>
    </row>
    <row r="4280" spans="1:1" hidden="1">
      <c r="A4280" s="44">
        <f t="shared" si="66"/>
        <v>0</v>
      </c>
    </row>
    <row r="4281" spans="1:1" hidden="1">
      <c r="A4281" s="44">
        <f t="shared" si="66"/>
        <v>0</v>
      </c>
    </row>
    <row r="4282" spans="1:1" hidden="1">
      <c r="A4282" s="44">
        <f t="shared" si="66"/>
        <v>0</v>
      </c>
    </row>
    <row r="4283" spans="1:1" hidden="1">
      <c r="A4283" s="44">
        <f t="shared" si="66"/>
        <v>0</v>
      </c>
    </row>
    <row r="4284" spans="1:1" hidden="1">
      <c r="A4284" s="44">
        <f t="shared" si="66"/>
        <v>0</v>
      </c>
    </row>
    <row r="4285" spans="1:1" hidden="1">
      <c r="A4285" s="44">
        <f t="shared" si="66"/>
        <v>0</v>
      </c>
    </row>
    <row r="4286" spans="1:1" hidden="1">
      <c r="A4286" s="44">
        <f t="shared" si="66"/>
        <v>0</v>
      </c>
    </row>
    <row r="4287" spans="1:1" hidden="1">
      <c r="A4287" s="44">
        <f t="shared" si="66"/>
        <v>0</v>
      </c>
    </row>
    <row r="4288" spans="1:1" hidden="1">
      <c r="A4288" s="44">
        <f t="shared" si="66"/>
        <v>0</v>
      </c>
    </row>
    <row r="4289" spans="1:1" hidden="1">
      <c r="A4289" s="44">
        <f t="shared" si="66"/>
        <v>0</v>
      </c>
    </row>
    <row r="4290" spans="1:1" hidden="1">
      <c r="A4290" s="44">
        <f t="shared" si="66"/>
        <v>0</v>
      </c>
    </row>
    <row r="4291" spans="1:1" hidden="1">
      <c r="A4291" s="44">
        <f t="shared" si="66"/>
        <v>0</v>
      </c>
    </row>
    <row r="4292" spans="1:1" hidden="1">
      <c r="A4292" s="44">
        <f t="shared" si="66"/>
        <v>0</v>
      </c>
    </row>
    <row r="4293" spans="1:1" hidden="1">
      <c r="A4293" s="44">
        <f t="shared" si="66"/>
        <v>0</v>
      </c>
    </row>
    <row r="4294" spans="1:1" hidden="1">
      <c r="A4294" s="44">
        <f t="shared" si="66"/>
        <v>0</v>
      </c>
    </row>
    <row r="4295" spans="1:1" hidden="1">
      <c r="A4295" s="44">
        <f t="shared" ref="A4295:A4358" si="67">IF(B4295="UU","UUW",B4295)</f>
        <v>0</v>
      </c>
    </row>
    <row r="4296" spans="1:1" hidden="1">
      <c r="A4296" s="44">
        <f t="shared" si="67"/>
        <v>0</v>
      </c>
    </row>
    <row r="4297" spans="1:1" hidden="1">
      <c r="A4297" s="44">
        <f t="shared" si="67"/>
        <v>0</v>
      </c>
    </row>
    <row r="4298" spans="1:1" hidden="1">
      <c r="A4298" s="44">
        <f t="shared" si="67"/>
        <v>0</v>
      </c>
    </row>
    <row r="4299" spans="1:1" hidden="1">
      <c r="A4299" s="44">
        <f t="shared" si="67"/>
        <v>0</v>
      </c>
    </row>
    <row r="4300" spans="1:1" hidden="1">
      <c r="A4300" s="44">
        <f t="shared" si="67"/>
        <v>0</v>
      </c>
    </row>
    <row r="4301" spans="1:1" hidden="1">
      <c r="A4301" s="44">
        <f t="shared" si="67"/>
        <v>0</v>
      </c>
    </row>
    <row r="4302" spans="1:1" hidden="1">
      <c r="A4302" s="44">
        <f t="shared" si="67"/>
        <v>0</v>
      </c>
    </row>
    <row r="4303" spans="1:1" hidden="1">
      <c r="A4303" s="44">
        <f t="shared" si="67"/>
        <v>0</v>
      </c>
    </row>
    <row r="4304" spans="1:1" hidden="1">
      <c r="A4304" s="44">
        <f t="shared" si="67"/>
        <v>0</v>
      </c>
    </row>
    <row r="4305" spans="1:1" hidden="1">
      <c r="A4305" s="44">
        <f t="shared" si="67"/>
        <v>0</v>
      </c>
    </row>
    <row r="4306" spans="1:1" hidden="1">
      <c r="A4306" s="44">
        <f t="shared" si="67"/>
        <v>0</v>
      </c>
    </row>
    <row r="4307" spans="1:1" hidden="1">
      <c r="A4307" s="44">
        <f t="shared" si="67"/>
        <v>0</v>
      </c>
    </row>
    <row r="4308" spans="1:1" hidden="1">
      <c r="A4308" s="44">
        <f t="shared" si="67"/>
        <v>0</v>
      </c>
    </row>
    <row r="4309" spans="1:1" hidden="1">
      <c r="A4309" s="44">
        <f t="shared" si="67"/>
        <v>0</v>
      </c>
    </row>
    <row r="4310" spans="1:1" hidden="1">
      <c r="A4310" s="44">
        <f t="shared" si="67"/>
        <v>0</v>
      </c>
    </row>
    <row r="4311" spans="1:1" hidden="1">
      <c r="A4311" s="44">
        <f t="shared" si="67"/>
        <v>0</v>
      </c>
    </row>
    <row r="4312" spans="1:1" hidden="1">
      <c r="A4312" s="44">
        <f t="shared" si="67"/>
        <v>0</v>
      </c>
    </row>
    <row r="4313" spans="1:1" hidden="1">
      <c r="A4313" s="44">
        <f t="shared" si="67"/>
        <v>0</v>
      </c>
    </row>
    <row r="4314" spans="1:1" hidden="1">
      <c r="A4314" s="44">
        <f t="shared" si="67"/>
        <v>0</v>
      </c>
    </row>
    <row r="4315" spans="1:1" hidden="1">
      <c r="A4315" s="44">
        <f t="shared" si="67"/>
        <v>0</v>
      </c>
    </row>
    <row r="4316" spans="1:1" hidden="1">
      <c r="A4316" s="44">
        <f t="shared" si="67"/>
        <v>0</v>
      </c>
    </row>
    <row r="4317" spans="1:1" hidden="1">
      <c r="A4317" s="44">
        <f t="shared" si="67"/>
        <v>0</v>
      </c>
    </row>
    <row r="4318" spans="1:1" hidden="1">
      <c r="A4318" s="44">
        <f t="shared" si="67"/>
        <v>0</v>
      </c>
    </row>
    <row r="4319" spans="1:1" hidden="1">
      <c r="A4319" s="44">
        <f t="shared" si="67"/>
        <v>0</v>
      </c>
    </row>
    <row r="4320" spans="1:1" hidden="1">
      <c r="A4320" s="44">
        <f t="shared" si="67"/>
        <v>0</v>
      </c>
    </row>
    <row r="4321" spans="1:1" hidden="1">
      <c r="A4321" s="44">
        <f t="shared" si="67"/>
        <v>0</v>
      </c>
    </row>
    <row r="4322" spans="1:1" hidden="1">
      <c r="A4322" s="44">
        <f t="shared" si="67"/>
        <v>0</v>
      </c>
    </row>
    <row r="4323" spans="1:1" hidden="1">
      <c r="A4323" s="44">
        <f t="shared" si="67"/>
        <v>0</v>
      </c>
    </row>
    <row r="4324" spans="1:1" hidden="1">
      <c r="A4324" s="44">
        <f t="shared" si="67"/>
        <v>0</v>
      </c>
    </row>
    <row r="4325" spans="1:1" hidden="1">
      <c r="A4325" s="44">
        <f t="shared" si="67"/>
        <v>0</v>
      </c>
    </row>
    <row r="4326" spans="1:1" hidden="1">
      <c r="A4326" s="44">
        <f t="shared" si="67"/>
        <v>0</v>
      </c>
    </row>
    <row r="4327" spans="1:1" hidden="1">
      <c r="A4327" s="44">
        <f t="shared" si="67"/>
        <v>0</v>
      </c>
    </row>
    <row r="4328" spans="1:1" hidden="1">
      <c r="A4328" s="44">
        <f t="shared" si="67"/>
        <v>0</v>
      </c>
    </row>
    <row r="4329" spans="1:1" hidden="1">
      <c r="A4329" s="44">
        <f t="shared" si="67"/>
        <v>0</v>
      </c>
    </row>
    <row r="4330" spans="1:1" hidden="1">
      <c r="A4330" s="44">
        <f t="shared" si="67"/>
        <v>0</v>
      </c>
    </row>
    <row r="4331" spans="1:1" hidden="1">
      <c r="A4331" s="44">
        <f t="shared" si="67"/>
        <v>0</v>
      </c>
    </row>
    <row r="4332" spans="1:1" hidden="1">
      <c r="A4332" s="44">
        <f t="shared" si="67"/>
        <v>0</v>
      </c>
    </row>
    <row r="4333" spans="1:1" hidden="1">
      <c r="A4333" s="44">
        <f t="shared" si="67"/>
        <v>0</v>
      </c>
    </row>
    <row r="4334" spans="1:1" hidden="1">
      <c r="A4334" s="44">
        <f t="shared" si="67"/>
        <v>0</v>
      </c>
    </row>
    <row r="4335" spans="1:1" hidden="1">
      <c r="A4335" s="44">
        <f t="shared" si="67"/>
        <v>0</v>
      </c>
    </row>
    <row r="4336" spans="1:1" hidden="1">
      <c r="A4336" s="44">
        <f t="shared" si="67"/>
        <v>0</v>
      </c>
    </row>
    <row r="4337" spans="1:1" hidden="1">
      <c r="A4337" s="44">
        <f t="shared" si="67"/>
        <v>0</v>
      </c>
    </row>
    <row r="4338" spans="1:1" hidden="1">
      <c r="A4338" s="44">
        <f t="shared" si="67"/>
        <v>0</v>
      </c>
    </row>
    <row r="4339" spans="1:1" hidden="1">
      <c r="A4339" s="44">
        <f t="shared" si="67"/>
        <v>0</v>
      </c>
    </row>
    <row r="4340" spans="1:1" hidden="1">
      <c r="A4340" s="44">
        <f t="shared" si="67"/>
        <v>0</v>
      </c>
    </row>
    <row r="4341" spans="1:1" hidden="1">
      <c r="A4341" s="44">
        <f t="shared" si="67"/>
        <v>0</v>
      </c>
    </row>
    <row r="4342" spans="1:1" hidden="1">
      <c r="A4342" s="44">
        <f t="shared" si="67"/>
        <v>0</v>
      </c>
    </row>
    <row r="4343" spans="1:1" hidden="1">
      <c r="A4343" s="44">
        <f t="shared" si="67"/>
        <v>0</v>
      </c>
    </row>
    <row r="4344" spans="1:1" hidden="1">
      <c r="A4344" s="44">
        <f t="shared" si="67"/>
        <v>0</v>
      </c>
    </row>
    <row r="4345" spans="1:1" hidden="1">
      <c r="A4345" s="44">
        <f t="shared" si="67"/>
        <v>0</v>
      </c>
    </row>
    <row r="4346" spans="1:1" hidden="1">
      <c r="A4346" s="44">
        <f t="shared" si="67"/>
        <v>0</v>
      </c>
    </row>
    <row r="4347" spans="1:1" hidden="1">
      <c r="A4347" s="44">
        <f t="shared" si="67"/>
        <v>0</v>
      </c>
    </row>
    <row r="4348" spans="1:1" hidden="1">
      <c r="A4348" s="44">
        <f t="shared" si="67"/>
        <v>0</v>
      </c>
    </row>
    <row r="4349" spans="1:1" hidden="1">
      <c r="A4349" s="44">
        <f t="shared" si="67"/>
        <v>0</v>
      </c>
    </row>
    <row r="4350" spans="1:1" hidden="1">
      <c r="A4350" s="44">
        <f t="shared" si="67"/>
        <v>0</v>
      </c>
    </row>
    <row r="4351" spans="1:1" hidden="1">
      <c r="A4351" s="44">
        <f t="shared" si="67"/>
        <v>0</v>
      </c>
    </row>
    <row r="4352" spans="1:1" hidden="1">
      <c r="A4352" s="44">
        <f t="shared" si="67"/>
        <v>0</v>
      </c>
    </row>
    <row r="4353" spans="1:1" hidden="1">
      <c r="A4353" s="44">
        <f t="shared" si="67"/>
        <v>0</v>
      </c>
    </row>
    <row r="4354" spans="1:1" hidden="1">
      <c r="A4354" s="44">
        <f t="shared" si="67"/>
        <v>0</v>
      </c>
    </row>
    <row r="4355" spans="1:1" hidden="1">
      <c r="A4355" s="44">
        <f t="shared" si="67"/>
        <v>0</v>
      </c>
    </row>
    <row r="4356" spans="1:1" hidden="1">
      <c r="A4356" s="44">
        <f t="shared" si="67"/>
        <v>0</v>
      </c>
    </row>
    <row r="4357" spans="1:1" hidden="1">
      <c r="A4357" s="44">
        <f t="shared" si="67"/>
        <v>0</v>
      </c>
    </row>
    <row r="4358" spans="1:1" hidden="1">
      <c r="A4358" s="44">
        <f t="shared" si="67"/>
        <v>0</v>
      </c>
    </row>
    <row r="4359" spans="1:1" hidden="1">
      <c r="A4359" s="44">
        <f t="shared" ref="A4359:A4422" si="68">IF(B4359="UU","UUW",B4359)</f>
        <v>0</v>
      </c>
    </row>
    <row r="4360" spans="1:1" hidden="1">
      <c r="A4360" s="44">
        <f t="shared" si="68"/>
        <v>0</v>
      </c>
    </row>
    <row r="4361" spans="1:1" hidden="1">
      <c r="A4361" s="44">
        <f t="shared" si="68"/>
        <v>0</v>
      </c>
    </row>
    <row r="4362" spans="1:1" hidden="1">
      <c r="A4362" s="44">
        <f t="shared" si="68"/>
        <v>0</v>
      </c>
    </row>
    <row r="4363" spans="1:1" hidden="1">
      <c r="A4363" s="44">
        <f t="shared" si="68"/>
        <v>0</v>
      </c>
    </row>
    <row r="4364" spans="1:1" hidden="1">
      <c r="A4364" s="44">
        <f t="shared" si="68"/>
        <v>0</v>
      </c>
    </row>
    <row r="4365" spans="1:1" hidden="1">
      <c r="A4365" s="44">
        <f t="shared" si="68"/>
        <v>0</v>
      </c>
    </row>
    <row r="4366" spans="1:1" hidden="1">
      <c r="A4366" s="44">
        <f t="shared" si="68"/>
        <v>0</v>
      </c>
    </row>
    <row r="4367" spans="1:1" hidden="1">
      <c r="A4367" s="44">
        <f t="shared" si="68"/>
        <v>0</v>
      </c>
    </row>
    <row r="4368" spans="1:1" hidden="1">
      <c r="A4368" s="44">
        <f t="shared" si="68"/>
        <v>0</v>
      </c>
    </row>
    <row r="4369" spans="1:1" hidden="1">
      <c r="A4369" s="44">
        <f t="shared" si="68"/>
        <v>0</v>
      </c>
    </row>
    <row r="4370" spans="1:1" hidden="1">
      <c r="A4370" s="44">
        <f t="shared" si="68"/>
        <v>0</v>
      </c>
    </row>
    <row r="4371" spans="1:1" hidden="1">
      <c r="A4371" s="44">
        <f t="shared" si="68"/>
        <v>0</v>
      </c>
    </row>
    <row r="4372" spans="1:1" hidden="1">
      <c r="A4372" s="44">
        <f t="shared" si="68"/>
        <v>0</v>
      </c>
    </row>
    <row r="4373" spans="1:1" hidden="1">
      <c r="A4373" s="44">
        <f t="shared" si="68"/>
        <v>0</v>
      </c>
    </row>
    <row r="4374" spans="1:1" hidden="1">
      <c r="A4374" s="44">
        <f t="shared" si="68"/>
        <v>0</v>
      </c>
    </row>
    <row r="4375" spans="1:1" hidden="1">
      <c r="A4375" s="44">
        <f t="shared" si="68"/>
        <v>0</v>
      </c>
    </row>
    <row r="4376" spans="1:1" hidden="1">
      <c r="A4376" s="44">
        <f t="shared" si="68"/>
        <v>0</v>
      </c>
    </row>
    <row r="4377" spans="1:1" hidden="1">
      <c r="A4377" s="44">
        <f t="shared" si="68"/>
        <v>0</v>
      </c>
    </row>
    <row r="4378" spans="1:1" hidden="1">
      <c r="A4378" s="44">
        <f t="shared" si="68"/>
        <v>0</v>
      </c>
    </row>
    <row r="4379" spans="1:1" hidden="1">
      <c r="A4379" s="44">
        <f t="shared" si="68"/>
        <v>0</v>
      </c>
    </row>
    <row r="4380" spans="1:1" hidden="1">
      <c r="A4380" s="44">
        <f t="shared" si="68"/>
        <v>0</v>
      </c>
    </row>
    <row r="4381" spans="1:1" hidden="1">
      <c r="A4381" s="44">
        <f t="shared" si="68"/>
        <v>0</v>
      </c>
    </row>
    <row r="4382" spans="1:1" hidden="1">
      <c r="A4382" s="44">
        <f t="shared" si="68"/>
        <v>0</v>
      </c>
    </row>
    <row r="4383" spans="1:1" hidden="1">
      <c r="A4383" s="44">
        <f t="shared" si="68"/>
        <v>0</v>
      </c>
    </row>
    <row r="4384" spans="1:1" hidden="1">
      <c r="A4384" s="44">
        <f t="shared" si="68"/>
        <v>0</v>
      </c>
    </row>
    <row r="4385" spans="1:1" hidden="1">
      <c r="A4385" s="44">
        <f t="shared" si="68"/>
        <v>0</v>
      </c>
    </row>
    <row r="4386" spans="1:1" hidden="1">
      <c r="A4386" s="44">
        <f t="shared" si="68"/>
        <v>0</v>
      </c>
    </row>
    <row r="4387" spans="1:1" hidden="1">
      <c r="A4387" s="44">
        <f t="shared" si="68"/>
        <v>0</v>
      </c>
    </row>
    <row r="4388" spans="1:1" hidden="1">
      <c r="A4388" s="44">
        <f t="shared" si="68"/>
        <v>0</v>
      </c>
    </row>
    <row r="4389" spans="1:1" hidden="1">
      <c r="A4389" s="44">
        <f t="shared" si="68"/>
        <v>0</v>
      </c>
    </row>
    <row r="4390" spans="1:1" hidden="1">
      <c r="A4390" s="44">
        <f t="shared" si="68"/>
        <v>0</v>
      </c>
    </row>
    <row r="4391" spans="1:1" hidden="1">
      <c r="A4391" s="44">
        <f t="shared" si="68"/>
        <v>0</v>
      </c>
    </row>
    <row r="4392" spans="1:1" hidden="1">
      <c r="A4392" s="44">
        <f t="shared" si="68"/>
        <v>0</v>
      </c>
    </row>
    <row r="4393" spans="1:1" hidden="1">
      <c r="A4393" s="44">
        <f t="shared" si="68"/>
        <v>0</v>
      </c>
    </row>
    <row r="4394" spans="1:1" hidden="1">
      <c r="A4394" s="44">
        <f t="shared" si="68"/>
        <v>0</v>
      </c>
    </row>
    <row r="4395" spans="1:1" hidden="1">
      <c r="A4395" s="44">
        <f t="shared" si="68"/>
        <v>0</v>
      </c>
    </row>
    <row r="4396" spans="1:1" hidden="1">
      <c r="A4396" s="44">
        <f t="shared" si="68"/>
        <v>0</v>
      </c>
    </row>
    <row r="4397" spans="1:1" hidden="1">
      <c r="A4397" s="44">
        <f t="shared" si="68"/>
        <v>0</v>
      </c>
    </row>
    <row r="4398" spans="1:1" hidden="1">
      <c r="A4398" s="44">
        <f t="shared" si="68"/>
        <v>0</v>
      </c>
    </row>
    <row r="4399" spans="1:1" hidden="1">
      <c r="A4399" s="44">
        <f t="shared" si="68"/>
        <v>0</v>
      </c>
    </row>
    <row r="4400" spans="1:1" hidden="1">
      <c r="A4400" s="44">
        <f t="shared" si="68"/>
        <v>0</v>
      </c>
    </row>
    <row r="4401" spans="1:1" hidden="1">
      <c r="A4401" s="44">
        <f t="shared" si="68"/>
        <v>0</v>
      </c>
    </row>
    <row r="4402" spans="1:1" hidden="1">
      <c r="A4402" s="44">
        <f t="shared" si="68"/>
        <v>0</v>
      </c>
    </row>
    <row r="4403" spans="1:1" hidden="1">
      <c r="A4403" s="44">
        <f t="shared" si="68"/>
        <v>0</v>
      </c>
    </row>
    <row r="4404" spans="1:1" hidden="1">
      <c r="A4404" s="44">
        <f t="shared" si="68"/>
        <v>0</v>
      </c>
    </row>
    <row r="4405" spans="1:1" hidden="1">
      <c r="A4405" s="44">
        <f t="shared" si="68"/>
        <v>0</v>
      </c>
    </row>
    <row r="4406" spans="1:1" hidden="1">
      <c r="A4406" s="44">
        <f t="shared" si="68"/>
        <v>0</v>
      </c>
    </row>
    <row r="4407" spans="1:1" hidden="1">
      <c r="A4407" s="44">
        <f t="shared" si="68"/>
        <v>0</v>
      </c>
    </row>
    <row r="4408" spans="1:1" hidden="1">
      <c r="A4408" s="44">
        <f t="shared" si="68"/>
        <v>0</v>
      </c>
    </row>
    <row r="4409" spans="1:1" hidden="1">
      <c r="A4409" s="44">
        <f t="shared" si="68"/>
        <v>0</v>
      </c>
    </row>
    <row r="4410" spans="1:1" hidden="1">
      <c r="A4410" s="44">
        <f t="shared" si="68"/>
        <v>0</v>
      </c>
    </row>
    <row r="4411" spans="1:1" hidden="1">
      <c r="A4411" s="44">
        <f t="shared" si="68"/>
        <v>0</v>
      </c>
    </row>
    <row r="4412" spans="1:1" hidden="1">
      <c r="A4412" s="44">
        <f t="shared" si="68"/>
        <v>0</v>
      </c>
    </row>
    <row r="4413" spans="1:1" hidden="1">
      <c r="A4413" s="44">
        <f t="shared" si="68"/>
        <v>0</v>
      </c>
    </row>
    <row r="4414" spans="1:1" hidden="1">
      <c r="A4414" s="44">
        <f t="shared" si="68"/>
        <v>0</v>
      </c>
    </row>
    <row r="4415" spans="1:1" hidden="1">
      <c r="A4415" s="44">
        <f t="shared" si="68"/>
        <v>0</v>
      </c>
    </row>
    <row r="4416" spans="1:1" hidden="1">
      <c r="A4416" s="44">
        <f t="shared" si="68"/>
        <v>0</v>
      </c>
    </row>
    <row r="4417" spans="1:1" hidden="1">
      <c r="A4417" s="44">
        <f t="shared" si="68"/>
        <v>0</v>
      </c>
    </row>
    <row r="4418" spans="1:1" hidden="1">
      <c r="A4418" s="44">
        <f t="shared" si="68"/>
        <v>0</v>
      </c>
    </row>
    <row r="4419" spans="1:1" hidden="1">
      <c r="A4419" s="44">
        <f t="shared" si="68"/>
        <v>0</v>
      </c>
    </row>
    <row r="4420" spans="1:1" hidden="1">
      <c r="A4420" s="44">
        <f t="shared" si="68"/>
        <v>0</v>
      </c>
    </row>
    <row r="4421" spans="1:1" hidden="1">
      <c r="A4421" s="44">
        <f t="shared" si="68"/>
        <v>0</v>
      </c>
    </row>
    <row r="4422" spans="1:1" hidden="1">
      <c r="A4422" s="44">
        <f t="shared" si="68"/>
        <v>0</v>
      </c>
    </row>
    <row r="4423" spans="1:1" hidden="1">
      <c r="A4423" s="44">
        <f t="shared" ref="A4423:A4486" si="69">IF(B4423="UU","UUW",B4423)</f>
        <v>0</v>
      </c>
    </row>
    <row r="4424" spans="1:1" hidden="1">
      <c r="A4424" s="44">
        <f t="shared" si="69"/>
        <v>0</v>
      </c>
    </row>
    <row r="4425" spans="1:1" hidden="1">
      <c r="A4425" s="44">
        <f t="shared" si="69"/>
        <v>0</v>
      </c>
    </row>
    <row r="4426" spans="1:1" hidden="1">
      <c r="A4426" s="44">
        <f t="shared" si="69"/>
        <v>0</v>
      </c>
    </row>
    <row r="4427" spans="1:1" hidden="1">
      <c r="A4427" s="44">
        <f t="shared" si="69"/>
        <v>0</v>
      </c>
    </row>
    <row r="4428" spans="1:1" hidden="1">
      <c r="A4428" s="44">
        <f t="shared" si="69"/>
        <v>0</v>
      </c>
    </row>
    <row r="4429" spans="1:1" hidden="1">
      <c r="A4429" s="44">
        <f t="shared" si="69"/>
        <v>0</v>
      </c>
    </row>
    <row r="4430" spans="1:1" hidden="1">
      <c r="A4430" s="44">
        <f t="shared" si="69"/>
        <v>0</v>
      </c>
    </row>
    <row r="4431" spans="1:1" hidden="1">
      <c r="A4431" s="44">
        <f t="shared" si="69"/>
        <v>0</v>
      </c>
    </row>
    <row r="4432" spans="1:1" hidden="1">
      <c r="A4432" s="44">
        <f t="shared" si="69"/>
        <v>0</v>
      </c>
    </row>
    <row r="4433" spans="1:1" hidden="1">
      <c r="A4433" s="44">
        <f t="shared" si="69"/>
        <v>0</v>
      </c>
    </row>
    <row r="4434" spans="1:1" hidden="1">
      <c r="A4434" s="44">
        <f t="shared" si="69"/>
        <v>0</v>
      </c>
    </row>
    <row r="4435" spans="1:1" hidden="1">
      <c r="A4435" s="44">
        <f t="shared" si="69"/>
        <v>0</v>
      </c>
    </row>
    <row r="4436" spans="1:1" hidden="1">
      <c r="A4436" s="44">
        <f t="shared" si="69"/>
        <v>0</v>
      </c>
    </row>
    <row r="4437" spans="1:1" hidden="1">
      <c r="A4437" s="44">
        <f t="shared" si="69"/>
        <v>0</v>
      </c>
    </row>
    <row r="4438" spans="1:1" hidden="1">
      <c r="A4438" s="44">
        <f t="shared" si="69"/>
        <v>0</v>
      </c>
    </row>
    <row r="4439" spans="1:1" hidden="1">
      <c r="A4439" s="44">
        <f t="shared" si="69"/>
        <v>0</v>
      </c>
    </row>
    <row r="4440" spans="1:1" hidden="1">
      <c r="A4440" s="44">
        <f t="shared" si="69"/>
        <v>0</v>
      </c>
    </row>
    <row r="4441" spans="1:1" hidden="1">
      <c r="A4441" s="44">
        <f t="shared" si="69"/>
        <v>0</v>
      </c>
    </row>
    <row r="4442" spans="1:1" hidden="1">
      <c r="A4442" s="44">
        <f t="shared" si="69"/>
        <v>0</v>
      </c>
    </row>
    <row r="4443" spans="1:1" hidden="1">
      <c r="A4443" s="44">
        <f t="shared" si="69"/>
        <v>0</v>
      </c>
    </row>
    <row r="4444" spans="1:1" hidden="1">
      <c r="A4444" s="44">
        <f t="shared" si="69"/>
        <v>0</v>
      </c>
    </row>
    <row r="4445" spans="1:1" hidden="1">
      <c r="A4445" s="44">
        <f t="shared" si="69"/>
        <v>0</v>
      </c>
    </row>
    <row r="4446" spans="1:1" hidden="1">
      <c r="A4446" s="44">
        <f t="shared" si="69"/>
        <v>0</v>
      </c>
    </row>
    <row r="4447" spans="1:1" hidden="1">
      <c r="A4447" s="44">
        <f t="shared" si="69"/>
        <v>0</v>
      </c>
    </row>
    <row r="4448" spans="1:1" hidden="1">
      <c r="A4448" s="44">
        <f t="shared" si="69"/>
        <v>0</v>
      </c>
    </row>
    <row r="4449" spans="1:1" hidden="1">
      <c r="A4449" s="44">
        <f t="shared" si="69"/>
        <v>0</v>
      </c>
    </row>
    <row r="4450" spans="1:1" hidden="1">
      <c r="A4450" s="44">
        <f t="shared" si="69"/>
        <v>0</v>
      </c>
    </row>
    <row r="4451" spans="1:1" hidden="1">
      <c r="A4451" s="44">
        <f t="shared" si="69"/>
        <v>0</v>
      </c>
    </row>
    <row r="4452" spans="1:1" hidden="1">
      <c r="A4452" s="44">
        <f t="shared" si="69"/>
        <v>0</v>
      </c>
    </row>
    <row r="4453" spans="1:1" hidden="1">
      <c r="A4453" s="44">
        <f t="shared" si="69"/>
        <v>0</v>
      </c>
    </row>
    <row r="4454" spans="1:1" hidden="1">
      <c r="A4454" s="44">
        <f t="shared" si="69"/>
        <v>0</v>
      </c>
    </row>
    <row r="4455" spans="1:1" hidden="1">
      <c r="A4455" s="44">
        <f t="shared" si="69"/>
        <v>0</v>
      </c>
    </row>
    <row r="4456" spans="1:1" hidden="1">
      <c r="A4456" s="44">
        <f t="shared" si="69"/>
        <v>0</v>
      </c>
    </row>
    <row r="4457" spans="1:1" hidden="1">
      <c r="A4457" s="44">
        <f t="shared" si="69"/>
        <v>0</v>
      </c>
    </row>
    <row r="4458" spans="1:1" hidden="1">
      <c r="A4458" s="44">
        <f t="shared" si="69"/>
        <v>0</v>
      </c>
    </row>
    <row r="4459" spans="1:1" hidden="1">
      <c r="A4459" s="44">
        <f t="shared" si="69"/>
        <v>0</v>
      </c>
    </row>
    <row r="4460" spans="1:1" hidden="1">
      <c r="A4460" s="44">
        <f t="shared" si="69"/>
        <v>0</v>
      </c>
    </row>
    <row r="4461" spans="1:1" hidden="1">
      <c r="A4461" s="44">
        <f t="shared" si="69"/>
        <v>0</v>
      </c>
    </row>
    <row r="4462" spans="1:1" hidden="1">
      <c r="A4462" s="44">
        <f t="shared" si="69"/>
        <v>0</v>
      </c>
    </row>
    <row r="4463" spans="1:1" hidden="1">
      <c r="A4463" s="44">
        <f t="shared" si="69"/>
        <v>0</v>
      </c>
    </row>
    <row r="4464" spans="1:1" hidden="1">
      <c r="A4464" s="44">
        <f t="shared" si="69"/>
        <v>0</v>
      </c>
    </row>
    <row r="4465" spans="1:1" hidden="1">
      <c r="A4465" s="44">
        <f t="shared" si="69"/>
        <v>0</v>
      </c>
    </row>
    <row r="4466" spans="1:1" hidden="1">
      <c r="A4466" s="44">
        <f t="shared" si="69"/>
        <v>0</v>
      </c>
    </row>
    <row r="4467" spans="1:1" hidden="1">
      <c r="A4467" s="44">
        <f t="shared" si="69"/>
        <v>0</v>
      </c>
    </row>
    <row r="4468" spans="1:1" hidden="1">
      <c r="A4468" s="44">
        <f t="shared" si="69"/>
        <v>0</v>
      </c>
    </row>
    <row r="4469" spans="1:1" hidden="1">
      <c r="A4469" s="44">
        <f t="shared" si="69"/>
        <v>0</v>
      </c>
    </row>
    <row r="4470" spans="1:1" hidden="1">
      <c r="A4470" s="44">
        <f t="shared" si="69"/>
        <v>0</v>
      </c>
    </row>
    <row r="4471" spans="1:1" hidden="1">
      <c r="A4471" s="44">
        <f t="shared" si="69"/>
        <v>0</v>
      </c>
    </row>
    <row r="4472" spans="1:1" hidden="1">
      <c r="A4472" s="44">
        <f t="shared" si="69"/>
        <v>0</v>
      </c>
    </row>
    <row r="4473" spans="1:1" hidden="1">
      <c r="A4473" s="44">
        <f t="shared" si="69"/>
        <v>0</v>
      </c>
    </row>
    <row r="4474" spans="1:1" hidden="1">
      <c r="A4474" s="44">
        <f t="shared" si="69"/>
        <v>0</v>
      </c>
    </row>
    <row r="4475" spans="1:1" hidden="1">
      <c r="A4475" s="44">
        <f t="shared" si="69"/>
        <v>0</v>
      </c>
    </row>
    <row r="4476" spans="1:1" hidden="1">
      <c r="A4476" s="44">
        <f t="shared" si="69"/>
        <v>0</v>
      </c>
    </row>
    <row r="4477" spans="1:1" hidden="1">
      <c r="A4477" s="44">
        <f t="shared" si="69"/>
        <v>0</v>
      </c>
    </row>
    <row r="4478" spans="1:1" hidden="1">
      <c r="A4478" s="44">
        <f t="shared" si="69"/>
        <v>0</v>
      </c>
    </row>
    <row r="4479" spans="1:1" hidden="1">
      <c r="A4479" s="44">
        <f t="shared" si="69"/>
        <v>0</v>
      </c>
    </row>
    <row r="4480" spans="1:1" hidden="1">
      <c r="A4480" s="44">
        <f t="shared" si="69"/>
        <v>0</v>
      </c>
    </row>
    <row r="4481" spans="1:1" hidden="1">
      <c r="A4481" s="44">
        <f t="shared" si="69"/>
        <v>0</v>
      </c>
    </row>
    <row r="4482" spans="1:1" hidden="1">
      <c r="A4482" s="44">
        <f t="shared" si="69"/>
        <v>0</v>
      </c>
    </row>
    <row r="4483" spans="1:1" hidden="1">
      <c r="A4483" s="44">
        <f t="shared" si="69"/>
        <v>0</v>
      </c>
    </row>
    <row r="4484" spans="1:1" hidden="1">
      <c r="A4484" s="44">
        <f t="shared" si="69"/>
        <v>0</v>
      </c>
    </row>
    <row r="4485" spans="1:1" hidden="1">
      <c r="A4485" s="44">
        <f t="shared" si="69"/>
        <v>0</v>
      </c>
    </row>
    <row r="4486" spans="1:1" hidden="1">
      <c r="A4486" s="44">
        <f t="shared" si="69"/>
        <v>0</v>
      </c>
    </row>
    <row r="4487" spans="1:1" hidden="1">
      <c r="A4487" s="44">
        <f t="shared" ref="A4487:A4550" si="70">IF(B4487="UU","UUW",B4487)</f>
        <v>0</v>
      </c>
    </row>
    <row r="4488" spans="1:1" hidden="1">
      <c r="A4488" s="44">
        <f t="shared" si="70"/>
        <v>0</v>
      </c>
    </row>
    <row r="4489" spans="1:1" hidden="1">
      <c r="A4489" s="44">
        <f t="shared" si="70"/>
        <v>0</v>
      </c>
    </row>
    <row r="4490" spans="1:1" hidden="1">
      <c r="A4490" s="44">
        <f t="shared" si="70"/>
        <v>0</v>
      </c>
    </row>
    <row r="4491" spans="1:1" hidden="1">
      <c r="A4491" s="44">
        <f t="shared" si="70"/>
        <v>0</v>
      </c>
    </row>
    <row r="4492" spans="1:1" hidden="1">
      <c r="A4492" s="44">
        <f t="shared" si="70"/>
        <v>0</v>
      </c>
    </row>
    <row r="4493" spans="1:1" hidden="1">
      <c r="A4493" s="44">
        <f t="shared" si="70"/>
        <v>0</v>
      </c>
    </row>
    <row r="4494" spans="1:1" hidden="1">
      <c r="A4494" s="44">
        <f t="shared" si="70"/>
        <v>0</v>
      </c>
    </row>
    <row r="4495" spans="1:1" hidden="1">
      <c r="A4495" s="44">
        <f t="shared" si="70"/>
        <v>0</v>
      </c>
    </row>
    <row r="4496" spans="1:1" hidden="1">
      <c r="A4496" s="44">
        <f t="shared" si="70"/>
        <v>0</v>
      </c>
    </row>
    <row r="4497" spans="1:1" hidden="1">
      <c r="A4497" s="44">
        <f t="shared" si="70"/>
        <v>0</v>
      </c>
    </row>
    <row r="4498" spans="1:1" hidden="1">
      <c r="A4498" s="44">
        <f t="shared" si="70"/>
        <v>0</v>
      </c>
    </row>
    <row r="4499" spans="1:1" hidden="1">
      <c r="A4499" s="44">
        <f t="shared" si="70"/>
        <v>0</v>
      </c>
    </row>
    <row r="4500" spans="1:1" hidden="1">
      <c r="A4500" s="44">
        <f t="shared" si="70"/>
        <v>0</v>
      </c>
    </row>
    <row r="4501" spans="1:1" hidden="1">
      <c r="A4501" s="44">
        <f t="shared" si="70"/>
        <v>0</v>
      </c>
    </row>
    <row r="4502" spans="1:1" hidden="1">
      <c r="A4502" s="44">
        <f t="shared" si="70"/>
        <v>0</v>
      </c>
    </row>
    <row r="4503" spans="1:1" hidden="1">
      <c r="A4503" s="44">
        <f t="shared" si="70"/>
        <v>0</v>
      </c>
    </row>
    <row r="4504" spans="1:1" hidden="1">
      <c r="A4504" s="44">
        <f t="shared" si="70"/>
        <v>0</v>
      </c>
    </row>
    <row r="4505" spans="1:1" hidden="1">
      <c r="A4505" s="44">
        <f t="shared" si="70"/>
        <v>0</v>
      </c>
    </row>
    <row r="4506" spans="1:1" hidden="1">
      <c r="A4506" s="44">
        <f t="shared" si="70"/>
        <v>0</v>
      </c>
    </row>
    <row r="4507" spans="1:1" hidden="1">
      <c r="A4507" s="44">
        <f t="shared" si="70"/>
        <v>0</v>
      </c>
    </row>
    <row r="4508" spans="1:1" hidden="1">
      <c r="A4508" s="44">
        <f t="shared" si="70"/>
        <v>0</v>
      </c>
    </row>
    <row r="4509" spans="1:1" hidden="1">
      <c r="A4509" s="44">
        <f t="shared" si="70"/>
        <v>0</v>
      </c>
    </row>
    <row r="4510" spans="1:1" hidden="1">
      <c r="A4510" s="44">
        <f t="shared" si="70"/>
        <v>0</v>
      </c>
    </row>
    <row r="4511" spans="1:1" hidden="1">
      <c r="A4511" s="44">
        <f t="shared" si="70"/>
        <v>0</v>
      </c>
    </row>
    <row r="4512" spans="1:1" hidden="1">
      <c r="A4512" s="44">
        <f t="shared" si="70"/>
        <v>0</v>
      </c>
    </row>
    <row r="4513" spans="1:1" hidden="1">
      <c r="A4513" s="44">
        <f t="shared" si="70"/>
        <v>0</v>
      </c>
    </row>
    <row r="4514" spans="1:1" hidden="1">
      <c r="A4514" s="44">
        <f t="shared" si="70"/>
        <v>0</v>
      </c>
    </row>
    <row r="4515" spans="1:1" hidden="1">
      <c r="A4515" s="44">
        <f t="shared" si="70"/>
        <v>0</v>
      </c>
    </row>
    <row r="4516" spans="1:1" hidden="1">
      <c r="A4516" s="44">
        <f t="shared" si="70"/>
        <v>0</v>
      </c>
    </row>
    <row r="4517" spans="1:1" hidden="1">
      <c r="A4517" s="44">
        <f t="shared" si="70"/>
        <v>0</v>
      </c>
    </row>
    <row r="4518" spans="1:1" hidden="1">
      <c r="A4518" s="44">
        <f t="shared" si="70"/>
        <v>0</v>
      </c>
    </row>
    <row r="4519" spans="1:1" hidden="1">
      <c r="A4519" s="44">
        <f t="shared" si="70"/>
        <v>0</v>
      </c>
    </row>
    <row r="4520" spans="1:1" hidden="1">
      <c r="A4520" s="44">
        <f t="shared" si="70"/>
        <v>0</v>
      </c>
    </row>
    <row r="4521" spans="1:1" hidden="1">
      <c r="A4521" s="44">
        <f t="shared" si="70"/>
        <v>0</v>
      </c>
    </row>
    <row r="4522" spans="1:1" hidden="1">
      <c r="A4522" s="44">
        <f t="shared" si="70"/>
        <v>0</v>
      </c>
    </row>
    <row r="4523" spans="1:1" hidden="1">
      <c r="A4523" s="44">
        <f t="shared" si="70"/>
        <v>0</v>
      </c>
    </row>
    <row r="4524" spans="1:1" hidden="1">
      <c r="A4524" s="44">
        <f t="shared" si="70"/>
        <v>0</v>
      </c>
    </row>
    <row r="4525" spans="1:1" hidden="1">
      <c r="A4525" s="44">
        <f t="shared" si="70"/>
        <v>0</v>
      </c>
    </row>
    <row r="4526" spans="1:1" hidden="1">
      <c r="A4526" s="44">
        <f t="shared" si="70"/>
        <v>0</v>
      </c>
    </row>
    <row r="4527" spans="1:1" hidden="1">
      <c r="A4527" s="44">
        <f t="shared" si="70"/>
        <v>0</v>
      </c>
    </row>
    <row r="4528" spans="1:1" hidden="1">
      <c r="A4528" s="44">
        <f t="shared" si="70"/>
        <v>0</v>
      </c>
    </row>
    <row r="4529" spans="1:1" hidden="1">
      <c r="A4529" s="44">
        <f t="shared" si="70"/>
        <v>0</v>
      </c>
    </row>
    <row r="4530" spans="1:1" hidden="1">
      <c r="A4530" s="44">
        <f t="shared" si="70"/>
        <v>0</v>
      </c>
    </row>
    <row r="4531" spans="1:1" hidden="1">
      <c r="A4531" s="44">
        <f t="shared" si="70"/>
        <v>0</v>
      </c>
    </row>
    <row r="4532" spans="1:1" hidden="1">
      <c r="A4532" s="44">
        <f t="shared" si="70"/>
        <v>0</v>
      </c>
    </row>
    <row r="4533" spans="1:1" hidden="1">
      <c r="A4533" s="44">
        <f t="shared" si="70"/>
        <v>0</v>
      </c>
    </row>
    <row r="4534" spans="1:1" hidden="1">
      <c r="A4534" s="44">
        <f t="shared" si="70"/>
        <v>0</v>
      </c>
    </row>
    <row r="4535" spans="1:1" hidden="1">
      <c r="A4535" s="44">
        <f t="shared" si="70"/>
        <v>0</v>
      </c>
    </row>
    <row r="4536" spans="1:1" hidden="1">
      <c r="A4536" s="44">
        <f t="shared" si="70"/>
        <v>0</v>
      </c>
    </row>
    <row r="4537" spans="1:1" hidden="1">
      <c r="A4537" s="44">
        <f t="shared" si="70"/>
        <v>0</v>
      </c>
    </row>
    <row r="4538" spans="1:1" hidden="1">
      <c r="A4538" s="44">
        <f t="shared" si="70"/>
        <v>0</v>
      </c>
    </row>
    <row r="4539" spans="1:1" hidden="1">
      <c r="A4539" s="44">
        <f t="shared" si="70"/>
        <v>0</v>
      </c>
    </row>
    <row r="4540" spans="1:1" hidden="1">
      <c r="A4540" s="44">
        <f t="shared" si="70"/>
        <v>0</v>
      </c>
    </row>
    <row r="4541" spans="1:1" hidden="1">
      <c r="A4541" s="44">
        <f t="shared" si="70"/>
        <v>0</v>
      </c>
    </row>
    <row r="4542" spans="1:1" hidden="1">
      <c r="A4542" s="44">
        <f t="shared" si="70"/>
        <v>0</v>
      </c>
    </row>
    <row r="4543" spans="1:1" hidden="1">
      <c r="A4543" s="44">
        <f t="shared" si="70"/>
        <v>0</v>
      </c>
    </row>
    <row r="4544" spans="1:1" hidden="1">
      <c r="A4544" s="44">
        <f t="shared" si="70"/>
        <v>0</v>
      </c>
    </row>
    <row r="4545" spans="1:1" hidden="1">
      <c r="A4545" s="44">
        <f t="shared" si="70"/>
        <v>0</v>
      </c>
    </row>
    <row r="4546" spans="1:1" hidden="1">
      <c r="A4546" s="44">
        <f t="shared" si="70"/>
        <v>0</v>
      </c>
    </row>
    <row r="4547" spans="1:1" hidden="1">
      <c r="A4547" s="44">
        <f t="shared" si="70"/>
        <v>0</v>
      </c>
    </row>
    <row r="4548" spans="1:1" hidden="1">
      <c r="A4548" s="44">
        <f t="shared" si="70"/>
        <v>0</v>
      </c>
    </row>
    <row r="4549" spans="1:1" hidden="1">
      <c r="A4549" s="44">
        <f t="shared" si="70"/>
        <v>0</v>
      </c>
    </row>
    <row r="4550" spans="1:1" hidden="1">
      <c r="A4550" s="44">
        <f t="shared" si="70"/>
        <v>0</v>
      </c>
    </row>
    <row r="4551" spans="1:1" hidden="1">
      <c r="A4551" s="44">
        <f t="shared" ref="A4551:A4614" si="71">IF(B4551="UU","UUW",B4551)</f>
        <v>0</v>
      </c>
    </row>
    <row r="4552" spans="1:1" hidden="1">
      <c r="A4552" s="44">
        <f t="shared" si="71"/>
        <v>0</v>
      </c>
    </row>
    <row r="4553" spans="1:1" hidden="1">
      <c r="A4553" s="44">
        <f t="shared" si="71"/>
        <v>0</v>
      </c>
    </row>
    <row r="4554" spans="1:1" hidden="1">
      <c r="A4554" s="44">
        <f t="shared" si="71"/>
        <v>0</v>
      </c>
    </row>
    <row r="4555" spans="1:1" hidden="1">
      <c r="A4555" s="44">
        <f t="shared" si="71"/>
        <v>0</v>
      </c>
    </row>
    <row r="4556" spans="1:1" hidden="1">
      <c r="A4556" s="44">
        <f t="shared" si="71"/>
        <v>0</v>
      </c>
    </row>
    <row r="4557" spans="1:1" hidden="1">
      <c r="A4557" s="44">
        <f t="shared" si="71"/>
        <v>0</v>
      </c>
    </row>
    <row r="4558" spans="1:1" hidden="1">
      <c r="A4558" s="44">
        <f t="shared" si="71"/>
        <v>0</v>
      </c>
    </row>
    <row r="4559" spans="1:1" hidden="1">
      <c r="A4559" s="44">
        <f t="shared" si="71"/>
        <v>0</v>
      </c>
    </row>
    <row r="4560" spans="1:1" hidden="1">
      <c r="A4560" s="44">
        <f t="shared" si="71"/>
        <v>0</v>
      </c>
    </row>
    <row r="4561" spans="1:1" hidden="1">
      <c r="A4561" s="44">
        <f t="shared" si="71"/>
        <v>0</v>
      </c>
    </row>
    <row r="4562" spans="1:1" hidden="1">
      <c r="A4562" s="44">
        <f t="shared" si="71"/>
        <v>0</v>
      </c>
    </row>
    <row r="4563" spans="1:1" hidden="1">
      <c r="A4563" s="44">
        <f t="shared" si="71"/>
        <v>0</v>
      </c>
    </row>
    <row r="4564" spans="1:1" hidden="1">
      <c r="A4564" s="44">
        <f t="shared" si="71"/>
        <v>0</v>
      </c>
    </row>
    <row r="4565" spans="1:1" hidden="1">
      <c r="A4565" s="44">
        <f t="shared" si="71"/>
        <v>0</v>
      </c>
    </row>
    <row r="4566" spans="1:1" hidden="1">
      <c r="A4566" s="44">
        <f t="shared" si="71"/>
        <v>0</v>
      </c>
    </row>
    <row r="4567" spans="1:1" hidden="1">
      <c r="A4567" s="44">
        <f t="shared" si="71"/>
        <v>0</v>
      </c>
    </row>
    <row r="4568" spans="1:1" hidden="1">
      <c r="A4568" s="44">
        <f t="shared" si="71"/>
        <v>0</v>
      </c>
    </row>
    <row r="4569" spans="1:1" hidden="1">
      <c r="A4569" s="44">
        <f t="shared" si="71"/>
        <v>0</v>
      </c>
    </row>
    <row r="4570" spans="1:1" hidden="1">
      <c r="A4570" s="44">
        <f t="shared" si="71"/>
        <v>0</v>
      </c>
    </row>
    <row r="4571" spans="1:1" hidden="1">
      <c r="A4571" s="44">
        <f t="shared" si="71"/>
        <v>0</v>
      </c>
    </row>
    <row r="4572" spans="1:1" hidden="1">
      <c r="A4572" s="44">
        <f t="shared" si="71"/>
        <v>0</v>
      </c>
    </row>
    <row r="4573" spans="1:1" hidden="1">
      <c r="A4573" s="44">
        <f t="shared" si="71"/>
        <v>0</v>
      </c>
    </row>
    <row r="4574" spans="1:1" hidden="1">
      <c r="A4574" s="44">
        <f t="shared" si="71"/>
        <v>0</v>
      </c>
    </row>
    <row r="4575" spans="1:1" hidden="1">
      <c r="A4575" s="44">
        <f t="shared" si="71"/>
        <v>0</v>
      </c>
    </row>
    <row r="4576" spans="1:1" hidden="1">
      <c r="A4576" s="44">
        <f t="shared" si="71"/>
        <v>0</v>
      </c>
    </row>
    <row r="4577" spans="1:1" hidden="1">
      <c r="A4577" s="44">
        <f t="shared" si="71"/>
        <v>0</v>
      </c>
    </row>
    <row r="4578" spans="1:1" hidden="1">
      <c r="A4578" s="44">
        <f t="shared" si="71"/>
        <v>0</v>
      </c>
    </row>
    <row r="4579" spans="1:1" hidden="1">
      <c r="A4579" s="44">
        <f t="shared" si="71"/>
        <v>0</v>
      </c>
    </row>
    <row r="4580" spans="1:1" hidden="1">
      <c r="A4580" s="44">
        <f t="shared" si="71"/>
        <v>0</v>
      </c>
    </row>
    <row r="4581" spans="1:1" hidden="1">
      <c r="A4581" s="44">
        <f t="shared" si="71"/>
        <v>0</v>
      </c>
    </row>
    <row r="4582" spans="1:1" hidden="1">
      <c r="A4582" s="44">
        <f t="shared" si="71"/>
        <v>0</v>
      </c>
    </row>
    <row r="4583" spans="1:1" hidden="1">
      <c r="A4583" s="44">
        <f t="shared" si="71"/>
        <v>0</v>
      </c>
    </row>
    <row r="4584" spans="1:1" hidden="1">
      <c r="A4584" s="44">
        <f t="shared" si="71"/>
        <v>0</v>
      </c>
    </row>
    <row r="4585" spans="1:1" hidden="1">
      <c r="A4585" s="44">
        <f t="shared" si="71"/>
        <v>0</v>
      </c>
    </row>
    <row r="4586" spans="1:1" hidden="1">
      <c r="A4586" s="44">
        <f t="shared" si="71"/>
        <v>0</v>
      </c>
    </row>
    <row r="4587" spans="1:1" hidden="1">
      <c r="A4587" s="44">
        <f t="shared" si="71"/>
        <v>0</v>
      </c>
    </row>
    <row r="4588" spans="1:1" hidden="1">
      <c r="A4588" s="44">
        <f t="shared" si="71"/>
        <v>0</v>
      </c>
    </row>
    <row r="4589" spans="1:1" hidden="1">
      <c r="A4589" s="44">
        <f t="shared" si="71"/>
        <v>0</v>
      </c>
    </row>
    <row r="4590" spans="1:1" hidden="1">
      <c r="A4590" s="44">
        <f t="shared" si="71"/>
        <v>0</v>
      </c>
    </row>
    <row r="4591" spans="1:1" hidden="1">
      <c r="A4591" s="44">
        <f t="shared" si="71"/>
        <v>0</v>
      </c>
    </row>
    <row r="4592" spans="1:1" hidden="1">
      <c r="A4592" s="44">
        <f t="shared" si="71"/>
        <v>0</v>
      </c>
    </row>
    <row r="4593" spans="1:1" hidden="1">
      <c r="A4593" s="44">
        <f t="shared" si="71"/>
        <v>0</v>
      </c>
    </row>
    <row r="4594" spans="1:1" hidden="1">
      <c r="A4594" s="44">
        <f t="shared" si="71"/>
        <v>0</v>
      </c>
    </row>
    <row r="4595" spans="1:1" hidden="1">
      <c r="A4595" s="44">
        <f t="shared" si="71"/>
        <v>0</v>
      </c>
    </row>
    <row r="4596" spans="1:1" hidden="1">
      <c r="A4596" s="44">
        <f t="shared" si="71"/>
        <v>0</v>
      </c>
    </row>
    <row r="4597" spans="1:1" hidden="1">
      <c r="A4597" s="44">
        <f t="shared" si="71"/>
        <v>0</v>
      </c>
    </row>
    <row r="4598" spans="1:1" hidden="1">
      <c r="A4598" s="44">
        <f t="shared" si="71"/>
        <v>0</v>
      </c>
    </row>
    <row r="4599" spans="1:1" hidden="1">
      <c r="A4599" s="44">
        <f t="shared" si="71"/>
        <v>0</v>
      </c>
    </row>
    <row r="4600" spans="1:1" hidden="1">
      <c r="A4600" s="44">
        <f t="shared" si="71"/>
        <v>0</v>
      </c>
    </row>
    <row r="4601" spans="1:1" hidden="1">
      <c r="A4601" s="44">
        <f t="shared" si="71"/>
        <v>0</v>
      </c>
    </row>
    <row r="4602" spans="1:1" hidden="1">
      <c r="A4602" s="44">
        <f t="shared" si="71"/>
        <v>0</v>
      </c>
    </row>
    <row r="4603" spans="1:1" hidden="1">
      <c r="A4603" s="44">
        <f t="shared" si="71"/>
        <v>0</v>
      </c>
    </row>
    <row r="4604" spans="1:1" hidden="1">
      <c r="A4604" s="44">
        <f t="shared" si="71"/>
        <v>0</v>
      </c>
    </row>
    <row r="4605" spans="1:1" hidden="1">
      <c r="A4605" s="44">
        <f t="shared" si="71"/>
        <v>0</v>
      </c>
    </row>
    <row r="4606" spans="1:1" hidden="1">
      <c r="A4606" s="44">
        <f t="shared" si="71"/>
        <v>0</v>
      </c>
    </row>
    <row r="4607" spans="1:1" hidden="1">
      <c r="A4607" s="44">
        <f t="shared" si="71"/>
        <v>0</v>
      </c>
    </row>
    <row r="4608" spans="1:1" hidden="1">
      <c r="A4608" s="44">
        <f t="shared" si="71"/>
        <v>0</v>
      </c>
    </row>
    <row r="4609" spans="1:1" hidden="1">
      <c r="A4609" s="44">
        <f t="shared" si="71"/>
        <v>0</v>
      </c>
    </row>
    <row r="4610" spans="1:1" hidden="1">
      <c r="A4610" s="44">
        <f t="shared" si="71"/>
        <v>0</v>
      </c>
    </row>
    <row r="4611" spans="1:1" hidden="1">
      <c r="A4611" s="44">
        <f t="shared" si="71"/>
        <v>0</v>
      </c>
    </row>
    <row r="4612" spans="1:1" hidden="1">
      <c r="A4612" s="44">
        <f t="shared" si="71"/>
        <v>0</v>
      </c>
    </row>
    <row r="4613" spans="1:1" hidden="1">
      <c r="A4613" s="44">
        <f t="shared" si="71"/>
        <v>0</v>
      </c>
    </row>
    <row r="4614" spans="1:1" hidden="1">
      <c r="A4614" s="44">
        <f t="shared" si="71"/>
        <v>0</v>
      </c>
    </row>
    <row r="4615" spans="1:1" hidden="1">
      <c r="A4615" s="44">
        <f t="shared" ref="A4615:A4678" si="72">IF(B4615="UU","UUW",B4615)</f>
        <v>0</v>
      </c>
    </row>
    <row r="4616" spans="1:1" hidden="1">
      <c r="A4616" s="44">
        <f t="shared" si="72"/>
        <v>0</v>
      </c>
    </row>
    <row r="4617" spans="1:1" hidden="1">
      <c r="A4617" s="44">
        <f t="shared" si="72"/>
        <v>0</v>
      </c>
    </row>
    <row r="4618" spans="1:1" hidden="1">
      <c r="A4618" s="44">
        <f t="shared" si="72"/>
        <v>0</v>
      </c>
    </row>
    <row r="4619" spans="1:1" hidden="1">
      <c r="A4619" s="44">
        <f t="shared" si="72"/>
        <v>0</v>
      </c>
    </row>
    <row r="4620" spans="1:1" hidden="1">
      <c r="A4620" s="44">
        <f t="shared" si="72"/>
        <v>0</v>
      </c>
    </row>
    <row r="4621" spans="1:1" hidden="1">
      <c r="A4621" s="44">
        <f t="shared" si="72"/>
        <v>0</v>
      </c>
    </row>
    <row r="4622" spans="1:1" hidden="1">
      <c r="A4622" s="44">
        <f t="shared" si="72"/>
        <v>0</v>
      </c>
    </row>
    <row r="4623" spans="1:1" hidden="1">
      <c r="A4623" s="44">
        <f t="shared" si="72"/>
        <v>0</v>
      </c>
    </row>
    <row r="4624" spans="1:1" hidden="1">
      <c r="A4624" s="44">
        <f t="shared" si="72"/>
        <v>0</v>
      </c>
    </row>
    <row r="4625" spans="1:1" hidden="1">
      <c r="A4625" s="44">
        <f t="shared" si="72"/>
        <v>0</v>
      </c>
    </row>
    <row r="4626" spans="1:1" hidden="1">
      <c r="A4626" s="44">
        <f t="shared" si="72"/>
        <v>0</v>
      </c>
    </row>
    <row r="4627" spans="1:1" hidden="1">
      <c r="A4627" s="44">
        <f t="shared" si="72"/>
        <v>0</v>
      </c>
    </row>
    <row r="4628" spans="1:1" hidden="1">
      <c r="A4628" s="44">
        <f t="shared" si="72"/>
        <v>0</v>
      </c>
    </row>
    <row r="4629" spans="1:1" hidden="1">
      <c r="A4629" s="44">
        <f t="shared" si="72"/>
        <v>0</v>
      </c>
    </row>
    <row r="4630" spans="1:1" hidden="1">
      <c r="A4630" s="44">
        <f t="shared" si="72"/>
        <v>0</v>
      </c>
    </row>
    <row r="4631" spans="1:1" hidden="1">
      <c r="A4631" s="44">
        <f t="shared" si="72"/>
        <v>0</v>
      </c>
    </row>
    <row r="4632" spans="1:1" hidden="1">
      <c r="A4632" s="44">
        <f t="shared" si="72"/>
        <v>0</v>
      </c>
    </row>
    <row r="4633" spans="1:1" hidden="1">
      <c r="A4633" s="44">
        <f t="shared" si="72"/>
        <v>0</v>
      </c>
    </row>
    <row r="4634" spans="1:1" hidden="1">
      <c r="A4634" s="44">
        <f t="shared" si="72"/>
        <v>0</v>
      </c>
    </row>
    <row r="4635" spans="1:1" hidden="1">
      <c r="A4635" s="44">
        <f t="shared" si="72"/>
        <v>0</v>
      </c>
    </row>
    <row r="4636" spans="1:1" hidden="1">
      <c r="A4636" s="44">
        <f t="shared" si="72"/>
        <v>0</v>
      </c>
    </row>
    <row r="4637" spans="1:1" hidden="1">
      <c r="A4637" s="44">
        <f t="shared" si="72"/>
        <v>0</v>
      </c>
    </row>
    <row r="4638" spans="1:1" hidden="1">
      <c r="A4638" s="44">
        <f t="shared" si="72"/>
        <v>0</v>
      </c>
    </row>
    <row r="4639" spans="1:1" hidden="1">
      <c r="A4639" s="44">
        <f t="shared" si="72"/>
        <v>0</v>
      </c>
    </row>
    <row r="4640" spans="1:1" hidden="1">
      <c r="A4640" s="44">
        <f t="shared" si="72"/>
        <v>0</v>
      </c>
    </row>
    <row r="4641" spans="1:1" hidden="1">
      <c r="A4641" s="44">
        <f t="shared" si="72"/>
        <v>0</v>
      </c>
    </row>
    <row r="4642" spans="1:1" hidden="1">
      <c r="A4642" s="44">
        <f t="shared" si="72"/>
        <v>0</v>
      </c>
    </row>
    <row r="4643" spans="1:1" hidden="1">
      <c r="A4643" s="44">
        <f t="shared" si="72"/>
        <v>0</v>
      </c>
    </row>
    <row r="4644" spans="1:1" hidden="1">
      <c r="A4644" s="44">
        <f t="shared" si="72"/>
        <v>0</v>
      </c>
    </row>
    <row r="4645" spans="1:1" hidden="1">
      <c r="A4645" s="44">
        <f t="shared" si="72"/>
        <v>0</v>
      </c>
    </row>
    <row r="4646" spans="1:1" hidden="1">
      <c r="A4646" s="44">
        <f t="shared" si="72"/>
        <v>0</v>
      </c>
    </row>
    <row r="4647" spans="1:1" hidden="1">
      <c r="A4647" s="44">
        <f t="shared" si="72"/>
        <v>0</v>
      </c>
    </row>
    <row r="4648" spans="1:1" hidden="1">
      <c r="A4648" s="44">
        <f t="shared" si="72"/>
        <v>0</v>
      </c>
    </row>
    <row r="4649" spans="1:1" hidden="1">
      <c r="A4649" s="44">
        <f t="shared" si="72"/>
        <v>0</v>
      </c>
    </row>
    <row r="4650" spans="1:1" hidden="1">
      <c r="A4650" s="44">
        <f t="shared" si="72"/>
        <v>0</v>
      </c>
    </row>
    <row r="4651" spans="1:1" hidden="1">
      <c r="A4651" s="44">
        <f t="shared" si="72"/>
        <v>0</v>
      </c>
    </row>
    <row r="4652" spans="1:1" hidden="1">
      <c r="A4652" s="44">
        <f t="shared" si="72"/>
        <v>0</v>
      </c>
    </row>
    <row r="4653" spans="1:1" hidden="1">
      <c r="A4653" s="44">
        <f t="shared" si="72"/>
        <v>0</v>
      </c>
    </row>
    <row r="4654" spans="1:1" hidden="1">
      <c r="A4654" s="44">
        <f t="shared" si="72"/>
        <v>0</v>
      </c>
    </row>
    <row r="4655" spans="1:1" hidden="1">
      <c r="A4655" s="44">
        <f t="shared" si="72"/>
        <v>0</v>
      </c>
    </row>
    <row r="4656" spans="1:1" hidden="1">
      <c r="A4656" s="44">
        <f t="shared" si="72"/>
        <v>0</v>
      </c>
    </row>
    <row r="4657" spans="1:1" hidden="1">
      <c r="A4657" s="44">
        <f t="shared" si="72"/>
        <v>0</v>
      </c>
    </row>
    <row r="4658" spans="1:1" hidden="1">
      <c r="A4658" s="44">
        <f t="shared" si="72"/>
        <v>0</v>
      </c>
    </row>
    <row r="4659" spans="1:1" hidden="1">
      <c r="A4659" s="44">
        <f t="shared" si="72"/>
        <v>0</v>
      </c>
    </row>
    <row r="4660" spans="1:1" hidden="1">
      <c r="A4660" s="44">
        <f t="shared" si="72"/>
        <v>0</v>
      </c>
    </row>
    <row r="4661" spans="1:1" hidden="1">
      <c r="A4661" s="44">
        <f t="shared" si="72"/>
        <v>0</v>
      </c>
    </row>
    <row r="4662" spans="1:1" hidden="1">
      <c r="A4662" s="44">
        <f t="shared" si="72"/>
        <v>0</v>
      </c>
    </row>
    <row r="4663" spans="1:1" hidden="1">
      <c r="A4663" s="44">
        <f t="shared" si="72"/>
        <v>0</v>
      </c>
    </row>
    <row r="4664" spans="1:1" hidden="1">
      <c r="A4664" s="44">
        <f t="shared" si="72"/>
        <v>0</v>
      </c>
    </row>
    <row r="4665" spans="1:1" hidden="1">
      <c r="A4665" s="44">
        <f t="shared" si="72"/>
        <v>0</v>
      </c>
    </row>
    <row r="4666" spans="1:1" hidden="1">
      <c r="A4666" s="44">
        <f t="shared" si="72"/>
        <v>0</v>
      </c>
    </row>
    <row r="4667" spans="1:1" hidden="1">
      <c r="A4667" s="44">
        <f t="shared" si="72"/>
        <v>0</v>
      </c>
    </row>
    <row r="4668" spans="1:1" hidden="1">
      <c r="A4668" s="44">
        <f t="shared" si="72"/>
        <v>0</v>
      </c>
    </row>
    <row r="4669" spans="1:1" hidden="1">
      <c r="A4669" s="44">
        <f t="shared" si="72"/>
        <v>0</v>
      </c>
    </row>
    <row r="4670" spans="1:1" hidden="1">
      <c r="A4670" s="44">
        <f t="shared" si="72"/>
        <v>0</v>
      </c>
    </row>
    <row r="4671" spans="1:1" hidden="1">
      <c r="A4671" s="44">
        <f t="shared" si="72"/>
        <v>0</v>
      </c>
    </row>
    <row r="4672" spans="1:1" hidden="1">
      <c r="A4672" s="44">
        <f t="shared" si="72"/>
        <v>0</v>
      </c>
    </row>
    <row r="4673" spans="1:1" hidden="1">
      <c r="A4673" s="44">
        <f t="shared" si="72"/>
        <v>0</v>
      </c>
    </row>
    <row r="4674" spans="1:1" hidden="1">
      <c r="A4674" s="44">
        <f t="shared" si="72"/>
        <v>0</v>
      </c>
    </row>
    <row r="4675" spans="1:1" hidden="1">
      <c r="A4675" s="44">
        <f t="shared" si="72"/>
        <v>0</v>
      </c>
    </row>
    <row r="4676" spans="1:1" hidden="1">
      <c r="A4676" s="44">
        <f t="shared" si="72"/>
        <v>0</v>
      </c>
    </row>
    <row r="4677" spans="1:1" hidden="1">
      <c r="A4677" s="44">
        <f t="shared" si="72"/>
        <v>0</v>
      </c>
    </row>
    <row r="4678" spans="1:1" hidden="1">
      <c r="A4678" s="44">
        <f t="shared" si="72"/>
        <v>0</v>
      </c>
    </row>
    <row r="4679" spans="1:1" hidden="1">
      <c r="A4679" s="44">
        <f t="shared" ref="A4679:A4742" si="73">IF(B4679="UU","UUW",B4679)</f>
        <v>0</v>
      </c>
    </row>
    <row r="4680" spans="1:1" hidden="1">
      <c r="A4680" s="44">
        <f t="shared" si="73"/>
        <v>0</v>
      </c>
    </row>
    <row r="4681" spans="1:1" hidden="1">
      <c r="A4681" s="44">
        <f t="shared" si="73"/>
        <v>0</v>
      </c>
    </row>
    <row r="4682" spans="1:1" hidden="1">
      <c r="A4682" s="44">
        <f t="shared" si="73"/>
        <v>0</v>
      </c>
    </row>
    <row r="4683" spans="1:1" hidden="1">
      <c r="A4683" s="44">
        <f t="shared" si="73"/>
        <v>0</v>
      </c>
    </row>
    <row r="4684" spans="1:1" hidden="1">
      <c r="A4684" s="44">
        <f t="shared" si="73"/>
        <v>0</v>
      </c>
    </row>
    <row r="4685" spans="1:1" hidden="1">
      <c r="A4685" s="44">
        <f t="shared" si="73"/>
        <v>0</v>
      </c>
    </row>
    <row r="4686" spans="1:1" hidden="1">
      <c r="A4686" s="44">
        <f t="shared" si="73"/>
        <v>0</v>
      </c>
    </row>
    <row r="4687" spans="1:1" hidden="1">
      <c r="A4687" s="44">
        <f t="shared" si="73"/>
        <v>0</v>
      </c>
    </row>
    <row r="4688" spans="1:1" hidden="1">
      <c r="A4688" s="44">
        <f t="shared" si="73"/>
        <v>0</v>
      </c>
    </row>
    <row r="4689" spans="1:1" hidden="1">
      <c r="A4689" s="44">
        <f t="shared" si="73"/>
        <v>0</v>
      </c>
    </row>
    <row r="4690" spans="1:1" hidden="1">
      <c r="A4690" s="44">
        <f t="shared" si="73"/>
        <v>0</v>
      </c>
    </row>
    <row r="4691" spans="1:1" hidden="1">
      <c r="A4691" s="44">
        <f t="shared" si="73"/>
        <v>0</v>
      </c>
    </row>
    <row r="4692" spans="1:1" hidden="1">
      <c r="A4692" s="44">
        <f t="shared" si="73"/>
        <v>0</v>
      </c>
    </row>
    <row r="4693" spans="1:1" hidden="1">
      <c r="A4693" s="44">
        <f t="shared" si="73"/>
        <v>0</v>
      </c>
    </row>
    <row r="4694" spans="1:1" hidden="1">
      <c r="A4694" s="44">
        <f t="shared" si="73"/>
        <v>0</v>
      </c>
    </row>
    <row r="4695" spans="1:1" hidden="1">
      <c r="A4695" s="44">
        <f t="shared" si="73"/>
        <v>0</v>
      </c>
    </row>
    <row r="4696" spans="1:1" hidden="1">
      <c r="A4696" s="44">
        <f t="shared" si="73"/>
        <v>0</v>
      </c>
    </row>
    <row r="4697" spans="1:1" hidden="1">
      <c r="A4697" s="44">
        <f t="shared" si="73"/>
        <v>0</v>
      </c>
    </row>
    <row r="4698" spans="1:1" hidden="1">
      <c r="A4698" s="44">
        <f t="shared" si="73"/>
        <v>0</v>
      </c>
    </row>
    <row r="4699" spans="1:1" hidden="1">
      <c r="A4699" s="44">
        <f t="shared" si="73"/>
        <v>0</v>
      </c>
    </row>
    <row r="4700" spans="1:1" hidden="1">
      <c r="A4700" s="44">
        <f t="shared" si="73"/>
        <v>0</v>
      </c>
    </row>
    <row r="4701" spans="1:1" hidden="1">
      <c r="A4701" s="44">
        <f t="shared" si="73"/>
        <v>0</v>
      </c>
    </row>
    <row r="4702" spans="1:1" hidden="1">
      <c r="A4702" s="44">
        <f t="shared" si="73"/>
        <v>0</v>
      </c>
    </row>
    <row r="4703" spans="1:1" hidden="1">
      <c r="A4703" s="44">
        <f t="shared" si="73"/>
        <v>0</v>
      </c>
    </row>
    <row r="4704" spans="1:1" hidden="1">
      <c r="A4704" s="44">
        <f t="shared" si="73"/>
        <v>0</v>
      </c>
    </row>
    <row r="4705" spans="1:1" hidden="1">
      <c r="A4705" s="44">
        <f t="shared" si="73"/>
        <v>0</v>
      </c>
    </row>
    <row r="4706" spans="1:1" hidden="1">
      <c r="A4706" s="44">
        <f t="shared" si="73"/>
        <v>0</v>
      </c>
    </row>
    <row r="4707" spans="1:1" hidden="1">
      <c r="A4707" s="44">
        <f t="shared" si="73"/>
        <v>0</v>
      </c>
    </row>
    <row r="4708" spans="1:1" hidden="1">
      <c r="A4708" s="44">
        <f t="shared" si="73"/>
        <v>0</v>
      </c>
    </row>
    <row r="4709" spans="1:1" hidden="1">
      <c r="A4709" s="44">
        <f t="shared" si="73"/>
        <v>0</v>
      </c>
    </row>
    <row r="4710" spans="1:1" hidden="1">
      <c r="A4710" s="44">
        <f t="shared" si="73"/>
        <v>0</v>
      </c>
    </row>
    <row r="4711" spans="1:1" hidden="1">
      <c r="A4711" s="44">
        <f t="shared" si="73"/>
        <v>0</v>
      </c>
    </row>
    <row r="4712" spans="1:1" hidden="1">
      <c r="A4712" s="44">
        <f t="shared" si="73"/>
        <v>0</v>
      </c>
    </row>
    <row r="4713" spans="1:1" hidden="1">
      <c r="A4713" s="44">
        <f t="shared" si="73"/>
        <v>0</v>
      </c>
    </row>
    <row r="4714" spans="1:1" hidden="1">
      <c r="A4714" s="44">
        <f t="shared" si="73"/>
        <v>0</v>
      </c>
    </row>
    <row r="4715" spans="1:1" hidden="1">
      <c r="A4715" s="44">
        <f t="shared" si="73"/>
        <v>0</v>
      </c>
    </row>
    <row r="4716" spans="1:1" hidden="1">
      <c r="A4716" s="44">
        <f t="shared" si="73"/>
        <v>0</v>
      </c>
    </row>
    <row r="4717" spans="1:1" hidden="1">
      <c r="A4717" s="44">
        <f t="shared" si="73"/>
        <v>0</v>
      </c>
    </row>
    <row r="4718" spans="1:1" hidden="1">
      <c r="A4718" s="44">
        <f t="shared" si="73"/>
        <v>0</v>
      </c>
    </row>
    <row r="4719" spans="1:1" hidden="1">
      <c r="A4719" s="44">
        <f t="shared" si="73"/>
        <v>0</v>
      </c>
    </row>
    <row r="4720" spans="1:1" hidden="1">
      <c r="A4720" s="44">
        <f t="shared" si="73"/>
        <v>0</v>
      </c>
    </row>
    <row r="4721" spans="1:1" hidden="1">
      <c r="A4721" s="44">
        <f t="shared" si="73"/>
        <v>0</v>
      </c>
    </row>
    <row r="4722" spans="1:1" hidden="1">
      <c r="A4722" s="44">
        <f t="shared" si="73"/>
        <v>0</v>
      </c>
    </row>
    <row r="4723" spans="1:1" hidden="1">
      <c r="A4723" s="44">
        <f t="shared" si="73"/>
        <v>0</v>
      </c>
    </row>
    <row r="4724" spans="1:1" hidden="1">
      <c r="A4724" s="44">
        <f t="shared" si="73"/>
        <v>0</v>
      </c>
    </row>
    <row r="4725" spans="1:1" hidden="1">
      <c r="A4725" s="44">
        <f t="shared" si="73"/>
        <v>0</v>
      </c>
    </row>
    <row r="4726" spans="1:1" hidden="1">
      <c r="A4726" s="44">
        <f t="shared" si="73"/>
        <v>0</v>
      </c>
    </row>
    <row r="4727" spans="1:1" hidden="1">
      <c r="A4727" s="44">
        <f t="shared" si="73"/>
        <v>0</v>
      </c>
    </row>
    <row r="4728" spans="1:1" hidden="1">
      <c r="A4728" s="44">
        <f t="shared" si="73"/>
        <v>0</v>
      </c>
    </row>
    <row r="4729" spans="1:1" hidden="1">
      <c r="A4729" s="44">
        <f t="shared" si="73"/>
        <v>0</v>
      </c>
    </row>
    <row r="4730" spans="1:1" hidden="1">
      <c r="A4730" s="44">
        <f t="shared" si="73"/>
        <v>0</v>
      </c>
    </row>
    <row r="4731" spans="1:1" hidden="1">
      <c r="A4731" s="44">
        <f t="shared" si="73"/>
        <v>0</v>
      </c>
    </row>
    <row r="4732" spans="1:1" hidden="1">
      <c r="A4732" s="44">
        <f t="shared" si="73"/>
        <v>0</v>
      </c>
    </row>
    <row r="4733" spans="1:1" hidden="1">
      <c r="A4733" s="44">
        <f t="shared" si="73"/>
        <v>0</v>
      </c>
    </row>
    <row r="4734" spans="1:1" hidden="1">
      <c r="A4734" s="44">
        <f t="shared" si="73"/>
        <v>0</v>
      </c>
    </row>
    <row r="4735" spans="1:1" hidden="1">
      <c r="A4735" s="44">
        <f t="shared" si="73"/>
        <v>0</v>
      </c>
    </row>
    <row r="4736" spans="1:1" hidden="1">
      <c r="A4736" s="44">
        <f t="shared" si="73"/>
        <v>0</v>
      </c>
    </row>
    <row r="4737" spans="1:1" hidden="1">
      <c r="A4737" s="44">
        <f t="shared" si="73"/>
        <v>0</v>
      </c>
    </row>
    <row r="4738" spans="1:1" hidden="1">
      <c r="A4738" s="44">
        <f t="shared" si="73"/>
        <v>0</v>
      </c>
    </row>
    <row r="4739" spans="1:1" hidden="1">
      <c r="A4739" s="44">
        <f t="shared" si="73"/>
        <v>0</v>
      </c>
    </row>
    <row r="4740" spans="1:1" hidden="1">
      <c r="A4740" s="44">
        <f t="shared" si="73"/>
        <v>0</v>
      </c>
    </row>
    <row r="4741" spans="1:1" hidden="1">
      <c r="A4741" s="44">
        <f t="shared" si="73"/>
        <v>0</v>
      </c>
    </row>
    <row r="4742" spans="1:1" hidden="1">
      <c r="A4742" s="44">
        <f t="shared" si="73"/>
        <v>0</v>
      </c>
    </row>
    <row r="4743" spans="1:1" hidden="1">
      <c r="A4743" s="44">
        <f t="shared" ref="A4743:A4806" si="74">IF(B4743="UU","UUW",B4743)</f>
        <v>0</v>
      </c>
    </row>
    <row r="4744" spans="1:1" hidden="1">
      <c r="A4744" s="44">
        <f t="shared" si="74"/>
        <v>0</v>
      </c>
    </row>
    <row r="4745" spans="1:1" hidden="1">
      <c r="A4745" s="44">
        <f t="shared" si="74"/>
        <v>0</v>
      </c>
    </row>
    <row r="4746" spans="1:1" hidden="1">
      <c r="A4746" s="44">
        <f t="shared" si="74"/>
        <v>0</v>
      </c>
    </row>
    <row r="4747" spans="1:1" hidden="1">
      <c r="A4747" s="44">
        <f t="shared" si="74"/>
        <v>0</v>
      </c>
    </row>
    <row r="4748" spans="1:1" hidden="1">
      <c r="A4748" s="44">
        <f t="shared" si="74"/>
        <v>0</v>
      </c>
    </row>
    <row r="4749" spans="1:1" hidden="1">
      <c r="A4749" s="44">
        <f t="shared" si="74"/>
        <v>0</v>
      </c>
    </row>
    <row r="4750" spans="1:1" hidden="1">
      <c r="A4750" s="44">
        <f t="shared" si="74"/>
        <v>0</v>
      </c>
    </row>
    <row r="4751" spans="1:1" hidden="1">
      <c r="A4751" s="44">
        <f t="shared" si="74"/>
        <v>0</v>
      </c>
    </row>
    <row r="4752" spans="1:1" hidden="1">
      <c r="A4752" s="44">
        <f t="shared" si="74"/>
        <v>0</v>
      </c>
    </row>
    <row r="4753" spans="1:1" hidden="1">
      <c r="A4753" s="44">
        <f t="shared" si="74"/>
        <v>0</v>
      </c>
    </row>
    <row r="4754" spans="1:1" hidden="1">
      <c r="A4754" s="44">
        <f t="shared" si="74"/>
        <v>0</v>
      </c>
    </row>
    <row r="4755" spans="1:1" hidden="1">
      <c r="A4755" s="44">
        <f t="shared" si="74"/>
        <v>0</v>
      </c>
    </row>
    <row r="4756" spans="1:1" hidden="1">
      <c r="A4756" s="44">
        <f t="shared" si="74"/>
        <v>0</v>
      </c>
    </row>
    <row r="4757" spans="1:1" hidden="1">
      <c r="A4757" s="44">
        <f t="shared" si="74"/>
        <v>0</v>
      </c>
    </row>
    <row r="4758" spans="1:1" hidden="1">
      <c r="A4758" s="44">
        <f t="shared" si="74"/>
        <v>0</v>
      </c>
    </row>
    <row r="4759" spans="1:1" hidden="1">
      <c r="A4759" s="44">
        <f t="shared" si="74"/>
        <v>0</v>
      </c>
    </row>
    <row r="4760" spans="1:1" hidden="1">
      <c r="A4760" s="44">
        <f t="shared" si="74"/>
        <v>0</v>
      </c>
    </row>
    <row r="4761" spans="1:1" hidden="1">
      <c r="A4761" s="44">
        <f t="shared" si="74"/>
        <v>0</v>
      </c>
    </row>
    <row r="4762" spans="1:1" hidden="1">
      <c r="A4762" s="44">
        <f t="shared" si="74"/>
        <v>0</v>
      </c>
    </row>
    <row r="4763" spans="1:1" hidden="1">
      <c r="A4763" s="44">
        <f t="shared" si="74"/>
        <v>0</v>
      </c>
    </row>
    <row r="4764" spans="1:1" hidden="1">
      <c r="A4764" s="44">
        <f t="shared" si="74"/>
        <v>0</v>
      </c>
    </row>
    <row r="4765" spans="1:1" hidden="1">
      <c r="A4765" s="44">
        <f t="shared" si="74"/>
        <v>0</v>
      </c>
    </row>
    <row r="4766" spans="1:1" hidden="1">
      <c r="A4766" s="44">
        <f t="shared" si="74"/>
        <v>0</v>
      </c>
    </row>
    <row r="4767" spans="1:1" hidden="1">
      <c r="A4767" s="44">
        <f t="shared" si="74"/>
        <v>0</v>
      </c>
    </row>
    <row r="4768" spans="1:1" hidden="1">
      <c r="A4768" s="44">
        <f t="shared" si="74"/>
        <v>0</v>
      </c>
    </row>
    <row r="4769" spans="1:1" hidden="1">
      <c r="A4769" s="44">
        <f t="shared" si="74"/>
        <v>0</v>
      </c>
    </row>
    <row r="4770" spans="1:1" hidden="1">
      <c r="A4770" s="44">
        <f t="shared" si="74"/>
        <v>0</v>
      </c>
    </row>
    <row r="4771" spans="1:1" hidden="1">
      <c r="A4771" s="44">
        <f t="shared" si="74"/>
        <v>0</v>
      </c>
    </row>
    <row r="4772" spans="1:1" hidden="1">
      <c r="A4772" s="44">
        <f t="shared" si="74"/>
        <v>0</v>
      </c>
    </row>
    <row r="4773" spans="1:1" hidden="1">
      <c r="A4773" s="44">
        <f t="shared" si="74"/>
        <v>0</v>
      </c>
    </row>
    <row r="4774" spans="1:1" hidden="1">
      <c r="A4774" s="44">
        <f t="shared" si="74"/>
        <v>0</v>
      </c>
    </row>
    <row r="4775" spans="1:1" hidden="1">
      <c r="A4775" s="44">
        <f t="shared" si="74"/>
        <v>0</v>
      </c>
    </row>
    <row r="4776" spans="1:1" hidden="1">
      <c r="A4776" s="44">
        <f t="shared" si="74"/>
        <v>0</v>
      </c>
    </row>
    <row r="4777" spans="1:1" hidden="1">
      <c r="A4777" s="44">
        <f t="shared" si="74"/>
        <v>0</v>
      </c>
    </row>
    <row r="4778" spans="1:1" hidden="1">
      <c r="A4778" s="44">
        <f t="shared" si="74"/>
        <v>0</v>
      </c>
    </row>
    <row r="4779" spans="1:1" hidden="1">
      <c r="A4779" s="44">
        <f t="shared" si="74"/>
        <v>0</v>
      </c>
    </row>
    <row r="4780" spans="1:1" hidden="1">
      <c r="A4780" s="44">
        <f t="shared" si="74"/>
        <v>0</v>
      </c>
    </row>
    <row r="4781" spans="1:1" hidden="1">
      <c r="A4781" s="44">
        <f t="shared" si="74"/>
        <v>0</v>
      </c>
    </row>
    <row r="4782" spans="1:1" hidden="1">
      <c r="A4782" s="44">
        <f t="shared" si="74"/>
        <v>0</v>
      </c>
    </row>
    <row r="4783" spans="1:1" hidden="1">
      <c r="A4783" s="44">
        <f t="shared" si="74"/>
        <v>0</v>
      </c>
    </row>
    <row r="4784" spans="1:1" hidden="1">
      <c r="A4784" s="44">
        <f t="shared" si="74"/>
        <v>0</v>
      </c>
    </row>
    <row r="4785" spans="1:1" hidden="1">
      <c r="A4785" s="44">
        <f t="shared" si="74"/>
        <v>0</v>
      </c>
    </row>
    <row r="4786" spans="1:1" hidden="1">
      <c r="A4786" s="44">
        <f t="shared" si="74"/>
        <v>0</v>
      </c>
    </row>
    <row r="4787" spans="1:1" hidden="1">
      <c r="A4787" s="44">
        <f t="shared" si="74"/>
        <v>0</v>
      </c>
    </row>
    <row r="4788" spans="1:1" hidden="1">
      <c r="A4788" s="44">
        <f t="shared" si="74"/>
        <v>0</v>
      </c>
    </row>
    <row r="4789" spans="1:1" hidden="1">
      <c r="A4789" s="44">
        <f t="shared" si="74"/>
        <v>0</v>
      </c>
    </row>
    <row r="4790" spans="1:1" hidden="1">
      <c r="A4790" s="44">
        <f t="shared" si="74"/>
        <v>0</v>
      </c>
    </row>
    <row r="4791" spans="1:1" hidden="1">
      <c r="A4791" s="44">
        <f t="shared" si="74"/>
        <v>0</v>
      </c>
    </row>
    <row r="4792" spans="1:1" hidden="1">
      <c r="A4792" s="44">
        <f t="shared" si="74"/>
        <v>0</v>
      </c>
    </row>
    <row r="4793" spans="1:1" hidden="1">
      <c r="A4793" s="44">
        <f t="shared" si="74"/>
        <v>0</v>
      </c>
    </row>
    <row r="4794" spans="1:1" hidden="1">
      <c r="A4794" s="44">
        <f t="shared" si="74"/>
        <v>0</v>
      </c>
    </row>
    <row r="4795" spans="1:1" hidden="1">
      <c r="A4795" s="44">
        <f t="shared" si="74"/>
        <v>0</v>
      </c>
    </row>
    <row r="4796" spans="1:1" hidden="1">
      <c r="A4796" s="44">
        <f t="shared" si="74"/>
        <v>0</v>
      </c>
    </row>
    <row r="4797" spans="1:1" hidden="1">
      <c r="A4797" s="44">
        <f t="shared" si="74"/>
        <v>0</v>
      </c>
    </row>
    <row r="4798" spans="1:1" hidden="1">
      <c r="A4798" s="44">
        <f t="shared" si="74"/>
        <v>0</v>
      </c>
    </row>
    <row r="4799" spans="1:1" hidden="1">
      <c r="A4799" s="44">
        <f t="shared" si="74"/>
        <v>0</v>
      </c>
    </row>
    <row r="4800" spans="1:1" hidden="1">
      <c r="A4800" s="44">
        <f t="shared" si="74"/>
        <v>0</v>
      </c>
    </row>
    <row r="4801" spans="1:1" hidden="1">
      <c r="A4801" s="44">
        <f t="shared" si="74"/>
        <v>0</v>
      </c>
    </row>
    <row r="4802" spans="1:1" hidden="1">
      <c r="A4802" s="44">
        <f t="shared" si="74"/>
        <v>0</v>
      </c>
    </row>
    <row r="4803" spans="1:1" hidden="1">
      <c r="A4803" s="44">
        <f t="shared" si="74"/>
        <v>0</v>
      </c>
    </row>
    <row r="4804" spans="1:1" hidden="1">
      <c r="A4804" s="44">
        <f t="shared" si="74"/>
        <v>0</v>
      </c>
    </row>
    <row r="4805" spans="1:1" hidden="1">
      <c r="A4805" s="44">
        <f t="shared" si="74"/>
        <v>0</v>
      </c>
    </row>
    <row r="4806" spans="1:1" hidden="1">
      <c r="A4806" s="44">
        <f t="shared" si="74"/>
        <v>0</v>
      </c>
    </row>
    <row r="4807" spans="1:1" hidden="1">
      <c r="A4807" s="44">
        <f t="shared" ref="A4807:A4870" si="75">IF(B4807="UU","UUW",B4807)</f>
        <v>0</v>
      </c>
    </row>
    <row r="4808" spans="1:1" hidden="1">
      <c r="A4808" s="44">
        <f t="shared" si="75"/>
        <v>0</v>
      </c>
    </row>
    <row r="4809" spans="1:1" hidden="1">
      <c r="A4809" s="44">
        <f t="shared" si="75"/>
        <v>0</v>
      </c>
    </row>
    <row r="4810" spans="1:1" hidden="1">
      <c r="A4810" s="44">
        <f t="shared" si="75"/>
        <v>0</v>
      </c>
    </row>
    <row r="4811" spans="1:1" hidden="1">
      <c r="A4811" s="44">
        <f t="shared" si="75"/>
        <v>0</v>
      </c>
    </row>
    <row r="4812" spans="1:1" hidden="1">
      <c r="A4812" s="44">
        <f t="shared" si="75"/>
        <v>0</v>
      </c>
    </row>
    <row r="4813" spans="1:1" hidden="1">
      <c r="A4813" s="44">
        <f t="shared" si="75"/>
        <v>0</v>
      </c>
    </row>
    <row r="4814" spans="1:1" hidden="1">
      <c r="A4814" s="44">
        <f t="shared" si="75"/>
        <v>0</v>
      </c>
    </row>
    <row r="4815" spans="1:1" hidden="1">
      <c r="A4815" s="44">
        <f t="shared" si="75"/>
        <v>0</v>
      </c>
    </row>
    <row r="4816" spans="1:1" hidden="1">
      <c r="A4816" s="44">
        <f t="shared" si="75"/>
        <v>0</v>
      </c>
    </row>
    <row r="4817" spans="1:1" hidden="1">
      <c r="A4817" s="44">
        <f t="shared" si="75"/>
        <v>0</v>
      </c>
    </row>
    <row r="4818" spans="1:1" hidden="1">
      <c r="A4818" s="44">
        <f t="shared" si="75"/>
        <v>0</v>
      </c>
    </row>
    <row r="4819" spans="1:1" hidden="1">
      <c r="A4819" s="44">
        <f t="shared" si="75"/>
        <v>0</v>
      </c>
    </row>
    <row r="4820" spans="1:1" hidden="1">
      <c r="A4820" s="44">
        <f t="shared" si="75"/>
        <v>0</v>
      </c>
    </row>
    <row r="4821" spans="1:1" hidden="1">
      <c r="A4821" s="44">
        <f t="shared" si="75"/>
        <v>0</v>
      </c>
    </row>
    <row r="4822" spans="1:1" hidden="1">
      <c r="A4822" s="44">
        <f t="shared" si="75"/>
        <v>0</v>
      </c>
    </row>
    <row r="4823" spans="1:1" hidden="1">
      <c r="A4823" s="44">
        <f t="shared" si="75"/>
        <v>0</v>
      </c>
    </row>
    <row r="4824" spans="1:1" hidden="1">
      <c r="A4824" s="44">
        <f t="shared" si="75"/>
        <v>0</v>
      </c>
    </row>
    <row r="4825" spans="1:1" hidden="1">
      <c r="A4825" s="44">
        <f t="shared" si="75"/>
        <v>0</v>
      </c>
    </row>
    <row r="4826" spans="1:1" hidden="1">
      <c r="A4826" s="44">
        <f t="shared" si="75"/>
        <v>0</v>
      </c>
    </row>
    <row r="4827" spans="1:1" hidden="1">
      <c r="A4827" s="44">
        <f t="shared" si="75"/>
        <v>0</v>
      </c>
    </row>
    <row r="4828" spans="1:1" hidden="1">
      <c r="A4828" s="44">
        <f t="shared" si="75"/>
        <v>0</v>
      </c>
    </row>
    <row r="4829" spans="1:1" hidden="1">
      <c r="A4829" s="44">
        <f t="shared" si="75"/>
        <v>0</v>
      </c>
    </row>
    <row r="4830" spans="1:1" hidden="1">
      <c r="A4830" s="44">
        <f t="shared" si="75"/>
        <v>0</v>
      </c>
    </row>
    <row r="4831" spans="1:1" hidden="1">
      <c r="A4831" s="44">
        <f t="shared" si="75"/>
        <v>0</v>
      </c>
    </row>
    <row r="4832" spans="1:1" hidden="1">
      <c r="A4832" s="44">
        <f t="shared" si="75"/>
        <v>0</v>
      </c>
    </row>
    <row r="4833" spans="1:1" hidden="1">
      <c r="A4833" s="44">
        <f t="shared" si="75"/>
        <v>0</v>
      </c>
    </row>
    <row r="4834" spans="1:1" hidden="1">
      <c r="A4834" s="44">
        <f t="shared" si="75"/>
        <v>0</v>
      </c>
    </row>
    <row r="4835" spans="1:1" hidden="1">
      <c r="A4835" s="44">
        <f t="shared" si="75"/>
        <v>0</v>
      </c>
    </row>
    <row r="4836" spans="1:1" hidden="1">
      <c r="A4836" s="44">
        <f t="shared" si="75"/>
        <v>0</v>
      </c>
    </row>
    <row r="4837" spans="1:1" hidden="1">
      <c r="A4837" s="44">
        <f t="shared" si="75"/>
        <v>0</v>
      </c>
    </row>
    <row r="4838" spans="1:1" hidden="1">
      <c r="A4838" s="44">
        <f t="shared" si="75"/>
        <v>0</v>
      </c>
    </row>
    <row r="4839" spans="1:1" hidden="1">
      <c r="A4839" s="44">
        <f t="shared" si="75"/>
        <v>0</v>
      </c>
    </row>
    <row r="4840" spans="1:1" hidden="1">
      <c r="A4840" s="44">
        <f t="shared" si="75"/>
        <v>0</v>
      </c>
    </row>
    <row r="4841" spans="1:1" hidden="1">
      <c r="A4841" s="44">
        <f t="shared" si="75"/>
        <v>0</v>
      </c>
    </row>
    <row r="4842" spans="1:1" hidden="1">
      <c r="A4842" s="44">
        <f t="shared" si="75"/>
        <v>0</v>
      </c>
    </row>
    <row r="4843" spans="1:1" hidden="1">
      <c r="A4843" s="44">
        <f t="shared" si="75"/>
        <v>0</v>
      </c>
    </row>
    <row r="4844" spans="1:1" hidden="1">
      <c r="A4844" s="44">
        <f t="shared" si="75"/>
        <v>0</v>
      </c>
    </row>
    <row r="4845" spans="1:1" hidden="1">
      <c r="A4845" s="44">
        <f t="shared" si="75"/>
        <v>0</v>
      </c>
    </row>
    <row r="4846" spans="1:1" hidden="1">
      <c r="A4846" s="44">
        <f t="shared" si="75"/>
        <v>0</v>
      </c>
    </row>
    <row r="4847" spans="1:1" hidden="1">
      <c r="A4847" s="44">
        <f t="shared" si="75"/>
        <v>0</v>
      </c>
    </row>
    <row r="4848" spans="1:1" hidden="1">
      <c r="A4848" s="44">
        <f t="shared" si="75"/>
        <v>0</v>
      </c>
    </row>
    <row r="4849" spans="1:1" hidden="1">
      <c r="A4849" s="44">
        <f t="shared" si="75"/>
        <v>0</v>
      </c>
    </row>
    <row r="4850" spans="1:1" hidden="1">
      <c r="A4850" s="44">
        <f t="shared" si="75"/>
        <v>0</v>
      </c>
    </row>
    <row r="4851" spans="1:1" hidden="1">
      <c r="A4851" s="44">
        <f t="shared" si="75"/>
        <v>0</v>
      </c>
    </row>
    <row r="4852" spans="1:1" hidden="1">
      <c r="A4852" s="44">
        <f t="shared" si="75"/>
        <v>0</v>
      </c>
    </row>
    <row r="4853" spans="1:1" hidden="1">
      <c r="A4853" s="44">
        <f t="shared" si="75"/>
        <v>0</v>
      </c>
    </row>
    <row r="4854" spans="1:1" hidden="1">
      <c r="A4854" s="44">
        <f t="shared" si="75"/>
        <v>0</v>
      </c>
    </row>
    <row r="4855" spans="1:1" hidden="1">
      <c r="A4855" s="44">
        <f t="shared" si="75"/>
        <v>0</v>
      </c>
    </row>
    <row r="4856" spans="1:1" hidden="1">
      <c r="A4856" s="44">
        <f t="shared" si="75"/>
        <v>0</v>
      </c>
    </row>
    <row r="4857" spans="1:1" hidden="1">
      <c r="A4857" s="44">
        <f t="shared" si="75"/>
        <v>0</v>
      </c>
    </row>
    <row r="4858" spans="1:1" hidden="1">
      <c r="A4858" s="44">
        <f t="shared" si="75"/>
        <v>0</v>
      </c>
    </row>
    <row r="4859" spans="1:1" hidden="1">
      <c r="A4859" s="44">
        <f t="shared" si="75"/>
        <v>0</v>
      </c>
    </row>
    <row r="4860" spans="1:1" hidden="1">
      <c r="A4860" s="44">
        <f t="shared" si="75"/>
        <v>0</v>
      </c>
    </row>
    <row r="4861" spans="1:1" hidden="1">
      <c r="A4861" s="44">
        <f t="shared" si="75"/>
        <v>0</v>
      </c>
    </row>
    <row r="4862" spans="1:1" hidden="1">
      <c r="A4862" s="44">
        <f t="shared" si="75"/>
        <v>0</v>
      </c>
    </row>
    <row r="4863" spans="1:1" hidden="1">
      <c r="A4863" s="44">
        <f t="shared" si="75"/>
        <v>0</v>
      </c>
    </row>
    <row r="4864" spans="1:1" hidden="1">
      <c r="A4864" s="44">
        <f t="shared" si="75"/>
        <v>0</v>
      </c>
    </row>
    <row r="4865" spans="1:1" hidden="1">
      <c r="A4865" s="44">
        <f t="shared" si="75"/>
        <v>0</v>
      </c>
    </row>
    <row r="4866" spans="1:1" hidden="1">
      <c r="A4866" s="44">
        <f t="shared" si="75"/>
        <v>0</v>
      </c>
    </row>
    <row r="4867" spans="1:1" hidden="1">
      <c r="A4867" s="44">
        <f t="shared" si="75"/>
        <v>0</v>
      </c>
    </row>
    <row r="4868" spans="1:1" hidden="1">
      <c r="A4868" s="44">
        <f t="shared" si="75"/>
        <v>0</v>
      </c>
    </row>
    <row r="4869" spans="1:1" hidden="1">
      <c r="A4869" s="44">
        <f t="shared" si="75"/>
        <v>0</v>
      </c>
    </row>
    <row r="4870" spans="1:1" hidden="1">
      <c r="A4870" s="44">
        <f t="shared" si="75"/>
        <v>0</v>
      </c>
    </row>
    <row r="4871" spans="1:1" hidden="1">
      <c r="A4871" s="44">
        <f t="shared" ref="A4871:A4934" si="76">IF(B4871="UU","UUW",B4871)</f>
        <v>0</v>
      </c>
    </row>
    <row r="4872" spans="1:1" hidden="1">
      <c r="A4872" s="44">
        <f t="shared" si="76"/>
        <v>0</v>
      </c>
    </row>
    <row r="4873" spans="1:1" hidden="1">
      <c r="A4873" s="44">
        <f t="shared" si="76"/>
        <v>0</v>
      </c>
    </row>
    <row r="4874" spans="1:1" hidden="1">
      <c r="A4874" s="44">
        <f t="shared" si="76"/>
        <v>0</v>
      </c>
    </row>
    <row r="4875" spans="1:1" hidden="1">
      <c r="A4875" s="44">
        <f t="shared" si="76"/>
        <v>0</v>
      </c>
    </row>
    <row r="4876" spans="1:1" hidden="1">
      <c r="A4876" s="44">
        <f t="shared" si="76"/>
        <v>0</v>
      </c>
    </row>
    <row r="4877" spans="1:1" hidden="1">
      <c r="A4877" s="44">
        <f t="shared" si="76"/>
        <v>0</v>
      </c>
    </row>
    <row r="4878" spans="1:1" hidden="1">
      <c r="A4878" s="44">
        <f t="shared" si="76"/>
        <v>0</v>
      </c>
    </row>
    <row r="4879" spans="1:1" hidden="1">
      <c r="A4879" s="44">
        <f t="shared" si="76"/>
        <v>0</v>
      </c>
    </row>
    <row r="4880" spans="1:1" hidden="1">
      <c r="A4880" s="44">
        <f t="shared" si="76"/>
        <v>0</v>
      </c>
    </row>
    <row r="4881" spans="1:1" hidden="1">
      <c r="A4881" s="44">
        <f t="shared" si="76"/>
        <v>0</v>
      </c>
    </row>
    <row r="4882" spans="1:1" hidden="1">
      <c r="A4882" s="44">
        <f t="shared" si="76"/>
        <v>0</v>
      </c>
    </row>
    <row r="4883" spans="1:1" hidden="1">
      <c r="A4883" s="44">
        <f t="shared" si="76"/>
        <v>0</v>
      </c>
    </row>
    <row r="4884" spans="1:1" hidden="1">
      <c r="A4884" s="44">
        <f t="shared" si="76"/>
        <v>0</v>
      </c>
    </row>
    <row r="4885" spans="1:1" hidden="1">
      <c r="A4885" s="44">
        <f t="shared" si="76"/>
        <v>0</v>
      </c>
    </row>
    <row r="4886" spans="1:1" hidden="1">
      <c r="A4886" s="44">
        <f t="shared" si="76"/>
        <v>0</v>
      </c>
    </row>
    <row r="4887" spans="1:1" hidden="1">
      <c r="A4887" s="44">
        <f t="shared" si="76"/>
        <v>0</v>
      </c>
    </row>
    <row r="4888" spans="1:1" hidden="1">
      <c r="A4888" s="44">
        <f t="shared" si="76"/>
        <v>0</v>
      </c>
    </row>
    <row r="4889" spans="1:1" hidden="1">
      <c r="A4889" s="44">
        <f t="shared" si="76"/>
        <v>0</v>
      </c>
    </row>
    <row r="4890" spans="1:1" hidden="1">
      <c r="A4890" s="44">
        <f t="shared" si="76"/>
        <v>0</v>
      </c>
    </row>
    <row r="4891" spans="1:1" hidden="1">
      <c r="A4891" s="44">
        <f t="shared" si="76"/>
        <v>0</v>
      </c>
    </row>
    <row r="4892" spans="1:1" hidden="1">
      <c r="A4892" s="44">
        <f t="shared" si="76"/>
        <v>0</v>
      </c>
    </row>
    <row r="4893" spans="1:1" hidden="1">
      <c r="A4893" s="44">
        <f t="shared" si="76"/>
        <v>0</v>
      </c>
    </row>
    <row r="4894" spans="1:1" hidden="1">
      <c r="A4894" s="44">
        <f t="shared" si="76"/>
        <v>0</v>
      </c>
    </row>
    <row r="4895" spans="1:1" hidden="1">
      <c r="A4895" s="44">
        <f t="shared" si="76"/>
        <v>0</v>
      </c>
    </row>
    <row r="4896" spans="1:1" hidden="1">
      <c r="A4896" s="44">
        <f t="shared" si="76"/>
        <v>0</v>
      </c>
    </row>
    <row r="4897" spans="1:1" hidden="1">
      <c r="A4897" s="44">
        <f t="shared" si="76"/>
        <v>0</v>
      </c>
    </row>
    <row r="4898" spans="1:1" hidden="1">
      <c r="A4898" s="44">
        <f t="shared" si="76"/>
        <v>0</v>
      </c>
    </row>
    <row r="4899" spans="1:1" hidden="1">
      <c r="A4899" s="44">
        <f t="shared" si="76"/>
        <v>0</v>
      </c>
    </row>
    <row r="4900" spans="1:1" hidden="1">
      <c r="A4900" s="44">
        <f t="shared" si="76"/>
        <v>0</v>
      </c>
    </row>
    <row r="4901" spans="1:1" hidden="1">
      <c r="A4901" s="44">
        <f t="shared" si="76"/>
        <v>0</v>
      </c>
    </row>
    <row r="4902" spans="1:1" hidden="1">
      <c r="A4902" s="44">
        <f t="shared" si="76"/>
        <v>0</v>
      </c>
    </row>
    <row r="4903" spans="1:1" hidden="1">
      <c r="A4903" s="44">
        <f t="shared" si="76"/>
        <v>0</v>
      </c>
    </row>
    <row r="4904" spans="1:1" hidden="1">
      <c r="A4904" s="44">
        <f t="shared" si="76"/>
        <v>0</v>
      </c>
    </row>
    <row r="4905" spans="1:1" hidden="1">
      <c r="A4905" s="44">
        <f t="shared" si="76"/>
        <v>0</v>
      </c>
    </row>
    <row r="4906" spans="1:1" hidden="1">
      <c r="A4906" s="44">
        <f t="shared" si="76"/>
        <v>0</v>
      </c>
    </row>
    <row r="4907" spans="1:1" hidden="1">
      <c r="A4907" s="44">
        <f t="shared" si="76"/>
        <v>0</v>
      </c>
    </row>
    <row r="4908" spans="1:1" hidden="1">
      <c r="A4908" s="44">
        <f t="shared" si="76"/>
        <v>0</v>
      </c>
    </row>
    <row r="4909" spans="1:1" hidden="1">
      <c r="A4909" s="44">
        <f t="shared" si="76"/>
        <v>0</v>
      </c>
    </row>
    <row r="4910" spans="1:1" hidden="1">
      <c r="A4910" s="44">
        <f t="shared" si="76"/>
        <v>0</v>
      </c>
    </row>
    <row r="4911" spans="1:1" hidden="1">
      <c r="A4911" s="44">
        <f t="shared" si="76"/>
        <v>0</v>
      </c>
    </row>
    <row r="4912" spans="1:1" hidden="1">
      <c r="A4912" s="44">
        <f t="shared" si="76"/>
        <v>0</v>
      </c>
    </row>
    <row r="4913" spans="1:1" hidden="1">
      <c r="A4913" s="44">
        <f t="shared" si="76"/>
        <v>0</v>
      </c>
    </row>
    <row r="4914" spans="1:1" hidden="1">
      <c r="A4914" s="44">
        <f t="shared" si="76"/>
        <v>0</v>
      </c>
    </row>
    <row r="4915" spans="1:1" hidden="1">
      <c r="A4915" s="44">
        <f t="shared" si="76"/>
        <v>0</v>
      </c>
    </row>
    <row r="4916" spans="1:1" hidden="1">
      <c r="A4916" s="44">
        <f t="shared" si="76"/>
        <v>0</v>
      </c>
    </row>
    <row r="4917" spans="1:1" hidden="1">
      <c r="A4917" s="44">
        <f t="shared" si="76"/>
        <v>0</v>
      </c>
    </row>
    <row r="4918" spans="1:1" hidden="1">
      <c r="A4918" s="44">
        <f t="shared" si="76"/>
        <v>0</v>
      </c>
    </row>
    <row r="4919" spans="1:1" hidden="1">
      <c r="A4919" s="44">
        <f t="shared" si="76"/>
        <v>0</v>
      </c>
    </row>
    <row r="4920" spans="1:1" hidden="1">
      <c r="A4920" s="44">
        <f t="shared" si="76"/>
        <v>0</v>
      </c>
    </row>
    <row r="4921" spans="1:1" hidden="1">
      <c r="A4921" s="44">
        <f t="shared" si="76"/>
        <v>0</v>
      </c>
    </row>
    <row r="4922" spans="1:1" hidden="1">
      <c r="A4922" s="44">
        <f t="shared" si="76"/>
        <v>0</v>
      </c>
    </row>
    <row r="4923" spans="1:1" hidden="1">
      <c r="A4923" s="44">
        <f t="shared" si="76"/>
        <v>0</v>
      </c>
    </row>
    <row r="4924" spans="1:1" hidden="1">
      <c r="A4924" s="44">
        <f t="shared" si="76"/>
        <v>0</v>
      </c>
    </row>
    <row r="4925" spans="1:1" hidden="1">
      <c r="A4925" s="44">
        <f t="shared" si="76"/>
        <v>0</v>
      </c>
    </row>
    <row r="4926" spans="1:1" hidden="1">
      <c r="A4926" s="44">
        <f t="shared" si="76"/>
        <v>0</v>
      </c>
    </row>
    <row r="4927" spans="1:1" hidden="1">
      <c r="A4927" s="44">
        <f t="shared" si="76"/>
        <v>0</v>
      </c>
    </row>
    <row r="4928" spans="1:1" hidden="1">
      <c r="A4928" s="44">
        <f t="shared" si="76"/>
        <v>0</v>
      </c>
    </row>
    <row r="4929" spans="1:1" hidden="1">
      <c r="A4929" s="44">
        <f t="shared" si="76"/>
        <v>0</v>
      </c>
    </row>
    <row r="4930" spans="1:1" hidden="1">
      <c r="A4930" s="44">
        <f t="shared" si="76"/>
        <v>0</v>
      </c>
    </row>
    <row r="4931" spans="1:1" hidden="1">
      <c r="A4931" s="44">
        <f t="shared" si="76"/>
        <v>0</v>
      </c>
    </row>
    <row r="4932" spans="1:1" hidden="1">
      <c r="A4932" s="44">
        <f t="shared" si="76"/>
        <v>0</v>
      </c>
    </row>
    <row r="4933" spans="1:1" hidden="1">
      <c r="A4933" s="44">
        <f t="shared" si="76"/>
        <v>0</v>
      </c>
    </row>
    <row r="4934" spans="1:1" hidden="1">
      <c r="A4934" s="44">
        <f t="shared" si="76"/>
        <v>0</v>
      </c>
    </row>
    <row r="4935" spans="1:1" hidden="1">
      <c r="A4935" s="44">
        <f t="shared" ref="A4935:A4998" si="77">IF(B4935="UU","UUW",B4935)</f>
        <v>0</v>
      </c>
    </row>
    <row r="4936" spans="1:1" hidden="1">
      <c r="A4936" s="44">
        <f t="shared" si="77"/>
        <v>0</v>
      </c>
    </row>
    <row r="4937" spans="1:1" hidden="1">
      <c r="A4937" s="44">
        <f t="shared" si="77"/>
        <v>0</v>
      </c>
    </row>
    <row r="4938" spans="1:1" hidden="1">
      <c r="A4938" s="44">
        <f t="shared" si="77"/>
        <v>0</v>
      </c>
    </row>
    <row r="4939" spans="1:1" hidden="1">
      <c r="A4939" s="44">
        <f t="shared" si="77"/>
        <v>0</v>
      </c>
    </row>
    <row r="4940" spans="1:1" hidden="1">
      <c r="A4940" s="44">
        <f t="shared" si="77"/>
        <v>0</v>
      </c>
    </row>
    <row r="4941" spans="1:1" hidden="1">
      <c r="A4941" s="44">
        <f t="shared" si="77"/>
        <v>0</v>
      </c>
    </row>
    <row r="4942" spans="1:1" hidden="1">
      <c r="A4942" s="44">
        <f t="shared" si="77"/>
        <v>0</v>
      </c>
    </row>
    <row r="4943" spans="1:1" hidden="1">
      <c r="A4943" s="44">
        <f t="shared" si="77"/>
        <v>0</v>
      </c>
    </row>
    <row r="4944" spans="1:1" hidden="1">
      <c r="A4944" s="44">
        <f t="shared" si="77"/>
        <v>0</v>
      </c>
    </row>
    <row r="4945" spans="1:1" hidden="1">
      <c r="A4945" s="44">
        <f t="shared" si="77"/>
        <v>0</v>
      </c>
    </row>
    <row r="4946" spans="1:1" hidden="1">
      <c r="A4946" s="44">
        <f t="shared" si="77"/>
        <v>0</v>
      </c>
    </row>
    <row r="4947" spans="1:1" hidden="1">
      <c r="A4947" s="44">
        <f t="shared" si="77"/>
        <v>0</v>
      </c>
    </row>
    <row r="4948" spans="1:1" hidden="1">
      <c r="A4948" s="44">
        <f t="shared" si="77"/>
        <v>0</v>
      </c>
    </row>
    <row r="4949" spans="1:1" hidden="1">
      <c r="A4949" s="44">
        <f t="shared" si="77"/>
        <v>0</v>
      </c>
    </row>
    <row r="4950" spans="1:1" hidden="1">
      <c r="A4950" s="44">
        <f t="shared" si="77"/>
        <v>0</v>
      </c>
    </row>
    <row r="4951" spans="1:1" hidden="1">
      <c r="A4951" s="44">
        <f t="shared" si="77"/>
        <v>0</v>
      </c>
    </row>
    <row r="4952" spans="1:1" hidden="1">
      <c r="A4952" s="44">
        <f t="shared" si="77"/>
        <v>0</v>
      </c>
    </row>
    <row r="4953" spans="1:1" hidden="1">
      <c r="A4953" s="44">
        <f t="shared" si="77"/>
        <v>0</v>
      </c>
    </row>
    <row r="4954" spans="1:1" hidden="1">
      <c r="A4954" s="44">
        <f t="shared" si="77"/>
        <v>0</v>
      </c>
    </row>
    <row r="4955" spans="1:1" hidden="1">
      <c r="A4955" s="44">
        <f t="shared" si="77"/>
        <v>0</v>
      </c>
    </row>
    <row r="4956" spans="1:1" hidden="1">
      <c r="A4956" s="44">
        <f t="shared" si="77"/>
        <v>0</v>
      </c>
    </row>
    <row r="4957" spans="1:1" hidden="1">
      <c r="A4957" s="44">
        <f t="shared" si="77"/>
        <v>0</v>
      </c>
    </row>
    <row r="4958" spans="1:1" hidden="1">
      <c r="A4958" s="44">
        <f t="shared" si="77"/>
        <v>0</v>
      </c>
    </row>
    <row r="4959" spans="1:1" hidden="1">
      <c r="A4959" s="44">
        <f t="shared" si="77"/>
        <v>0</v>
      </c>
    </row>
    <row r="4960" spans="1:1" hidden="1">
      <c r="A4960" s="44">
        <f t="shared" si="77"/>
        <v>0</v>
      </c>
    </row>
    <row r="4961" spans="1:1" hidden="1">
      <c r="A4961" s="44">
        <f t="shared" si="77"/>
        <v>0</v>
      </c>
    </row>
    <row r="4962" spans="1:1" hidden="1">
      <c r="A4962" s="44">
        <f t="shared" si="77"/>
        <v>0</v>
      </c>
    </row>
    <row r="4963" spans="1:1" hidden="1">
      <c r="A4963" s="44">
        <f t="shared" si="77"/>
        <v>0</v>
      </c>
    </row>
    <row r="4964" spans="1:1" hidden="1">
      <c r="A4964" s="44">
        <f t="shared" si="77"/>
        <v>0</v>
      </c>
    </row>
    <row r="4965" spans="1:1" hidden="1">
      <c r="A4965" s="44">
        <f t="shared" si="77"/>
        <v>0</v>
      </c>
    </row>
    <row r="4966" spans="1:1" hidden="1">
      <c r="A4966" s="44">
        <f t="shared" si="77"/>
        <v>0</v>
      </c>
    </row>
    <row r="4967" spans="1:1" hidden="1">
      <c r="A4967" s="44">
        <f t="shared" si="77"/>
        <v>0</v>
      </c>
    </row>
    <row r="4968" spans="1:1" hidden="1">
      <c r="A4968" s="44">
        <f t="shared" si="77"/>
        <v>0</v>
      </c>
    </row>
    <row r="4969" spans="1:1" hidden="1">
      <c r="A4969" s="44">
        <f t="shared" si="77"/>
        <v>0</v>
      </c>
    </row>
    <row r="4970" spans="1:1" hidden="1">
      <c r="A4970" s="44">
        <f t="shared" si="77"/>
        <v>0</v>
      </c>
    </row>
    <row r="4971" spans="1:1" hidden="1">
      <c r="A4971" s="44">
        <f t="shared" si="77"/>
        <v>0</v>
      </c>
    </row>
    <row r="4972" spans="1:1" hidden="1">
      <c r="A4972" s="44">
        <f t="shared" si="77"/>
        <v>0</v>
      </c>
    </row>
    <row r="4973" spans="1:1" hidden="1">
      <c r="A4973" s="44">
        <f t="shared" si="77"/>
        <v>0</v>
      </c>
    </row>
    <row r="4974" spans="1:1" hidden="1">
      <c r="A4974" s="44">
        <f t="shared" si="77"/>
        <v>0</v>
      </c>
    </row>
    <row r="4975" spans="1:1" hidden="1">
      <c r="A4975" s="44">
        <f t="shared" si="77"/>
        <v>0</v>
      </c>
    </row>
    <row r="4976" spans="1:1" hidden="1">
      <c r="A4976" s="44">
        <f t="shared" si="77"/>
        <v>0</v>
      </c>
    </row>
    <row r="4977" spans="1:1" hidden="1">
      <c r="A4977" s="44">
        <f t="shared" si="77"/>
        <v>0</v>
      </c>
    </row>
    <row r="4978" spans="1:1" hidden="1">
      <c r="A4978" s="44">
        <f t="shared" si="77"/>
        <v>0</v>
      </c>
    </row>
    <row r="4979" spans="1:1" hidden="1">
      <c r="A4979" s="44">
        <f t="shared" si="77"/>
        <v>0</v>
      </c>
    </row>
    <row r="4980" spans="1:1" hidden="1">
      <c r="A4980" s="44">
        <f t="shared" si="77"/>
        <v>0</v>
      </c>
    </row>
    <row r="4981" spans="1:1" hidden="1">
      <c r="A4981" s="44">
        <f t="shared" si="77"/>
        <v>0</v>
      </c>
    </row>
    <row r="4982" spans="1:1" hidden="1">
      <c r="A4982" s="44">
        <f t="shared" si="77"/>
        <v>0</v>
      </c>
    </row>
    <row r="4983" spans="1:1" hidden="1">
      <c r="A4983" s="44">
        <f t="shared" si="77"/>
        <v>0</v>
      </c>
    </row>
    <row r="4984" spans="1:1" hidden="1">
      <c r="A4984" s="44">
        <f t="shared" si="77"/>
        <v>0</v>
      </c>
    </row>
    <row r="4985" spans="1:1" hidden="1">
      <c r="A4985" s="44">
        <f t="shared" si="77"/>
        <v>0</v>
      </c>
    </row>
    <row r="4986" spans="1:1" hidden="1">
      <c r="A4986" s="44">
        <f t="shared" si="77"/>
        <v>0</v>
      </c>
    </row>
    <row r="4987" spans="1:1" hidden="1">
      <c r="A4987" s="44">
        <f t="shared" si="77"/>
        <v>0</v>
      </c>
    </row>
    <row r="4988" spans="1:1" hidden="1">
      <c r="A4988" s="44">
        <f t="shared" si="77"/>
        <v>0</v>
      </c>
    </row>
    <row r="4989" spans="1:1" hidden="1">
      <c r="A4989" s="44">
        <f t="shared" si="77"/>
        <v>0</v>
      </c>
    </row>
    <row r="4990" spans="1:1" hidden="1">
      <c r="A4990" s="44">
        <f t="shared" si="77"/>
        <v>0</v>
      </c>
    </row>
    <row r="4991" spans="1:1" hidden="1">
      <c r="A4991" s="44">
        <f t="shared" si="77"/>
        <v>0</v>
      </c>
    </row>
    <row r="4992" spans="1:1" hidden="1">
      <c r="A4992" s="44">
        <f t="shared" si="77"/>
        <v>0</v>
      </c>
    </row>
    <row r="4993" spans="1:1" hidden="1">
      <c r="A4993" s="44">
        <f t="shared" si="77"/>
        <v>0</v>
      </c>
    </row>
    <row r="4994" spans="1:1" hidden="1">
      <c r="A4994" s="44">
        <f t="shared" si="77"/>
        <v>0</v>
      </c>
    </row>
    <row r="4995" spans="1:1" hidden="1">
      <c r="A4995" s="44">
        <f t="shared" si="77"/>
        <v>0</v>
      </c>
    </row>
    <row r="4996" spans="1:1" hidden="1">
      <c r="A4996" s="44">
        <f t="shared" si="77"/>
        <v>0</v>
      </c>
    </row>
    <row r="4997" spans="1:1" hidden="1">
      <c r="A4997" s="44">
        <f t="shared" si="77"/>
        <v>0</v>
      </c>
    </row>
    <row r="4998" spans="1:1" hidden="1">
      <c r="A4998" s="44">
        <f t="shared" si="77"/>
        <v>0</v>
      </c>
    </row>
    <row r="4999" spans="1:1" hidden="1">
      <c r="A4999" s="44">
        <f t="shared" ref="A4999:A5001" si="78">IF(B4999="UU","UUW",B4999)</f>
        <v>0</v>
      </c>
    </row>
    <row r="5000" spans="1:1" hidden="1">
      <c r="A5000" s="44">
        <f t="shared" si="78"/>
        <v>0</v>
      </c>
    </row>
    <row r="5001" spans="1:1" hidden="1">
      <c r="A5001" s="44">
        <f t="shared" si="78"/>
        <v>0</v>
      </c>
    </row>
  </sheetData>
  <sheetProtection sheet="1" objects="1" scenarios="1"/>
  <pageMargins left="0.7" right="0.7" top="0.75" bottom="0.75" header="0.3" footer="0.3"/>
  <pageSetup paperSize="9" scale="23" fitToHeight="0" orientation="portrait" r:id="rId1"/>
  <headerFooter>
    <oddHeader>&amp;L&amp;F&amp;C&amp;A&amp;ROFFICIAL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0D93-631B-44D4-B535-E622B2F157E1}">
  <sheetPr codeName="Sheet19">
    <tabColor rgb="FFFFDB8E"/>
    <pageSetUpPr fitToPage="1"/>
  </sheetPr>
  <dimension ref="A1:BJ133"/>
  <sheetViews>
    <sheetView showGridLines="0" zoomScale="80" zoomScaleNormal="80" workbookViewId="0"/>
  </sheetViews>
  <sheetFormatPr defaultColWidth="0" defaultRowHeight="14.25" zeroHeight="1"/>
  <cols>
    <col min="1" max="1" width="10.625" style="8" customWidth="1"/>
    <col min="2" max="2" width="7.75" style="8" bestFit="1" customWidth="1"/>
    <col min="3" max="3" width="11" style="8" bestFit="1" customWidth="1"/>
    <col min="4" max="4" width="42.25" style="8" bestFit="1" customWidth="1"/>
    <col min="5" max="5" width="53.625" style="8" bestFit="1" customWidth="1"/>
    <col min="6" max="6" width="13.625" style="8" bestFit="1" customWidth="1"/>
    <col min="7" max="8" width="9" style="8" customWidth="1"/>
    <col min="9" max="16384" width="9" style="8" hidden="1"/>
  </cols>
  <sheetData>
    <row r="1" spans="1:62" s="7" customFormat="1" ht="30.75">
      <c r="A1" s="1" t="e">
        <f ca="1" xml:space="preserve"> RIGHT(CELL("filename", A1), LEN(CELL("filename", A1)) - SEARCH("]", CELL("filename", A1)))</f>
        <v>#VALUE!</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row>
    <row r="2" spans="1:62" s="9" customFormat="1"/>
    <row r="3" spans="1:62" s="29" customFormat="1" ht="13.15">
      <c r="A3" s="29" t="s">
        <v>386</v>
      </c>
    </row>
    <row r="4" spans="1:62"/>
    <row r="5" spans="1:62">
      <c r="B5" s="37" t="s">
        <v>147</v>
      </c>
      <c r="C5" s="37" t="s">
        <v>387</v>
      </c>
      <c r="D5" s="37" t="s">
        <v>388</v>
      </c>
      <c r="E5" s="37" t="s">
        <v>389</v>
      </c>
      <c r="F5" s="37" t="s">
        <v>390</v>
      </c>
    </row>
    <row r="6" spans="1:62">
      <c r="B6" s="14" t="s">
        <v>58</v>
      </c>
      <c r="C6" s="14" t="s">
        <v>212</v>
      </c>
      <c r="D6" s="38">
        <v>44731.412836000098</v>
      </c>
      <c r="E6" s="38">
        <v>31200</v>
      </c>
      <c r="F6" s="40">
        <f t="shared" ref="F6:F37" si="0">SUM(D6:E6)</f>
        <v>75931.41283600009</v>
      </c>
    </row>
    <row r="7" spans="1:62">
      <c r="B7" s="14" t="s">
        <v>58</v>
      </c>
      <c r="C7" s="14" t="s">
        <v>213</v>
      </c>
      <c r="D7" s="38">
        <v>44750.187623999998</v>
      </c>
      <c r="E7" s="38">
        <v>31200</v>
      </c>
      <c r="F7" s="40">
        <f t="shared" si="0"/>
        <v>75950.187623999998</v>
      </c>
    </row>
    <row r="8" spans="1:62">
      <c r="B8" s="14" t="s">
        <v>58</v>
      </c>
      <c r="C8" s="14" t="s">
        <v>214</v>
      </c>
      <c r="D8" s="38">
        <v>44986.317648000302</v>
      </c>
      <c r="E8" s="38">
        <v>31200</v>
      </c>
      <c r="F8" s="40">
        <f t="shared" si="0"/>
        <v>76186.317648000302</v>
      </c>
    </row>
    <row r="9" spans="1:62">
      <c r="B9" s="14" t="s">
        <v>58</v>
      </c>
      <c r="C9" s="14" t="s">
        <v>149</v>
      </c>
      <c r="D9" s="38">
        <v>45134.800602000098</v>
      </c>
      <c r="E9" s="38">
        <v>31200</v>
      </c>
      <c r="F9" s="40">
        <f t="shared" si="0"/>
        <v>76334.80060200009</v>
      </c>
    </row>
    <row r="10" spans="1:62">
      <c r="B10" s="14" t="s">
        <v>58</v>
      </c>
      <c r="C10" s="14" t="s">
        <v>150</v>
      </c>
      <c r="D10" s="38">
        <v>45378.795947999701</v>
      </c>
      <c r="E10" s="38">
        <v>31200</v>
      </c>
      <c r="F10" s="40">
        <f t="shared" si="0"/>
        <v>76578.795947999693</v>
      </c>
    </row>
    <row r="11" spans="1:62">
      <c r="B11" s="14" t="s">
        <v>58</v>
      </c>
      <c r="C11" s="14" t="s">
        <v>151</v>
      </c>
      <c r="D11" s="38">
        <v>45624.468977000201</v>
      </c>
      <c r="E11" s="38">
        <v>31200</v>
      </c>
      <c r="F11" s="40">
        <f t="shared" si="0"/>
        <v>76824.468977000201</v>
      </c>
    </row>
    <row r="12" spans="1:62">
      <c r="B12" s="14" t="s">
        <v>58</v>
      </c>
      <c r="C12" s="14" t="s">
        <v>152</v>
      </c>
      <c r="D12" s="38">
        <v>45236.800000000003</v>
      </c>
      <c r="E12" s="38">
        <v>31200</v>
      </c>
      <c r="F12" s="40">
        <f t="shared" si="0"/>
        <v>76436.800000000003</v>
      </c>
    </row>
    <row r="13" spans="1:62">
      <c r="B13" s="14" t="s">
        <v>58</v>
      </c>
      <c r="C13" s="14" t="s">
        <v>153</v>
      </c>
      <c r="D13" s="38">
        <v>45368.513041845901</v>
      </c>
      <c r="E13" s="38">
        <v>31200</v>
      </c>
      <c r="F13" s="40">
        <f t="shared" si="0"/>
        <v>76568.513041845901</v>
      </c>
    </row>
    <row r="14" spans="1:62">
      <c r="B14" s="14" t="s">
        <v>58</v>
      </c>
      <c r="C14" s="14" t="s">
        <v>154</v>
      </c>
      <c r="D14" s="38">
        <v>45657</v>
      </c>
      <c r="E14" s="38">
        <v>31200</v>
      </c>
      <c r="F14" s="40">
        <f t="shared" si="0"/>
        <v>76857</v>
      </c>
    </row>
    <row r="15" spans="1:62">
      <c r="B15" s="14" t="s">
        <v>58</v>
      </c>
      <c r="C15" s="14" t="s">
        <v>155</v>
      </c>
      <c r="D15" s="38">
        <v>45804</v>
      </c>
      <c r="E15" s="38">
        <v>31200</v>
      </c>
      <c r="F15" s="40">
        <f t="shared" si="0"/>
        <v>77004</v>
      </c>
    </row>
    <row r="16" spans="1:62">
      <c r="B16" s="14" t="s">
        <v>58</v>
      </c>
      <c r="C16" s="14" t="s">
        <v>156</v>
      </c>
      <c r="D16" s="38">
        <v>45837</v>
      </c>
      <c r="E16" s="38">
        <v>31200</v>
      </c>
      <c r="F16" s="40">
        <f t="shared" si="0"/>
        <v>77037</v>
      </c>
    </row>
    <row r="17" spans="2:6">
      <c r="B17" s="14" t="s">
        <v>93</v>
      </c>
      <c r="C17" s="14" t="s">
        <v>212</v>
      </c>
      <c r="D17" s="38">
        <v>16324</v>
      </c>
      <c r="E17" s="38">
        <v>13510</v>
      </c>
      <c r="F17" s="40">
        <f t="shared" si="0"/>
        <v>29834</v>
      </c>
    </row>
    <row r="18" spans="2:6">
      <c r="B18" s="14" t="s">
        <v>93</v>
      </c>
      <c r="C18" s="14" t="s">
        <v>213</v>
      </c>
      <c r="D18" s="38">
        <v>16354</v>
      </c>
      <c r="E18" s="38">
        <v>13510</v>
      </c>
      <c r="F18" s="40">
        <f t="shared" si="0"/>
        <v>29864</v>
      </c>
    </row>
    <row r="19" spans="2:6">
      <c r="B19" s="14" t="s">
        <v>93</v>
      </c>
      <c r="C19" s="14" t="s">
        <v>214</v>
      </c>
      <c r="D19" s="38">
        <v>16368</v>
      </c>
      <c r="E19" s="38">
        <v>13510</v>
      </c>
      <c r="F19" s="40">
        <f t="shared" si="0"/>
        <v>29878</v>
      </c>
    </row>
    <row r="20" spans="2:6">
      <c r="B20" s="14" t="s">
        <v>93</v>
      </c>
      <c r="C20" s="14" t="s">
        <v>149</v>
      </c>
      <c r="D20" s="38">
        <v>16414</v>
      </c>
      <c r="E20" s="38">
        <v>13510</v>
      </c>
      <c r="F20" s="40">
        <f t="shared" si="0"/>
        <v>29924</v>
      </c>
    </row>
    <row r="21" spans="2:6">
      <c r="B21" s="14" t="s">
        <v>93</v>
      </c>
      <c r="C21" s="14" t="s">
        <v>150</v>
      </c>
      <c r="D21" s="38">
        <v>16455</v>
      </c>
      <c r="E21" s="38">
        <v>13510</v>
      </c>
      <c r="F21" s="40">
        <f t="shared" si="0"/>
        <v>29965</v>
      </c>
    </row>
    <row r="22" spans="2:6">
      <c r="B22" s="14" t="s">
        <v>93</v>
      </c>
      <c r="C22" s="14" t="s">
        <v>151</v>
      </c>
      <c r="D22" s="38">
        <v>16473</v>
      </c>
      <c r="E22" s="38">
        <v>13510</v>
      </c>
      <c r="F22" s="40">
        <f t="shared" si="0"/>
        <v>29983</v>
      </c>
    </row>
    <row r="23" spans="2:6">
      <c r="B23" s="14" t="s">
        <v>93</v>
      </c>
      <c r="C23" s="14" t="s">
        <v>152</v>
      </c>
      <c r="D23" s="38">
        <v>16516</v>
      </c>
      <c r="E23" s="38">
        <v>13510</v>
      </c>
      <c r="F23" s="40">
        <f t="shared" si="0"/>
        <v>30026</v>
      </c>
    </row>
    <row r="24" spans="2:6">
      <c r="B24" s="14" t="s">
        <v>93</v>
      </c>
      <c r="C24" s="14" t="s">
        <v>153</v>
      </c>
      <c r="D24" s="38">
        <v>16560</v>
      </c>
      <c r="E24" s="38">
        <v>13510</v>
      </c>
      <c r="F24" s="40">
        <f t="shared" si="0"/>
        <v>30070</v>
      </c>
    </row>
    <row r="25" spans="2:6">
      <c r="B25" s="14" t="s">
        <v>93</v>
      </c>
      <c r="C25" s="14" t="s">
        <v>154</v>
      </c>
      <c r="D25" s="38">
        <v>16596</v>
      </c>
      <c r="E25" s="38">
        <v>13510</v>
      </c>
      <c r="F25" s="40">
        <f t="shared" si="0"/>
        <v>30106</v>
      </c>
    </row>
    <row r="26" spans="2:6">
      <c r="B26" s="14" t="s">
        <v>93</v>
      </c>
      <c r="C26" s="14" t="s">
        <v>155</v>
      </c>
      <c r="D26" s="38">
        <v>16640</v>
      </c>
      <c r="E26" s="38"/>
      <c r="F26" s="40">
        <f t="shared" si="0"/>
        <v>16640</v>
      </c>
    </row>
    <row r="27" spans="2:6">
      <c r="B27" s="14" t="s">
        <v>93</v>
      </c>
      <c r="C27" s="14" t="s">
        <v>156</v>
      </c>
      <c r="D27" s="38">
        <v>16670</v>
      </c>
      <c r="E27" s="38">
        <v>13510</v>
      </c>
      <c r="F27" s="40">
        <f t="shared" si="0"/>
        <v>30180</v>
      </c>
    </row>
    <row r="28" spans="2:6">
      <c r="B28" s="14" t="s">
        <v>161</v>
      </c>
      <c r="C28" s="14" t="s">
        <v>212</v>
      </c>
      <c r="D28" s="38">
        <v>41098.780333813098</v>
      </c>
      <c r="E28" s="38">
        <v>35539</v>
      </c>
      <c r="F28" s="40">
        <f t="shared" si="0"/>
        <v>76637.780333813105</v>
      </c>
    </row>
    <row r="29" spans="2:6">
      <c r="B29" s="14" t="s">
        <v>161</v>
      </c>
      <c r="C29" s="14" t="s">
        <v>213</v>
      </c>
      <c r="D29" s="38">
        <v>41206.4793074138</v>
      </c>
      <c r="E29" s="38">
        <v>35539</v>
      </c>
      <c r="F29" s="40">
        <f t="shared" si="0"/>
        <v>76745.4793074138</v>
      </c>
    </row>
    <row r="30" spans="2:6">
      <c r="B30" s="14" t="s">
        <v>161</v>
      </c>
      <c r="C30" s="14" t="s">
        <v>214</v>
      </c>
      <c r="D30" s="38">
        <v>41458.599098396902</v>
      </c>
      <c r="E30" s="38">
        <v>35539</v>
      </c>
      <c r="F30" s="40">
        <f t="shared" si="0"/>
        <v>76997.599098396895</v>
      </c>
    </row>
    <row r="31" spans="2:6">
      <c r="B31" s="14" t="s">
        <v>161</v>
      </c>
      <c r="C31" s="14" t="s">
        <v>149</v>
      </c>
      <c r="D31" s="38">
        <v>41561.743257196998</v>
      </c>
      <c r="E31" s="38">
        <v>35539</v>
      </c>
      <c r="F31" s="40">
        <f t="shared" si="0"/>
        <v>77100.743257196998</v>
      </c>
    </row>
    <row r="32" spans="2:6">
      <c r="B32" s="14" t="s">
        <v>161</v>
      </c>
      <c r="C32" s="14" t="s">
        <v>150</v>
      </c>
      <c r="D32" s="38">
        <v>41653.356066762703</v>
      </c>
      <c r="E32" s="38">
        <v>35539</v>
      </c>
      <c r="F32" s="40">
        <f t="shared" si="0"/>
        <v>77192.356066762703</v>
      </c>
    </row>
    <row r="33" spans="2:6">
      <c r="B33" s="14" t="s">
        <v>161</v>
      </c>
      <c r="C33" s="14" t="s">
        <v>151</v>
      </c>
      <c r="D33" s="38">
        <v>41792</v>
      </c>
      <c r="E33" s="38">
        <v>35539</v>
      </c>
      <c r="F33" s="40">
        <f t="shared" si="0"/>
        <v>77331</v>
      </c>
    </row>
    <row r="34" spans="2:6">
      <c r="B34" s="14" t="s">
        <v>161</v>
      </c>
      <c r="C34" s="14" t="s">
        <v>152</v>
      </c>
      <c r="D34" s="38">
        <v>41779</v>
      </c>
      <c r="E34" s="39">
        <v>35560</v>
      </c>
      <c r="F34" s="40">
        <f t="shared" si="0"/>
        <v>77339</v>
      </c>
    </row>
    <row r="35" spans="2:6">
      <c r="B35" s="14" t="s">
        <v>161</v>
      </c>
      <c r="C35" s="14" t="s">
        <v>153</v>
      </c>
      <c r="D35" s="38">
        <v>41925</v>
      </c>
      <c r="E35" s="39">
        <v>36565</v>
      </c>
      <c r="F35" s="40">
        <f t="shared" si="0"/>
        <v>78490</v>
      </c>
    </row>
    <row r="36" spans="2:6">
      <c r="B36" s="14" t="s">
        <v>161</v>
      </c>
      <c r="C36" s="14" t="s">
        <v>154</v>
      </c>
      <c r="D36" s="38">
        <v>42090</v>
      </c>
      <c r="E36" s="39">
        <v>36565</v>
      </c>
      <c r="F36" s="40">
        <f t="shared" si="0"/>
        <v>78655</v>
      </c>
    </row>
    <row r="37" spans="2:6">
      <c r="B37" s="14" t="s">
        <v>161</v>
      </c>
      <c r="C37" s="14" t="s">
        <v>155</v>
      </c>
      <c r="D37" s="38">
        <v>42562</v>
      </c>
      <c r="E37" s="39">
        <v>36565</v>
      </c>
      <c r="F37" s="40">
        <f t="shared" si="0"/>
        <v>79127</v>
      </c>
    </row>
    <row r="38" spans="2:6">
      <c r="B38" s="14" t="s">
        <v>161</v>
      </c>
      <c r="C38" s="14" t="s">
        <v>156</v>
      </c>
      <c r="D38" s="38">
        <v>42282</v>
      </c>
      <c r="E38" s="39">
        <v>36565</v>
      </c>
      <c r="F38" s="40">
        <f t="shared" ref="F38:F69" si="1">SUM(D38:E38)</f>
        <v>78847</v>
      </c>
    </row>
    <row r="39" spans="2:6">
      <c r="B39" s="14" t="s">
        <v>96</v>
      </c>
      <c r="C39" s="14" t="s">
        <v>212</v>
      </c>
      <c r="D39" s="38">
        <v>21417.66</v>
      </c>
      <c r="E39" s="38">
        <v>17500</v>
      </c>
      <c r="F39" s="40">
        <f t="shared" si="1"/>
        <v>38917.660000000003</v>
      </c>
    </row>
    <row r="40" spans="2:6">
      <c r="B40" s="14" t="s">
        <v>96</v>
      </c>
      <c r="C40" s="14" t="s">
        <v>213</v>
      </c>
      <c r="D40" s="38">
        <v>21638.6499999999</v>
      </c>
      <c r="E40" s="38">
        <v>17500</v>
      </c>
      <c r="F40" s="40">
        <f t="shared" si="1"/>
        <v>39138.6499999999</v>
      </c>
    </row>
    <row r="41" spans="2:6">
      <c r="B41" s="14" t="s">
        <v>96</v>
      </c>
      <c r="C41" s="14" t="s">
        <v>214</v>
      </c>
      <c r="D41" s="38">
        <v>21771.85</v>
      </c>
      <c r="E41" s="38">
        <v>17500</v>
      </c>
      <c r="F41" s="40">
        <f t="shared" si="1"/>
        <v>39271.85</v>
      </c>
    </row>
    <row r="42" spans="2:6">
      <c r="B42" s="14" t="s">
        <v>96</v>
      </c>
      <c r="C42" s="14" t="s">
        <v>149</v>
      </c>
      <c r="D42" s="38">
        <v>21912.7</v>
      </c>
      <c r="E42" s="38">
        <v>17500</v>
      </c>
      <c r="F42" s="40">
        <f t="shared" si="1"/>
        <v>39412.699999999997</v>
      </c>
    </row>
    <row r="43" spans="2:6">
      <c r="B43" s="14" t="s">
        <v>96</v>
      </c>
      <c r="C43" s="14" t="s">
        <v>150</v>
      </c>
      <c r="D43" s="38">
        <v>21907.17</v>
      </c>
      <c r="E43" s="38">
        <v>17500</v>
      </c>
      <c r="F43" s="40">
        <f t="shared" si="1"/>
        <v>39407.17</v>
      </c>
    </row>
    <row r="44" spans="2:6">
      <c r="B44" s="14" t="s">
        <v>96</v>
      </c>
      <c r="C44" s="14" t="s">
        <v>151</v>
      </c>
      <c r="D44" s="38">
        <v>21942</v>
      </c>
      <c r="E44" s="38">
        <v>17500</v>
      </c>
      <c r="F44" s="40">
        <f t="shared" si="1"/>
        <v>39442</v>
      </c>
    </row>
    <row r="45" spans="2:6">
      <c r="B45" s="14" t="s">
        <v>96</v>
      </c>
      <c r="C45" s="14" t="s">
        <v>152</v>
      </c>
      <c r="D45" s="39">
        <v>22077</v>
      </c>
      <c r="E45" s="39">
        <v>17464</v>
      </c>
      <c r="F45" s="40">
        <f t="shared" si="1"/>
        <v>39541</v>
      </c>
    </row>
    <row r="46" spans="2:6">
      <c r="B46" s="14" t="s">
        <v>96</v>
      </c>
      <c r="C46" s="14" t="s">
        <v>153</v>
      </c>
      <c r="D46" s="39">
        <v>22157</v>
      </c>
      <c r="E46" s="39">
        <v>17464</v>
      </c>
      <c r="F46" s="40">
        <f t="shared" si="1"/>
        <v>39621</v>
      </c>
    </row>
    <row r="47" spans="2:6">
      <c r="B47" s="14" t="s">
        <v>96</v>
      </c>
      <c r="C47" s="14" t="s">
        <v>154</v>
      </c>
      <c r="D47" s="39">
        <v>22223</v>
      </c>
      <c r="E47" s="39">
        <v>17464</v>
      </c>
      <c r="F47" s="40">
        <f t="shared" si="1"/>
        <v>39687</v>
      </c>
    </row>
    <row r="48" spans="2:6">
      <c r="B48" s="14" t="s">
        <v>96</v>
      </c>
      <c r="C48" s="14" t="s">
        <v>155</v>
      </c>
      <c r="D48" s="39">
        <v>22298</v>
      </c>
      <c r="E48" s="39">
        <v>17537</v>
      </c>
      <c r="F48" s="40">
        <f t="shared" si="1"/>
        <v>39835</v>
      </c>
    </row>
    <row r="49" spans="2:6">
      <c r="B49" s="14" t="s">
        <v>96</v>
      </c>
      <c r="C49" s="14" t="s">
        <v>156</v>
      </c>
      <c r="D49" s="39">
        <v>22363</v>
      </c>
      <c r="E49" s="39">
        <v>17537</v>
      </c>
      <c r="F49" s="40">
        <f t="shared" si="1"/>
        <v>39900</v>
      </c>
    </row>
    <row r="50" spans="2:6">
      <c r="B50" s="14" t="s">
        <v>94</v>
      </c>
      <c r="C50" s="14" t="s">
        <v>212</v>
      </c>
      <c r="D50" s="38">
        <v>55190.366897806001</v>
      </c>
      <c r="E50" s="38">
        <v>37000</v>
      </c>
      <c r="F50" s="40">
        <f t="shared" si="1"/>
        <v>92190.366897806001</v>
      </c>
    </row>
    <row r="51" spans="2:6">
      <c r="B51" s="14" t="s">
        <v>94</v>
      </c>
      <c r="C51" s="14" t="s">
        <v>213</v>
      </c>
      <c r="D51" s="38">
        <v>55928.662743405999</v>
      </c>
      <c r="E51" s="38">
        <v>37000</v>
      </c>
      <c r="F51" s="40">
        <f t="shared" si="1"/>
        <v>92928.662743405992</v>
      </c>
    </row>
    <row r="52" spans="2:6">
      <c r="B52" s="14" t="s">
        <v>94</v>
      </c>
      <c r="C52" s="14" t="s">
        <v>214</v>
      </c>
      <c r="D52" s="38">
        <v>56369.846379206901</v>
      </c>
      <c r="E52" s="38">
        <v>37000</v>
      </c>
      <c r="F52" s="40">
        <f t="shared" si="1"/>
        <v>93369.846379206894</v>
      </c>
    </row>
    <row r="53" spans="2:6">
      <c r="B53" s="14" t="s">
        <v>94</v>
      </c>
      <c r="C53" s="14" t="s">
        <v>149</v>
      </c>
      <c r="D53" s="38">
        <v>56139.023198998897</v>
      </c>
      <c r="E53" s="38">
        <v>37000</v>
      </c>
      <c r="F53" s="40">
        <f t="shared" si="1"/>
        <v>93139.023198998897</v>
      </c>
    </row>
    <row r="54" spans="2:6">
      <c r="B54" s="14" t="s">
        <v>94</v>
      </c>
      <c r="C54" s="14" t="s">
        <v>150</v>
      </c>
      <c r="D54" s="38">
        <v>56272.250955998898</v>
      </c>
      <c r="E54" s="38">
        <v>37000</v>
      </c>
      <c r="F54" s="40">
        <f t="shared" si="1"/>
        <v>93272.250955998898</v>
      </c>
    </row>
    <row r="55" spans="2:6">
      <c r="B55" s="14" t="s">
        <v>94</v>
      </c>
      <c r="C55" s="14" t="s">
        <v>151</v>
      </c>
      <c r="D55" s="38">
        <v>56727.061857998997</v>
      </c>
      <c r="E55" s="38">
        <v>37000</v>
      </c>
      <c r="F55" s="40">
        <f t="shared" si="1"/>
        <v>93727.061857998997</v>
      </c>
    </row>
    <row r="56" spans="2:6">
      <c r="B56" s="14" t="s">
        <v>94</v>
      </c>
      <c r="C56" s="14" t="s">
        <v>152</v>
      </c>
      <c r="D56" s="38">
        <v>56721.234567999003</v>
      </c>
      <c r="E56" s="38">
        <v>36803.9</v>
      </c>
      <c r="F56" s="40">
        <f t="shared" si="1"/>
        <v>93525.134567999005</v>
      </c>
    </row>
    <row r="57" spans="2:6">
      <c r="B57" s="14" t="s">
        <v>94</v>
      </c>
      <c r="C57" s="14" t="s">
        <v>153</v>
      </c>
      <c r="D57" s="39">
        <v>55419.191559999002</v>
      </c>
      <c r="E57" s="39">
        <v>36803.9</v>
      </c>
      <c r="F57" s="40">
        <f t="shared" si="1"/>
        <v>92223.091559999011</v>
      </c>
    </row>
    <row r="58" spans="2:6">
      <c r="B58" s="14" t="s">
        <v>94</v>
      </c>
      <c r="C58" s="14" t="s">
        <v>154</v>
      </c>
      <c r="D58" s="39">
        <v>55578.983187999002</v>
      </c>
      <c r="E58" s="39">
        <v>36804</v>
      </c>
      <c r="F58" s="40">
        <f t="shared" si="1"/>
        <v>92382.983187998994</v>
      </c>
    </row>
    <row r="59" spans="2:6">
      <c r="B59" s="14" t="s">
        <v>94</v>
      </c>
      <c r="C59" s="14" t="s">
        <v>155</v>
      </c>
      <c r="D59" s="39">
        <v>55599</v>
      </c>
      <c r="E59" s="39">
        <v>36804</v>
      </c>
      <c r="F59" s="40">
        <f t="shared" si="1"/>
        <v>92403</v>
      </c>
    </row>
    <row r="60" spans="2:6">
      <c r="B60" s="14" t="s">
        <v>94</v>
      </c>
      <c r="C60" s="14" t="s">
        <v>156</v>
      </c>
      <c r="D60" s="39">
        <v>55637</v>
      </c>
      <c r="E60" s="39">
        <v>36804</v>
      </c>
      <c r="F60" s="40">
        <f t="shared" si="1"/>
        <v>92441</v>
      </c>
    </row>
    <row r="61" spans="2:6">
      <c r="B61" s="14" t="s">
        <v>95</v>
      </c>
      <c r="C61" s="14" t="s">
        <v>212</v>
      </c>
      <c r="D61" s="38">
        <v>10878.4</v>
      </c>
      <c r="E61" s="38">
        <v>11642</v>
      </c>
      <c r="F61" s="40">
        <f t="shared" si="1"/>
        <v>22520.400000000001</v>
      </c>
    </row>
    <row r="62" spans="2:6">
      <c r="B62" s="14" t="s">
        <v>95</v>
      </c>
      <c r="C62" s="14" t="s">
        <v>213</v>
      </c>
      <c r="D62" s="38">
        <v>10853</v>
      </c>
      <c r="E62" s="38">
        <v>11642</v>
      </c>
      <c r="F62" s="40">
        <f t="shared" si="1"/>
        <v>22495</v>
      </c>
    </row>
    <row r="63" spans="2:6">
      <c r="B63" s="14" t="s">
        <v>95</v>
      </c>
      <c r="C63" s="14" t="s">
        <v>214</v>
      </c>
      <c r="D63" s="38">
        <v>10916.8</v>
      </c>
      <c r="E63" s="38">
        <v>11642</v>
      </c>
      <c r="F63" s="40">
        <f t="shared" si="1"/>
        <v>22558.799999999999</v>
      </c>
    </row>
    <row r="64" spans="2:6">
      <c r="B64" s="14" t="s">
        <v>95</v>
      </c>
      <c r="C64" s="14" t="s">
        <v>149</v>
      </c>
      <c r="D64" s="38">
        <v>10980.5</v>
      </c>
      <c r="E64" s="38">
        <v>11642</v>
      </c>
      <c r="F64" s="40">
        <f t="shared" si="1"/>
        <v>22622.5</v>
      </c>
    </row>
    <row r="65" spans="2:6">
      <c r="B65" s="14" t="s">
        <v>95</v>
      </c>
      <c r="C65" s="14" t="s">
        <v>150</v>
      </c>
      <c r="D65" s="38">
        <v>10986.5</v>
      </c>
      <c r="E65" s="38">
        <v>11642</v>
      </c>
      <c r="F65" s="40">
        <f t="shared" si="1"/>
        <v>22628.5</v>
      </c>
    </row>
    <row r="66" spans="2:6">
      <c r="B66" s="14" t="s">
        <v>95</v>
      </c>
      <c r="C66" s="14" t="s">
        <v>151</v>
      </c>
      <c r="D66" s="38">
        <v>10984.6</v>
      </c>
      <c r="E66" s="38">
        <v>11642</v>
      </c>
      <c r="F66" s="40">
        <f t="shared" si="1"/>
        <v>22626.6</v>
      </c>
    </row>
    <row r="67" spans="2:6">
      <c r="B67" s="14" t="s">
        <v>95</v>
      </c>
      <c r="C67" s="14" t="s">
        <v>152</v>
      </c>
      <c r="D67" s="38">
        <v>11070</v>
      </c>
      <c r="E67" s="38">
        <v>11642</v>
      </c>
      <c r="F67" s="40">
        <f t="shared" si="1"/>
        <v>22712</v>
      </c>
    </row>
    <row r="68" spans="2:6">
      <c r="B68" s="14" t="s">
        <v>95</v>
      </c>
      <c r="C68" s="14" t="s">
        <v>153</v>
      </c>
      <c r="D68" s="38">
        <v>11117.59</v>
      </c>
      <c r="E68" s="38">
        <v>11642</v>
      </c>
      <c r="F68" s="40">
        <f t="shared" si="1"/>
        <v>22759.59</v>
      </c>
    </row>
    <row r="69" spans="2:6">
      <c r="B69" s="14" t="s">
        <v>95</v>
      </c>
      <c r="C69" s="14" t="s">
        <v>154</v>
      </c>
      <c r="D69" s="38">
        <v>11140.96</v>
      </c>
      <c r="E69" s="38">
        <v>11642</v>
      </c>
      <c r="F69" s="40">
        <f t="shared" si="1"/>
        <v>22782.959999999999</v>
      </c>
    </row>
    <row r="70" spans="2:6">
      <c r="B70" s="14" t="s">
        <v>95</v>
      </c>
      <c r="C70" s="14" t="s">
        <v>155</v>
      </c>
      <c r="D70" s="38">
        <v>11192</v>
      </c>
      <c r="E70" s="38">
        <v>11642</v>
      </c>
      <c r="F70" s="40">
        <f t="shared" ref="F70:F101" si="2">SUM(D70:E70)</f>
        <v>22834</v>
      </c>
    </row>
    <row r="71" spans="2:6">
      <c r="B71" s="14" t="s">
        <v>95</v>
      </c>
      <c r="C71" s="14" t="s">
        <v>156</v>
      </c>
      <c r="D71" s="38">
        <v>11340</v>
      </c>
      <c r="E71" s="38">
        <v>11642</v>
      </c>
      <c r="F71" s="40">
        <f t="shared" si="2"/>
        <v>22982</v>
      </c>
    </row>
    <row r="72" spans="2:6">
      <c r="B72" s="14" t="s">
        <v>97</v>
      </c>
      <c r="C72" s="14" t="s">
        <v>212</v>
      </c>
      <c r="D72" s="38">
        <v>68656.69</v>
      </c>
      <c r="E72" s="38">
        <v>40000.449999999997</v>
      </c>
      <c r="F72" s="40">
        <f t="shared" si="2"/>
        <v>108657.14</v>
      </c>
    </row>
    <row r="73" spans="2:6">
      <c r="B73" s="14" t="s">
        <v>97</v>
      </c>
      <c r="C73" s="14" t="s">
        <v>213</v>
      </c>
      <c r="D73" s="38">
        <v>68758.13</v>
      </c>
      <c r="E73" s="38">
        <v>40000.449999999997</v>
      </c>
      <c r="F73" s="40">
        <f t="shared" si="2"/>
        <v>108758.58</v>
      </c>
    </row>
    <row r="74" spans="2:6">
      <c r="B74" s="14" t="s">
        <v>97</v>
      </c>
      <c r="C74" s="14" t="s">
        <v>214</v>
      </c>
      <c r="D74" s="38">
        <v>68747.959999999905</v>
      </c>
      <c r="E74" s="38">
        <v>40000.449999999997</v>
      </c>
      <c r="F74" s="40">
        <f t="shared" si="2"/>
        <v>108748.4099999999</v>
      </c>
    </row>
    <row r="75" spans="2:6">
      <c r="B75" s="14" t="s">
        <v>97</v>
      </c>
      <c r="C75" s="14" t="s">
        <v>149</v>
      </c>
      <c r="D75" s="38">
        <v>68799.100000000006</v>
      </c>
      <c r="E75" s="38">
        <v>40000.449999999997</v>
      </c>
      <c r="F75" s="40">
        <f t="shared" si="2"/>
        <v>108799.55</v>
      </c>
    </row>
    <row r="76" spans="2:6">
      <c r="B76" s="14" t="s">
        <v>97</v>
      </c>
      <c r="C76" s="14" t="s">
        <v>150</v>
      </c>
      <c r="D76" s="38">
        <v>68838.399999999994</v>
      </c>
      <c r="E76" s="38">
        <v>40006.080000000002</v>
      </c>
      <c r="F76" s="40">
        <f t="shared" si="2"/>
        <v>108844.48</v>
      </c>
    </row>
    <row r="77" spans="2:6">
      <c r="B77" s="14" t="s">
        <v>97</v>
      </c>
      <c r="C77" s="14" t="s">
        <v>151</v>
      </c>
      <c r="D77" s="38">
        <v>68871.039999999994</v>
      </c>
      <c r="E77" s="38">
        <v>40030.620000000003</v>
      </c>
      <c r="F77" s="40">
        <f t="shared" si="2"/>
        <v>108901.66</v>
      </c>
    </row>
    <row r="78" spans="2:6">
      <c r="B78" s="14" t="s">
        <v>97</v>
      </c>
      <c r="C78" s="14" t="s">
        <v>152</v>
      </c>
      <c r="D78" s="38">
        <v>68941.009999999995</v>
      </c>
      <c r="E78" s="38">
        <v>40039</v>
      </c>
      <c r="F78" s="40">
        <f t="shared" si="2"/>
        <v>108980.01</v>
      </c>
    </row>
    <row r="79" spans="2:6">
      <c r="B79" s="14" t="s">
        <v>97</v>
      </c>
      <c r="C79" s="14" t="s">
        <v>153</v>
      </c>
      <c r="D79" s="39">
        <v>69018.97</v>
      </c>
      <c r="E79" s="38">
        <v>40044.699999999997</v>
      </c>
      <c r="F79" s="40">
        <f t="shared" si="2"/>
        <v>109063.67</v>
      </c>
    </row>
    <row r="80" spans="2:6">
      <c r="B80" s="14" t="s">
        <v>97</v>
      </c>
      <c r="C80" s="14" t="s">
        <v>154</v>
      </c>
      <c r="D80" s="39">
        <v>69086.83</v>
      </c>
      <c r="E80" s="38">
        <v>40053.81</v>
      </c>
      <c r="F80" s="40">
        <f t="shared" si="2"/>
        <v>109140.64</v>
      </c>
    </row>
    <row r="81" spans="2:6">
      <c r="B81" s="14" t="s">
        <v>97</v>
      </c>
      <c r="C81" s="14" t="s">
        <v>155</v>
      </c>
      <c r="D81" s="39">
        <v>69175.210000000006</v>
      </c>
      <c r="E81" s="38">
        <v>40057.97</v>
      </c>
      <c r="F81" s="40">
        <f t="shared" si="2"/>
        <v>109233.18000000001</v>
      </c>
    </row>
    <row r="82" spans="2:6">
      <c r="B82" s="14" t="s">
        <v>97</v>
      </c>
      <c r="C82" s="14" t="s">
        <v>156</v>
      </c>
      <c r="D82" s="39">
        <v>69228.13</v>
      </c>
      <c r="E82" s="39">
        <v>40063.629999999997</v>
      </c>
      <c r="F82" s="40">
        <f t="shared" si="2"/>
        <v>109291.76000000001</v>
      </c>
    </row>
    <row r="83" spans="2:6">
      <c r="B83" s="14" t="s">
        <v>91</v>
      </c>
      <c r="C83" s="14" t="s">
        <v>212</v>
      </c>
      <c r="D83" s="38">
        <v>18593.599999999999</v>
      </c>
      <c r="E83" s="38">
        <v>17175</v>
      </c>
      <c r="F83" s="40">
        <f t="shared" si="2"/>
        <v>35768.6</v>
      </c>
    </row>
    <row r="84" spans="2:6">
      <c r="B84" s="14" t="s">
        <v>91</v>
      </c>
      <c r="C84" s="14" t="s">
        <v>213</v>
      </c>
      <c r="D84" s="38">
        <v>18665.2</v>
      </c>
      <c r="E84" s="38">
        <v>17175</v>
      </c>
      <c r="F84" s="40">
        <f t="shared" si="2"/>
        <v>35840.199999999997</v>
      </c>
    </row>
    <row r="85" spans="2:6">
      <c r="B85" s="14" t="s">
        <v>91</v>
      </c>
      <c r="C85" s="14" t="s">
        <v>214</v>
      </c>
      <c r="D85" s="38">
        <v>18751.309999999899</v>
      </c>
      <c r="E85" s="38">
        <v>17175</v>
      </c>
      <c r="F85" s="40">
        <f t="shared" si="2"/>
        <v>35926.309999999896</v>
      </c>
    </row>
    <row r="86" spans="2:6">
      <c r="B86" s="14" t="s">
        <v>91</v>
      </c>
      <c r="C86" s="14" t="s">
        <v>149</v>
      </c>
      <c r="D86" s="38">
        <v>18812</v>
      </c>
      <c r="E86" s="38">
        <v>17175</v>
      </c>
      <c r="F86" s="40">
        <f t="shared" si="2"/>
        <v>35987</v>
      </c>
    </row>
    <row r="87" spans="2:6">
      <c r="B87" s="14" t="s">
        <v>91</v>
      </c>
      <c r="C87" s="14" t="s">
        <v>150</v>
      </c>
      <c r="D87" s="38">
        <v>18875.2</v>
      </c>
      <c r="E87" s="38">
        <v>17175</v>
      </c>
      <c r="F87" s="40">
        <f t="shared" si="2"/>
        <v>36050.199999999997</v>
      </c>
    </row>
    <row r="88" spans="2:6">
      <c r="B88" s="14" t="s">
        <v>91</v>
      </c>
      <c r="C88" s="14" t="s">
        <v>151</v>
      </c>
      <c r="D88" s="38">
        <v>18943.5</v>
      </c>
      <c r="E88" s="38">
        <v>17175</v>
      </c>
      <c r="F88" s="40">
        <f t="shared" si="2"/>
        <v>36118.5</v>
      </c>
    </row>
    <row r="89" spans="2:6">
      <c r="B89" s="14" t="s">
        <v>91</v>
      </c>
      <c r="C89" s="14" t="s">
        <v>152</v>
      </c>
      <c r="D89" s="38">
        <v>19085</v>
      </c>
      <c r="E89" s="38">
        <v>17175</v>
      </c>
      <c r="F89" s="40">
        <f t="shared" si="2"/>
        <v>36260</v>
      </c>
    </row>
    <row r="90" spans="2:6">
      <c r="B90" s="14" t="s">
        <v>91</v>
      </c>
      <c r="C90" s="14" t="s">
        <v>153</v>
      </c>
      <c r="D90" s="38">
        <v>19279</v>
      </c>
      <c r="E90" s="38">
        <v>17175</v>
      </c>
      <c r="F90" s="40">
        <f t="shared" si="2"/>
        <v>36454</v>
      </c>
    </row>
    <row r="91" spans="2:6">
      <c r="B91" s="14" t="s">
        <v>91</v>
      </c>
      <c r="C91" s="14" t="s">
        <v>154</v>
      </c>
      <c r="D91" s="39">
        <v>19455</v>
      </c>
      <c r="E91" s="39">
        <v>17175</v>
      </c>
      <c r="F91" s="40">
        <f t="shared" si="2"/>
        <v>36630</v>
      </c>
    </row>
    <row r="92" spans="2:6">
      <c r="B92" s="14" t="s">
        <v>91</v>
      </c>
      <c r="C92" s="14" t="s">
        <v>155</v>
      </c>
      <c r="D92" s="39">
        <v>19607</v>
      </c>
      <c r="E92" s="39">
        <v>17175</v>
      </c>
      <c r="F92" s="40">
        <f t="shared" si="2"/>
        <v>36782</v>
      </c>
    </row>
    <row r="93" spans="2:6">
      <c r="B93" s="14" t="s">
        <v>91</v>
      </c>
      <c r="C93" s="14" t="s">
        <v>156</v>
      </c>
      <c r="D93" s="39">
        <v>19784</v>
      </c>
      <c r="E93" s="39">
        <v>17175</v>
      </c>
      <c r="F93" s="40">
        <f t="shared" si="2"/>
        <v>36959</v>
      </c>
    </row>
    <row r="94" spans="2:6">
      <c r="B94" s="14" t="s">
        <v>99</v>
      </c>
      <c r="C94" s="14" t="s">
        <v>212</v>
      </c>
      <c r="D94" s="38">
        <v>17296.04</v>
      </c>
      <c r="E94" s="38">
        <v>16992</v>
      </c>
      <c r="F94" s="40">
        <f t="shared" si="2"/>
        <v>34288.04</v>
      </c>
    </row>
    <row r="95" spans="2:6">
      <c r="B95" s="14" t="s">
        <v>99</v>
      </c>
      <c r="C95" s="14" t="s">
        <v>213</v>
      </c>
      <c r="D95" s="38">
        <v>17561.830000000002</v>
      </c>
      <c r="E95" s="38">
        <v>16992</v>
      </c>
      <c r="F95" s="40">
        <f t="shared" si="2"/>
        <v>34553.83</v>
      </c>
    </row>
    <row r="96" spans="2:6">
      <c r="B96" s="14" t="s">
        <v>99</v>
      </c>
      <c r="C96" s="14" t="s">
        <v>214</v>
      </c>
      <c r="D96" s="38">
        <v>17585.169999999998</v>
      </c>
      <c r="E96" s="38">
        <v>16992</v>
      </c>
      <c r="F96" s="40">
        <f t="shared" si="2"/>
        <v>34577.17</v>
      </c>
    </row>
    <row r="97" spans="2:6">
      <c r="B97" s="14" t="s">
        <v>99</v>
      </c>
      <c r="C97" s="14" t="s">
        <v>149</v>
      </c>
      <c r="D97" s="38">
        <v>17640.47</v>
      </c>
      <c r="E97" s="38">
        <v>16992</v>
      </c>
      <c r="F97" s="40">
        <f t="shared" si="2"/>
        <v>34632.47</v>
      </c>
    </row>
    <row r="98" spans="2:6">
      <c r="B98" s="14" t="s">
        <v>99</v>
      </c>
      <c r="C98" s="14" t="s">
        <v>150</v>
      </c>
      <c r="D98" s="38">
        <v>17718.47</v>
      </c>
      <c r="E98" s="38">
        <v>16992</v>
      </c>
      <c r="F98" s="40">
        <f t="shared" si="2"/>
        <v>34710.47</v>
      </c>
    </row>
    <row r="99" spans="2:6">
      <c r="B99" s="14" t="s">
        <v>99</v>
      </c>
      <c r="C99" s="14" t="s">
        <v>151</v>
      </c>
      <c r="D99" s="38">
        <v>17793.73</v>
      </c>
      <c r="E99" s="38">
        <v>16992</v>
      </c>
      <c r="F99" s="40">
        <f t="shared" si="2"/>
        <v>34785.729999999996</v>
      </c>
    </row>
    <row r="100" spans="2:6">
      <c r="B100" s="14" t="s">
        <v>99</v>
      </c>
      <c r="C100" s="14" t="s">
        <v>152</v>
      </c>
      <c r="D100" s="38">
        <v>17952.490000000002</v>
      </c>
      <c r="E100" s="38">
        <v>16992</v>
      </c>
      <c r="F100" s="40">
        <f t="shared" si="2"/>
        <v>34944.490000000005</v>
      </c>
    </row>
    <row r="101" spans="2:6">
      <c r="B101" s="14" t="s">
        <v>99</v>
      </c>
      <c r="C101" s="14" t="s">
        <v>153</v>
      </c>
      <c r="D101" s="38">
        <v>17836.23</v>
      </c>
      <c r="E101" s="38">
        <v>16992</v>
      </c>
      <c r="F101" s="40">
        <f t="shared" si="2"/>
        <v>34828.229999999996</v>
      </c>
    </row>
    <row r="102" spans="2:6">
      <c r="B102" s="14" t="s">
        <v>99</v>
      </c>
      <c r="C102" s="14" t="s">
        <v>154</v>
      </c>
      <c r="D102" s="38">
        <v>17936.68</v>
      </c>
      <c r="E102" s="39">
        <v>16992</v>
      </c>
      <c r="F102" s="40">
        <f t="shared" ref="F102:F120" si="3">SUM(D102:E102)</f>
        <v>34928.68</v>
      </c>
    </row>
    <row r="103" spans="2:6">
      <c r="B103" s="14" t="s">
        <v>99</v>
      </c>
      <c r="C103" s="14" t="s">
        <v>155</v>
      </c>
      <c r="D103" s="39">
        <v>17973.72</v>
      </c>
      <c r="E103" s="39">
        <v>16992</v>
      </c>
      <c r="F103" s="40">
        <f t="shared" si="3"/>
        <v>34965.72</v>
      </c>
    </row>
    <row r="104" spans="2:6">
      <c r="B104" s="14" t="s">
        <v>99</v>
      </c>
      <c r="C104" s="14" t="s">
        <v>156</v>
      </c>
      <c r="D104" s="39">
        <v>18031.900000000001</v>
      </c>
      <c r="E104" s="39">
        <v>16992</v>
      </c>
      <c r="F104" s="40">
        <f t="shared" si="3"/>
        <v>35023.9</v>
      </c>
    </row>
    <row r="105" spans="2:6">
      <c r="B105" s="14" t="s">
        <v>100</v>
      </c>
      <c r="C105" s="14" t="s">
        <v>212</v>
      </c>
      <c r="D105" s="38">
        <v>30449.572425097602</v>
      </c>
      <c r="E105" s="38">
        <v>21560</v>
      </c>
      <c r="F105" s="40">
        <f t="shared" si="3"/>
        <v>52009.572425097605</v>
      </c>
    </row>
    <row r="106" spans="2:6">
      <c r="B106" s="14" t="s">
        <v>100</v>
      </c>
      <c r="C106" s="14" t="s">
        <v>213</v>
      </c>
      <c r="D106" s="38">
        <v>30484.801426892798</v>
      </c>
      <c r="E106" s="38">
        <v>21560</v>
      </c>
      <c r="F106" s="40">
        <f t="shared" si="3"/>
        <v>52044.801426892795</v>
      </c>
    </row>
    <row r="107" spans="2:6">
      <c r="B107" s="14" t="s">
        <v>100</v>
      </c>
      <c r="C107" s="14" t="s">
        <v>214</v>
      </c>
      <c r="D107" s="38">
        <v>30531.153489795201</v>
      </c>
      <c r="E107" s="38">
        <v>21560</v>
      </c>
      <c r="F107" s="40">
        <f t="shared" si="3"/>
        <v>52091.153489795201</v>
      </c>
    </row>
    <row r="108" spans="2:6">
      <c r="B108" s="14" t="s">
        <v>100</v>
      </c>
      <c r="C108" s="14" t="s">
        <v>149</v>
      </c>
      <c r="D108" s="38">
        <v>30563.4289964325</v>
      </c>
      <c r="E108" s="38">
        <v>21560</v>
      </c>
      <c r="F108" s="40">
        <f t="shared" si="3"/>
        <v>52123.4289964325</v>
      </c>
    </row>
    <row r="109" spans="2:6">
      <c r="B109" s="14" t="s">
        <v>100</v>
      </c>
      <c r="C109" s="14" t="s">
        <v>150</v>
      </c>
      <c r="D109" s="38">
        <v>30620.001818508299</v>
      </c>
      <c r="E109" s="38">
        <v>21560</v>
      </c>
      <c r="F109" s="40">
        <f t="shared" si="3"/>
        <v>52180.001818508303</v>
      </c>
    </row>
    <row r="110" spans="2:6">
      <c r="B110" s="14" t="s">
        <v>100</v>
      </c>
      <c r="C110" s="14" t="s">
        <v>151</v>
      </c>
      <c r="D110" s="38">
        <v>30669.304116934101</v>
      </c>
      <c r="E110" s="38">
        <v>21560</v>
      </c>
      <c r="F110" s="40">
        <f t="shared" si="3"/>
        <v>52229.304116934101</v>
      </c>
    </row>
    <row r="111" spans="2:6">
      <c r="B111" s="14" t="s">
        <v>100</v>
      </c>
      <c r="C111" s="14" t="s">
        <v>152</v>
      </c>
      <c r="D111" s="38">
        <v>30704</v>
      </c>
      <c r="E111" s="38">
        <v>21560</v>
      </c>
      <c r="F111" s="40">
        <f t="shared" si="3"/>
        <v>52264</v>
      </c>
    </row>
    <row r="112" spans="2:6">
      <c r="B112" s="14" t="s">
        <v>100</v>
      </c>
      <c r="C112" s="14" t="s">
        <v>153</v>
      </c>
      <c r="D112" s="38">
        <v>30732.399027838099</v>
      </c>
      <c r="E112" s="38">
        <v>21560</v>
      </c>
      <c r="F112" s="40">
        <f t="shared" si="3"/>
        <v>52292.399027838095</v>
      </c>
    </row>
    <row r="113" spans="2:6">
      <c r="B113" s="14" t="s">
        <v>100</v>
      </c>
      <c r="C113" s="14" t="s">
        <v>154</v>
      </c>
      <c r="D113" s="39">
        <v>30755</v>
      </c>
      <c r="E113" s="38">
        <v>21560</v>
      </c>
      <c r="F113" s="40">
        <f t="shared" si="3"/>
        <v>52315</v>
      </c>
    </row>
    <row r="114" spans="2:6">
      <c r="B114" s="14" t="s">
        <v>100</v>
      </c>
      <c r="C114" s="14" t="s">
        <v>155</v>
      </c>
      <c r="D114" s="39">
        <v>30823</v>
      </c>
      <c r="E114" s="38">
        <v>21560</v>
      </c>
      <c r="F114" s="40">
        <f t="shared" si="3"/>
        <v>52383</v>
      </c>
    </row>
    <row r="115" spans="2:6">
      <c r="B115" s="14" t="s">
        <v>100</v>
      </c>
      <c r="C115" s="14" t="s">
        <v>156</v>
      </c>
      <c r="D115" s="39">
        <v>30871</v>
      </c>
      <c r="E115" s="38">
        <v>21560</v>
      </c>
      <c r="F115" s="40">
        <f t="shared" si="3"/>
        <v>52431</v>
      </c>
    </row>
    <row r="116" spans="2:6">
      <c r="B116" s="14" t="s">
        <v>92</v>
      </c>
      <c r="C116" s="14" t="s">
        <v>152</v>
      </c>
      <c r="D116" s="39">
        <v>305.72046899999998</v>
      </c>
      <c r="E116" s="38">
        <v>196</v>
      </c>
      <c r="F116" s="40">
        <f t="shared" si="3"/>
        <v>501.72046899999998</v>
      </c>
    </row>
    <row r="117" spans="2:6">
      <c r="B117" s="14" t="s">
        <v>92</v>
      </c>
      <c r="C117" s="14" t="s">
        <v>153</v>
      </c>
      <c r="D117" s="39">
        <v>305.27579700000001</v>
      </c>
      <c r="E117" s="38">
        <v>196</v>
      </c>
      <c r="F117" s="40">
        <f t="shared" si="3"/>
        <v>501.27579700000001</v>
      </c>
    </row>
    <row r="118" spans="2:6">
      <c r="B118" s="14" t="s">
        <v>92</v>
      </c>
      <c r="C118" s="14" t="s">
        <v>154</v>
      </c>
      <c r="D118" s="39">
        <v>294.69802900000002</v>
      </c>
      <c r="E118" s="38">
        <v>196</v>
      </c>
      <c r="F118" s="40">
        <f t="shared" si="3"/>
        <v>490.69802900000002</v>
      </c>
    </row>
    <row r="119" spans="2:6">
      <c r="B119" s="14" t="s">
        <v>92</v>
      </c>
      <c r="C119" s="14" t="s">
        <v>155</v>
      </c>
      <c r="D119" s="39">
        <v>296</v>
      </c>
      <c r="E119" s="38">
        <v>196</v>
      </c>
      <c r="F119" s="40">
        <f t="shared" si="3"/>
        <v>492</v>
      </c>
    </row>
    <row r="120" spans="2:6">
      <c r="B120" s="14" t="s">
        <v>92</v>
      </c>
      <c r="C120" s="14" t="s">
        <v>156</v>
      </c>
      <c r="D120" s="39">
        <v>296</v>
      </c>
      <c r="E120" s="38">
        <v>196</v>
      </c>
      <c r="F120" s="40">
        <f t="shared" si="3"/>
        <v>492</v>
      </c>
    </row>
    <row r="121" spans="2:6">
      <c r="B121" s="14" t="s">
        <v>58</v>
      </c>
      <c r="C121" s="14" t="s">
        <v>157</v>
      </c>
      <c r="D121" s="39">
        <v>46084</v>
      </c>
      <c r="E121" s="38">
        <v>31200</v>
      </c>
      <c r="F121" s="40">
        <f t="shared" ref="F121:F131" si="4">SUM(D121:E121)</f>
        <v>77284</v>
      </c>
    </row>
    <row r="122" spans="2:6">
      <c r="B122" s="14" t="s">
        <v>93</v>
      </c>
      <c r="C122" s="14" t="s">
        <v>157</v>
      </c>
      <c r="D122" s="39">
        <v>16727</v>
      </c>
      <c r="E122" s="38">
        <v>13510</v>
      </c>
      <c r="F122" s="40">
        <f t="shared" si="4"/>
        <v>30237</v>
      </c>
    </row>
    <row r="123" spans="2:6">
      <c r="B123" s="14" t="s">
        <v>161</v>
      </c>
      <c r="C123" s="14" t="s">
        <v>157</v>
      </c>
      <c r="D123" s="39">
        <v>42474</v>
      </c>
      <c r="E123" s="38">
        <v>36565</v>
      </c>
      <c r="F123" s="40">
        <f t="shared" si="4"/>
        <v>79039</v>
      </c>
    </row>
    <row r="124" spans="2:6">
      <c r="B124" s="14" t="s">
        <v>96</v>
      </c>
      <c r="C124" s="14" t="s">
        <v>157</v>
      </c>
      <c r="D124" s="39">
        <v>22436</v>
      </c>
      <c r="E124" s="38">
        <v>17537</v>
      </c>
      <c r="F124" s="40">
        <f t="shared" si="4"/>
        <v>39973</v>
      </c>
    </row>
    <row r="125" spans="2:6">
      <c r="B125" s="14" t="s">
        <v>95</v>
      </c>
      <c r="C125" s="14" t="s">
        <v>157</v>
      </c>
      <c r="D125" s="39">
        <v>11386</v>
      </c>
      <c r="E125" s="38">
        <v>11642</v>
      </c>
      <c r="F125" s="40">
        <f t="shared" si="4"/>
        <v>23028</v>
      </c>
    </row>
    <row r="126" spans="2:6">
      <c r="B126" s="14" t="s">
        <v>97</v>
      </c>
      <c r="C126" s="14" t="s">
        <v>157</v>
      </c>
      <c r="D126" s="39">
        <v>69286.2</v>
      </c>
      <c r="E126" s="38">
        <v>40068.65</v>
      </c>
      <c r="F126" s="40">
        <f t="shared" si="4"/>
        <v>109354.85</v>
      </c>
    </row>
    <row r="127" spans="2:6">
      <c r="B127" s="14" t="s">
        <v>91</v>
      </c>
      <c r="C127" s="14" t="s">
        <v>157</v>
      </c>
      <c r="D127" s="39">
        <v>19950</v>
      </c>
      <c r="E127" s="38">
        <v>17175</v>
      </c>
      <c r="F127" s="40">
        <f t="shared" si="4"/>
        <v>37125</v>
      </c>
    </row>
    <row r="128" spans="2:6">
      <c r="B128" s="14" t="s">
        <v>99</v>
      </c>
      <c r="C128" s="14" t="s">
        <v>157</v>
      </c>
      <c r="D128" s="39">
        <v>18097</v>
      </c>
      <c r="E128" s="38">
        <v>16992</v>
      </c>
      <c r="F128" s="40">
        <f t="shared" si="4"/>
        <v>35089</v>
      </c>
    </row>
    <row r="129" spans="1:6">
      <c r="B129" s="14" t="s">
        <v>100</v>
      </c>
      <c r="C129" s="14" t="s">
        <v>157</v>
      </c>
      <c r="D129" s="39">
        <v>30973</v>
      </c>
      <c r="E129" s="38">
        <v>21560</v>
      </c>
      <c r="F129" s="40">
        <f t="shared" si="4"/>
        <v>52533</v>
      </c>
    </row>
    <row r="130" spans="1:6">
      <c r="B130" s="14" t="s">
        <v>94</v>
      </c>
      <c r="C130" s="14" t="s">
        <v>157</v>
      </c>
      <c r="D130" s="39">
        <v>55772</v>
      </c>
      <c r="E130" s="38">
        <v>36804</v>
      </c>
      <c r="F130" s="40">
        <f t="shared" si="4"/>
        <v>92576</v>
      </c>
    </row>
    <row r="131" spans="1:6">
      <c r="B131" s="14" t="s">
        <v>92</v>
      </c>
      <c r="C131" s="14" t="s">
        <v>157</v>
      </c>
      <c r="D131" s="39">
        <v>299</v>
      </c>
      <c r="E131" s="38">
        <v>196</v>
      </c>
      <c r="F131" s="40">
        <f t="shared" si="4"/>
        <v>495</v>
      </c>
    </row>
    <row r="132" spans="1:6"/>
    <row r="133" spans="1:6" s="35" customFormat="1" ht="13.15">
      <c r="A133" s="35" t="s">
        <v>51</v>
      </c>
    </row>
  </sheetData>
  <sheetProtection sheet="1" objects="1" scenarios="1"/>
  <pageMargins left="0.7" right="0.7" top="0.75" bottom="0.75" header="0.3" footer="0.3"/>
  <pageSetup paperSize="9" scale="51" fitToHeight="0" orientation="portrait" r:id="rId1"/>
  <headerFooter>
    <oddHeader>&amp;L&amp;F&amp;C&amp;A&amp;ROFFICIAL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7F4F9-968D-42DA-B8FD-6665061E1CDF}">
  <sheetPr codeName="Sheet20">
    <tabColor rgb="FFFFDB8E"/>
    <pageSetUpPr fitToPage="1"/>
  </sheetPr>
  <dimension ref="A1:BJ24"/>
  <sheetViews>
    <sheetView showGridLines="0" zoomScale="80" zoomScaleNormal="80" workbookViewId="0"/>
  </sheetViews>
  <sheetFormatPr defaultColWidth="0" defaultRowHeight="14.25" zeroHeight="1"/>
  <cols>
    <col min="1" max="1" width="7.125" style="8" customWidth="1"/>
    <col min="2" max="2" width="7.25" style="8" bestFit="1" customWidth="1"/>
    <col min="3" max="3" width="23.125" style="8" bestFit="1" customWidth="1"/>
    <col min="4" max="4" width="10.5" style="8" bestFit="1" customWidth="1"/>
    <col min="5" max="7" width="9" style="8" customWidth="1"/>
    <col min="8" max="16384" width="9" style="8" hidden="1"/>
  </cols>
  <sheetData>
    <row r="1" spans="1:62" s="7" customFormat="1" ht="30.75">
      <c r="A1" s="1" t="e">
        <f ca="1" xml:space="preserve"> RIGHT(CELL("filename", A1), LEN(CELL("filename", A1)) - SEARCH("]", CELL("filename", A1)))</f>
        <v>#VALUE!</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row>
    <row r="2" spans="1:62" s="28" customFormat="1" ht="13.15"/>
    <row r="3" spans="1:62" s="29" customFormat="1" ht="13.15">
      <c r="A3" s="29" t="s">
        <v>391</v>
      </c>
    </row>
    <row r="4" spans="1:62"/>
    <row r="5" spans="1:62">
      <c r="B5" s="32" t="s">
        <v>147</v>
      </c>
      <c r="C5" s="32" t="s">
        <v>392</v>
      </c>
      <c r="D5" s="32" t="s">
        <v>393</v>
      </c>
    </row>
    <row r="6" spans="1:62">
      <c r="B6" s="33" t="s">
        <v>58</v>
      </c>
      <c r="C6" s="34" t="s">
        <v>394</v>
      </c>
      <c r="D6" s="34" t="s">
        <v>120</v>
      </c>
    </row>
    <row r="7" spans="1:62">
      <c r="B7" s="34" t="s">
        <v>91</v>
      </c>
      <c r="C7" s="34" t="s">
        <v>395</v>
      </c>
      <c r="D7" s="34" t="s">
        <v>120</v>
      </c>
    </row>
    <row r="8" spans="1:62">
      <c r="B8" s="34" t="s">
        <v>92</v>
      </c>
      <c r="C8" s="34" t="s">
        <v>396</v>
      </c>
      <c r="D8" s="34" t="s">
        <v>120</v>
      </c>
    </row>
    <row r="9" spans="1:62">
      <c r="B9" s="34" t="s">
        <v>93</v>
      </c>
      <c r="C9" s="34" t="s">
        <v>397</v>
      </c>
      <c r="D9" s="34" t="s">
        <v>120</v>
      </c>
    </row>
    <row r="10" spans="1:62">
      <c r="B10" s="34" t="s">
        <v>94</v>
      </c>
      <c r="C10" s="34" t="s">
        <v>398</v>
      </c>
      <c r="D10" s="34" t="s">
        <v>120</v>
      </c>
    </row>
    <row r="11" spans="1:62">
      <c r="B11" s="34" t="s">
        <v>95</v>
      </c>
      <c r="C11" s="34" t="s">
        <v>399</v>
      </c>
      <c r="D11" s="34" t="s">
        <v>120</v>
      </c>
    </row>
    <row r="12" spans="1:62">
      <c r="B12" s="34" t="s">
        <v>96</v>
      </c>
      <c r="C12" s="34" t="s">
        <v>400</v>
      </c>
      <c r="D12" s="34" t="s">
        <v>120</v>
      </c>
    </row>
    <row r="13" spans="1:62">
      <c r="B13" s="34" t="s">
        <v>97</v>
      </c>
      <c r="C13" s="34" t="s">
        <v>401</v>
      </c>
      <c r="D13" s="34" t="s">
        <v>120</v>
      </c>
    </row>
    <row r="14" spans="1:62">
      <c r="B14" s="34" t="s">
        <v>98</v>
      </c>
      <c r="C14" s="34" t="s">
        <v>402</v>
      </c>
      <c r="D14" s="34" t="s">
        <v>120</v>
      </c>
    </row>
    <row r="15" spans="1:62">
      <c r="B15" s="34" t="s">
        <v>99</v>
      </c>
      <c r="C15" s="34" t="s">
        <v>403</v>
      </c>
      <c r="D15" s="34" t="s">
        <v>120</v>
      </c>
    </row>
    <row r="16" spans="1:62">
      <c r="B16" s="34" t="s">
        <v>100</v>
      </c>
      <c r="C16" s="34" t="s">
        <v>404</v>
      </c>
      <c r="D16" s="34" t="s">
        <v>120</v>
      </c>
    </row>
    <row r="17" spans="1:4">
      <c r="B17" s="34" t="s">
        <v>101</v>
      </c>
      <c r="C17" s="34" t="s">
        <v>405</v>
      </c>
      <c r="D17" s="34" t="s">
        <v>122</v>
      </c>
    </row>
    <row r="18" spans="1:4">
      <c r="B18" s="34" t="s">
        <v>102</v>
      </c>
      <c r="C18" s="34" t="s">
        <v>406</v>
      </c>
      <c r="D18" s="34" t="s">
        <v>122</v>
      </c>
    </row>
    <row r="19" spans="1:4">
      <c r="B19" s="34" t="s">
        <v>103</v>
      </c>
      <c r="C19" s="34" t="s">
        <v>407</v>
      </c>
      <c r="D19" s="34" t="s">
        <v>122</v>
      </c>
    </row>
    <row r="20" spans="1:4">
      <c r="B20" s="34" t="s">
        <v>104</v>
      </c>
      <c r="C20" s="34" t="s">
        <v>408</v>
      </c>
      <c r="D20" s="34" t="s">
        <v>122</v>
      </c>
    </row>
    <row r="21" spans="1:4">
      <c r="B21" s="34" t="s">
        <v>105</v>
      </c>
      <c r="C21" s="34" t="s">
        <v>409</v>
      </c>
      <c r="D21" s="34" t="s">
        <v>122</v>
      </c>
    </row>
    <row r="22" spans="1:4">
      <c r="B22" s="34" t="s">
        <v>106</v>
      </c>
      <c r="C22" s="34" t="s">
        <v>410</v>
      </c>
      <c r="D22" s="34" t="s">
        <v>122</v>
      </c>
    </row>
    <row r="23" spans="1:4"/>
    <row r="24" spans="1:4" s="35" customFormat="1" ht="13.15">
      <c r="A24" s="35" t="s">
        <v>51</v>
      </c>
    </row>
  </sheetData>
  <sheetProtection sheet="1" objects="1" scenarios="1"/>
  <pageMargins left="0.7" right="0.7" top="0.75" bottom="0.75" header="0.3" footer="0.3"/>
  <pageSetup paperSize="9" fitToHeight="0" orientation="portrait" r:id="rId1"/>
  <headerFooter>
    <oddHeader>&amp;L&amp;F&amp;C&amp;A&amp;ROFFICIAL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0ED2-EAA9-485E-AA06-1E027C9EAB47}">
  <sheetPr>
    <tabColor theme="3"/>
    <outlinePr summaryBelow="0" summaryRight="0"/>
    <pageSetUpPr fitToPage="1"/>
  </sheetPr>
  <dimension ref="A1:XFC98"/>
  <sheetViews>
    <sheetView showGridLines="0" topLeftCell="A2" zoomScaleNormal="100" workbookViewId="0">
      <selection activeCell="J35" sqref="J35"/>
    </sheetView>
  </sheetViews>
  <sheetFormatPr defaultColWidth="8" defaultRowHeight="0" customHeight="1" zeroHeight="1"/>
  <cols>
    <col min="1" max="1" width="7.625" style="2" customWidth="1"/>
    <col min="2" max="2" width="57.625" style="2" bestFit="1" customWidth="1"/>
    <col min="3" max="3" width="13.5" style="2" customWidth="1"/>
    <col min="4" max="10" width="8" style="2" customWidth="1"/>
    <col min="11" max="13" width="8" style="2" hidden="1" customWidth="1"/>
    <col min="14" max="16383" width="0" style="2" hidden="1" customWidth="1"/>
    <col min="16384" max="16384" width="8.25" style="2" hidden="1" customWidth="1"/>
  </cols>
  <sheetData>
    <row r="1" spans="1:10" ht="30.75">
      <c r="A1" s="190" t="e">
        <f ca="1" xml:space="preserve"> RIGHT(CELL("filename", $A$1), LEN(CELL("filename", $A$1)) - SEARCH("]", CELL("filename", $A$1)))</f>
        <v>#VALUE!</v>
      </c>
      <c r="B1" s="190"/>
      <c r="C1" s="191"/>
      <c r="D1" s="191"/>
      <c r="E1" s="191"/>
      <c r="F1" s="191"/>
      <c r="G1" s="191"/>
      <c r="H1" s="191"/>
      <c r="I1" s="191"/>
      <c r="J1" s="191"/>
    </row>
    <row r="2" spans="1:10" ht="13.15"/>
    <row r="3" spans="1:10" s="3" customFormat="1" ht="23.25">
      <c r="B3" s="4" t="s">
        <v>22</v>
      </c>
    </row>
    <row r="4" spans="1:10" ht="13.15"/>
    <row r="5" spans="1:10" ht="13.15">
      <c r="B5" s="2" t="s">
        <v>23</v>
      </c>
      <c r="C5" s="5" t="s">
        <v>24</v>
      </c>
    </row>
    <row r="6" spans="1:10" ht="13.15">
      <c r="B6" s="2" t="s">
        <v>25</v>
      </c>
      <c r="C6" s="5">
        <v>2</v>
      </c>
    </row>
    <row r="7" spans="1:10" ht="13.15">
      <c r="B7" s="2" t="s">
        <v>26</v>
      </c>
      <c r="C7" s="192" t="e">
        <f ca="1" xml:space="preserve"> MID(CELL("filename"), FIND("[", CELL("filename"), 1) + 1, FIND("]", CELL("filename"), 1) - FIND("[", CELL("filename"), 1) - 1)</f>
        <v>#VALUE!</v>
      </c>
    </row>
    <row r="8" spans="1:10" ht="13.15">
      <c r="B8" s="2" t="s">
        <v>27</v>
      </c>
      <c r="C8" s="6">
        <v>46113</v>
      </c>
    </row>
    <row r="9" spans="1:10" ht="13.15"/>
    <row r="10" spans="1:10" ht="13.5">
      <c r="B10" s="2" t="s">
        <v>28</v>
      </c>
      <c r="C10" s="193" t="s">
        <v>29</v>
      </c>
    </row>
    <row r="11" spans="1:10" ht="13.15">
      <c r="C11" s="194"/>
    </row>
    <row r="12" spans="1:10" ht="13.15"/>
    <row r="13" spans="1:10" ht="13.15"/>
    <row r="14" spans="1:10" ht="13.15"/>
    <row r="15" spans="1:10" ht="13.15"/>
    <row r="16" spans="1:10" ht="13.15"/>
    <row r="17" spans="2:2" ht="13.15"/>
    <row r="18" spans="2:2" ht="13.15"/>
    <row r="19" spans="2:2" ht="13.15"/>
    <row r="20" spans="2:2" ht="14.25">
      <c r="B20" s="195"/>
    </row>
    <row r="21" spans="2:2" ht="13.15"/>
    <row r="22" spans="2:2" ht="13.15"/>
    <row r="23" spans="2:2" ht="13.15"/>
    <row r="24" spans="2:2" ht="13.15"/>
    <row r="25" spans="2:2" ht="13.15"/>
    <row r="26" spans="2:2" ht="13.15"/>
    <row r="27" spans="2:2" ht="13.15"/>
    <row r="28" spans="2:2" ht="13.15"/>
    <row r="29" spans="2:2" ht="13.15"/>
    <row r="30" spans="2:2" ht="13.15"/>
    <row r="31" spans="2:2" ht="13.15"/>
    <row r="32" spans="2:2" ht="13.15"/>
    <row r="33" s="2" customFormat="1" ht="13.15"/>
    <row r="34" s="2" customFormat="1" ht="13.15"/>
    <row r="35" s="2" customFormat="1" ht="13.15"/>
    <row r="36" s="2" customFormat="1" ht="13.15"/>
    <row r="37" s="2" customFormat="1" ht="13.15"/>
    <row r="38" s="2" customFormat="1" ht="13.15"/>
    <row r="39" s="2" customFormat="1" ht="13.15"/>
    <row r="40" s="2" customFormat="1" ht="13.15"/>
    <row r="41" s="2" customFormat="1" ht="13.15"/>
    <row r="42" s="2" customFormat="1" ht="13.15"/>
    <row r="43" s="2" customFormat="1" ht="13.15"/>
    <row r="44" s="2" customFormat="1" ht="13.15" hidden="1"/>
    <row r="45" s="2" customFormat="1" ht="13.15" hidden="1"/>
    <row r="46" s="2" customFormat="1" ht="13.5" hidden="1" customHeight="1"/>
    <row r="47" s="2" customFormat="1" ht="13.5" hidden="1" customHeight="1"/>
    <row r="48" s="2" customFormat="1" ht="13.5" hidden="1" customHeight="1"/>
    <row r="49" s="2" customFormat="1" ht="13.5" hidden="1" customHeight="1"/>
    <row r="50" s="2" customFormat="1" ht="13.5" hidden="1" customHeight="1"/>
    <row r="51" s="2" customFormat="1" ht="13.5" hidden="1" customHeight="1"/>
    <row r="52" s="2" customFormat="1" ht="13.5" hidden="1" customHeight="1"/>
    <row r="53" s="2" customFormat="1" ht="13.5" hidden="1" customHeight="1"/>
    <row r="54" s="2" customFormat="1" ht="13.5" hidden="1" customHeight="1"/>
    <row r="55" s="2" customFormat="1" ht="13.5" hidden="1" customHeight="1"/>
    <row r="56" s="2" customFormat="1" ht="13.5" hidden="1" customHeight="1"/>
    <row r="57" s="2" customFormat="1" ht="13.5" hidden="1" customHeight="1"/>
    <row r="58" s="2" customFormat="1" ht="13.5" hidden="1" customHeight="1"/>
    <row r="59" s="2" customFormat="1" ht="13.5" hidden="1" customHeight="1"/>
    <row r="60" s="2" customFormat="1" ht="13.5" hidden="1" customHeight="1"/>
    <row r="61" s="2" customFormat="1" ht="13.5" hidden="1" customHeight="1"/>
    <row r="62" s="2" customFormat="1" ht="13.5" hidden="1" customHeight="1"/>
    <row r="63" s="2" customFormat="1" ht="13.5" hidden="1" customHeight="1"/>
    <row r="64" s="2" customFormat="1" ht="13.5" hidden="1" customHeight="1"/>
    <row r="65" s="2" customFormat="1" ht="13.5" hidden="1" customHeight="1"/>
    <row r="66" s="2" customFormat="1" ht="13.5" hidden="1" customHeight="1"/>
    <row r="67" s="2" customFormat="1" ht="13.5" hidden="1" customHeight="1"/>
    <row r="68" s="2" customFormat="1" ht="13.5" hidden="1" customHeight="1"/>
    <row r="69" s="2" customFormat="1" ht="13.5" hidden="1" customHeight="1"/>
    <row r="70" s="2" customFormat="1" ht="13.5" hidden="1" customHeight="1"/>
    <row r="71" s="2" customFormat="1" ht="13.5" hidden="1" customHeight="1"/>
    <row r="72" s="2" customFormat="1" ht="13.5" hidden="1" customHeight="1"/>
    <row r="73" s="2" customFormat="1" ht="13.5" hidden="1" customHeight="1"/>
    <row r="74" s="2" customFormat="1" ht="13.5" hidden="1" customHeight="1"/>
    <row r="75" s="2" customFormat="1" ht="13.5" hidden="1" customHeight="1"/>
    <row r="76" s="2" customFormat="1" ht="13.5" hidden="1" customHeight="1"/>
    <row r="77" s="2" customFormat="1" ht="13.5" hidden="1" customHeight="1"/>
    <row r="78" s="2" customFormat="1" ht="13.5" hidden="1" customHeight="1"/>
    <row r="79" s="2" customFormat="1" ht="13.5" hidden="1" customHeight="1"/>
    <row r="80" s="2" customFormat="1" ht="13.5" hidden="1" customHeight="1"/>
    <row r="81" s="2" customFormat="1" ht="13.5" hidden="1" customHeight="1"/>
    <row r="82" s="2" customFormat="1" ht="13.5" hidden="1" customHeight="1"/>
    <row r="83" s="2" customFormat="1" ht="13.5" hidden="1" customHeight="1"/>
    <row r="84" s="2" customFormat="1" ht="13.5" hidden="1" customHeight="1"/>
    <row r="85" s="2" customFormat="1" ht="13.5" hidden="1" customHeight="1"/>
    <row r="86" s="2" customFormat="1" ht="13.5" hidden="1" customHeight="1"/>
    <row r="87" s="2" customFormat="1" ht="13.5" hidden="1" customHeight="1"/>
    <row r="88" s="2" customFormat="1" ht="13.5" hidden="1" customHeight="1"/>
    <row r="89" s="2" customFormat="1" ht="13.5" hidden="1" customHeight="1"/>
    <row r="90" s="2" customFormat="1" ht="13.5" hidden="1" customHeight="1"/>
    <row r="91" s="2" customFormat="1" ht="13.5" hidden="1" customHeight="1"/>
    <row r="92" s="2" customFormat="1" ht="13.5" hidden="1" customHeight="1"/>
    <row r="93" s="2" customFormat="1" ht="13.5" hidden="1" customHeight="1"/>
    <row r="94" s="2" customFormat="1" ht="13.5" hidden="1" customHeight="1"/>
    <row r="95" s="2" customFormat="1" ht="13.5" hidden="1" customHeight="1"/>
    <row r="96" s="2" customFormat="1" ht="13.5" hidden="1" customHeight="1"/>
    <row r="97" s="2" customFormat="1" ht="13.5" hidden="1" customHeight="1"/>
    <row r="98" s="2" customFormat="1" ht="13.5" hidden="1" customHeight="1"/>
  </sheetData>
  <hyperlinks>
    <hyperlink ref="C10" r:id="rId1" xr:uid="{A1AEB2EA-F2B5-4A4A-87D4-079FB6B41645}"/>
  </hyperlinks>
  <pageMargins left="0.7" right="0.7" top="0.75" bottom="0.75" header="0.3" footer="0.3"/>
  <pageSetup paperSize="9" scale="59" fitToHeight="0" orientation="portrait" r:id="rId2"/>
  <headerFooter>
    <oddHeader>&amp;L&amp;F&amp;C&amp;A&amp;ROFFICIAL</oddHeader>
    <oddFooter>&amp;LPrinted on &amp;D at &amp;T&amp;CPage &amp;P of &amp;N&amp;ROfwat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0D17-116D-44B2-B6EA-7FD7D90367D0}">
  <sheetPr>
    <tabColor rgb="FFCCCCCE"/>
  </sheetPr>
  <dimension ref="A1:V19"/>
  <sheetViews>
    <sheetView tabSelected="1" zoomScaleNormal="100" workbookViewId="0">
      <selection activeCell="D11" sqref="D11"/>
    </sheetView>
  </sheetViews>
  <sheetFormatPr defaultColWidth="14.25" defaultRowHeight="36.75" customHeight="1"/>
  <cols>
    <col min="1" max="1" width="9" style="202" customWidth="1"/>
    <col min="2" max="2" width="9.625" style="202" customWidth="1"/>
    <col min="3" max="3" width="40.25" style="202" customWidth="1"/>
    <col min="4" max="4" width="75" style="202" customWidth="1"/>
    <col min="5" max="5" width="39.5" style="202" customWidth="1"/>
    <col min="6" max="16384" width="14.25" style="202"/>
  </cols>
  <sheetData>
    <row r="1" spans="1:22" ht="30.75">
      <c r="A1" s="215" t="e">
        <f ca="1" xml:space="preserve"> RIGHT(CELL("filename", $A$1), LEN(CELL("filename", $A$1)) - SEARCH("]", CELL("filename", $A$1)))</f>
        <v>#VALUE!</v>
      </c>
      <c r="B1" s="214"/>
      <c r="C1" s="214"/>
      <c r="D1" s="214"/>
      <c r="E1" s="214"/>
      <c r="F1" s="214"/>
      <c r="G1" s="214"/>
      <c r="H1" s="214"/>
      <c r="I1" s="214"/>
      <c r="J1" s="214"/>
    </row>
    <row r="2" spans="1:22" ht="13.15"/>
    <row r="3" spans="1:22" ht="13.15"/>
    <row r="4" spans="1:22" ht="18">
      <c r="A4" s="213" t="s">
        <v>30</v>
      </c>
      <c r="B4" s="212"/>
      <c r="C4" s="212"/>
      <c r="D4" s="212"/>
      <c r="E4" s="212"/>
    </row>
    <row r="5" spans="1:22" ht="13.15"/>
    <row r="6" spans="1:22" ht="13.15">
      <c r="B6" s="202" t="s">
        <v>31</v>
      </c>
    </row>
    <row r="7" spans="1:22" ht="13.15"/>
    <row r="8" spans="1:22" ht="38.25" customHeight="1">
      <c r="B8" s="211" t="s">
        <v>32</v>
      </c>
      <c r="C8" s="211" t="s">
        <v>33</v>
      </c>
      <c r="D8" s="211" t="s">
        <v>34</v>
      </c>
      <c r="E8" s="210" t="s">
        <v>35</v>
      </c>
    </row>
    <row r="9" spans="1:22" ht="27.75" customHeight="1">
      <c r="B9" s="209">
        <v>1</v>
      </c>
      <c r="C9" s="209" t="s">
        <v>36</v>
      </c>
      <c r="D9" s="216" t="s">
        <v>37</v>
      </c>
      <c r="E9" s="219" t="s">
        <v>38</v>
      </c>
    </row>
    <row r="10" spans="1:22" ht="27.75" customHeight="1">
      <c r="B10" s="209">
        <v>2</v>
      </c>
      <c r="C10" s="209" t="s">
        <v>39</v>
      </c>
      <c r="D10" s="209" t="s">
        <v>40</v>
      </c>
      <c r="E10" s="208" t="s">
        <v>41</v>
      </c>
    </row>
    <row r="11" spans="1:22" ht="27.75" customHeight="1">
      <c r="B11" s="209">
        <v>3</v>
      </c>
      <c r="C11" s="209" t="s">
        <v>42</v>
      </c>
      <c r="D11" s="209" t="s">
        <v>40</v>
      </c>
      <c r="E11" s="208" t="s">
        <v>41</v>
      </c>
    </row>
    <row r="12" spans="1:22" ht="27.75" customHeight="1">
      <c r="B12" s="209">
        <v>4</v>
      </c>
      <c r="C12" s="209" t="s">
        <v>43</v>
      </c>
      <c r="D12" s="209" t="s">
        <v>44</v>
      </c>
      <c r="E12" s="208" t="s">
        <v>41</v>
      </c>
    </row>
    <row r="13" spans="1:22" ht="27.75" customHeight="1">
      <c r="B13" s="209">
        <v>5</v>
      </c>
      <c r="C13" s="209" t="s">
        <v>45</v>
      </c>
      <c r="D13" s="209" t="s">
        <v>46</v>
      </c>
      <c r="E13" s="207" t="s">
        <v>41</v>
      </c>
    </row>
    <row r="14" spans="1:22" ht="27.75" customHeight="1">
      <c r="B14" s="209">
        <v>6</v>
      </c>
      <c r="C14" s="209" t="s">
        <v>47</v>
      </c>
      <c r="D14" s="209" t="s">
        <v>48</v>
      </c>
      <c r="E14" s="207" t="s">
        <v>41</v>
      </c>
    </row>
    <row r="15" spans="1:22" ht="13.5">
      <c r="D15" s="206"/>
    </row>
    <row r="16" spans="1:22" s="204" customFormat="1" ht="13.5">
      <c r="A16" s="205" t="s">
        <v>49</v>
      </c>
      <c r="B16" s="205"/>
      <c r="C16" s="205"/>
      <c r="D16" s="205"/>
      <c r="E16" s="205"/>
      <c r="F16" s="205"/>
      <c r="G16" s="205"/>
      <c r="H16" s="205"/>
      <c r="I16" s="205"/>
      <c r="J16" s="205"/>
      <c r="K16" s="205"/>
      <c r="L16" s="205"/>
      <c r="M16" s="205"/>
      <c r="N16" s="205"/>
      <c r="O16" s="205"/>
      <c r="P16" s="205"/>
      <c r="Q16" s="205"/>
      <c r="R16" s="205"/>
      <c r="S16" s="205"/>
      <c r="T16" s="205"/>
      <c r="U16" s="205"/>
      <c r="V16" s="205"/>
    </row>
    <row r="17" spans="4:4" ht="36.75" customHeight="1">
      <c r="D17" s="203"/>
    </row>
    <row r="18" spans="4:4" ht="36.75" customHeight="1">
      <c r="D18" s="203"/>
    </row>
    <row r="19" spans="4:4" ht="36.75" customHeight="1">
      <c r="D19" s="203"/>
    </row>
  </sheetData>
  <hyperlinks>
    <hyperlink ref="E9" r:id="rId1" xr:uid="{2E375EF6-C9AF-4E7D-A665-DB72B04E74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BDF68-F9FC-4672-A201-585C137B2E1E}">
  <sheetPr codeName="Sheet3">
    <tabColor theme="3" tint="0.59999389629810485"/>
    <outlinePr summaryBelow="0" summaryRight="0"/>
    <pageSetUpPr fitToPage="1"/>
  </sheetPr>
  <dimension ref="A1:BT28"/>
  <sheetViews>
    <sheetView showGridLines="0" zoomScale="80" zoomScaleNormal="80" workbookViewId="0"/>
  </sheetViews>
  <sheetFormatPr defaultColWidth="0" defaultRowHeight="13.15" zeroHeight="1"/>
  <cols>
    <col min="1" max="1" width="1.875" style="183" customWidth="1"/>
    <col min="2" max="5" width="1.375" style="178" customWidth="1"/>
    <col min="6" max="6" width="2.375" style="178" customWidth="1"/>
    <col min="7" max="7" width="4" style="178" customWidth="1"/>
    <col min="8" max="28" width="2.375" style="178" customWidth="1"/>
    <col min="29" max="29" width="27.5" style="178" customWidth="1"/>
    <col min="30" max="30" width="2.375" style="178" customWidth="1"/>
    <col min="31" max="31" width="4" style="178" customWidth="1"/>
    <col min="32" max="32" width="2.375" style="178" customWidth="1"/>
    <col min="33" max="33" width="27.5" style="178" customWidth="1"/>
    <col min="34" max="34" width="2.375" style="178" customWidth="1"/>
    <col min="35" max="35" width="4" style="178" customWidth="1"/>
    <col min="36" max="38" width="2.375" style="178" customWidth="1"/>
    <col min="39" max="39" width="36.75" style="178" customWidth="1"/>
    <col min="40" max="42" width="2.375" style="178" hidden="1" customWidth="1"/>
    <col min="43" max="43" width="4" style="178" hidden="1" customWidth="1"/>
    <col min="44" max="44" width="2.375" style="178" hidden="1" customWidth="1"/>
    <col min="45" max="45" width="27.5" style="178" hidden="1" customWidth="1"/>
    <col min="46" max="46" width="2.375" style="178" hidden="1" customWidth="1"/>
    <col min="47" max="47" width="4" style="178" hidden="1" customWidth="1"/>
    <col min="48" max="48" width="2.375" style="178" hidden="1" customWidth="1"/>
    <col min="49" max="49" width="27.5" style="178" hidden="1" customWidth="1"/>
    <col min="50" max="50" width="2.375" style="178" hidden="1" customWidth="1"/>
    <col min="51" max="51" width="4" style="178" hidden="1" customWidth="1"/>
    <col min="52" max="52" width="5.125" style="178" hidden="1" customWidth="1"/>
    <col min="53" max="54" width="2.375" style="178" hidden="1" customWidth="1"/>
    <col min="55" max="55" width="27.5" style="178" hidden="1" customWidth="1"/>
    <col min="56" max="56" width="2.375" style="178" hidden="1" customWidth="1"/>
    <col min="57" max="57" width="5.125" style="178" hidden="1" customWidth="1"/>
    <col min="58" max="58" width="2.375" style="178" hidden="1" customWidth="1"/>
    <col min="59" max="59" width="27.5" style="178" hidden="1" customWidth="1"/>
    <col min="60" max="61" width="2.375" style="178" hidden="1" customWidth="1"/>
    <col min="62" max="62" width="6.25" style="183" hidden="1" customWidth="1"/>
    <col min="63" max="72" width="6.375" style="183" hidden="1" customWidth="1"/>
    <col min="73" max="73" width="6.25" style="183" hidden="1" customWidth="1"/>
    <col min="74" max="16384" width="6.25" style="183" hidden="1"/>
  </cols>
  <sheetData>
    <row r="1" spans="1:42" s="171" customFormat="1" ht="30.75">
      <c r="A1" s="54" t="e">
        <f ca="1" xml:space="preserve"> RIGHT(CELL("filename", A1), LEN(CELL("filename", A1)) - SEARCH("]", CELL("filename", A1)))</f>
        <v>#VALUE!</v>
      </c>
    </row>
    <row r="2" spans="1:42">
      <c r="B2" s="170"/>
      <c r="AC2" s="179"/>
    </row>
    <row r="3" spans="1:42" s="143" customFormat="1">
      <c r="B3" s="143" t="s">
        <v>50</v>
      </c>
    </row>
    <row r="4" spans="1:42">
      <c r="B4" s="170"/>
      <c r="AC4" s="179"/>
    </row>
    <row r="5" spans="1:42">
      <c r="B5" s="170"/>
      <c r="G5" s="180"/>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0"/>
      <c r="AH5" s="181"/>
      <c r="AI5" s="181"/>
      <c r="AJ5" s="181"/>
      <c r="AK5" s="181"/>
      <c r="AL5" s="181"/>
      <c r="AM5" s="181"/>
      <c r="AN5" s="181"/>
      <c r="AO5" s="181"/>
      <c r="AP5" s="181"/>
    </row>
    <row r="6" spans="1:42">
      <c r="B6" s="170"/>
      <c r="AG6" s="179"/>
    </row>
    <row r="7" spans="1:42">
      <c r="B7" s="170"/>
      <c r="AG7" s="179"/>
    </row>
    <row r="8" spans="1:42">
      <c r="B8" s="170"/>
      <c r="AG8" s="179"/>
      <c r="AM8" s="182"/>
    </row>
    <row r="9" spans="1:42">
      <c r="B9" s="170"/>
      <c r="AG9" s="179"/>
    </row>
    <row r="10" spans="1:42">
      <c r="B10" s="170"/>
      <c r="AG10" s="179"/>
    </row>
    <row r="11" spans="1:42">
      <c r="B11" s="170"/>
      <c r="AG11" s="179"/>
    </row>
    <row r="12" spans="1:42">
      <c r="B12" s="170"/>
      <c r="AG12" s="179"/>
    </row>
    <row r="13" spans="1:42">
      <c r="B13" s="170"/>
      <c r="G13" s="180"/>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0"/>
      <c r="AH13" s="181"/>
      <c r="AI13" s="181"/>
      <c r="AJ13" s="181"/>
      <c r="AK13" s="181"/>
      <c r="AL13" s="181"/>
      <c r="AM13" s="181"/>
      <c r="AN13" s="181"/>
      <c r="AO13" s="181"/>
      <c r="AP13" s="181"/>
    </row>
    <row r="14" spans="1:42">
      <c r="B14" s="170"/>
      <c r="AG14" s="179"/>
    </row>
    <row r="15" spans="1:42">
      <c r="B15" s="170"/>
      <c r="AG15" s="179"/>
    </row>
    <row r="16" spans="1:42">
      <c r="B16" s="170"/>
      <c r="AG16" s="179"/>
    </row>
    <row r="17" spans="1:39">
      <c r="B17" s="170"/>
      <c r="AG17" s="179"/>
    </row>
    <row r="18" spans="1:39">
      <c r="B18" s="170"/>
    </row>
    <row r="19" spans="1:39">
      <c r="B19" s="170"/>
      <c r="AC19" s="182"/>
      <c r="AG19" s="182"/>
      <c r="AM19" s="182"/>
    </row>
    <row r="20" spans="1:39">
      <c r="B20" s="170"/>
    </row>
    <row r="21" spans="1:39">
      <c r="B21" s="170"/>
      <c r="AG21" s="179"/>
    </row>
    <row r="22" spans="1:39">
      <c r="B22" s="170"/>
      <c r="AG22" s="179"/>
    </row>
    <row r="23" spans="1:39">
      <c r="B23" s="170"/>
      <c r="AG23" s="179"/>
    </row>
    <row r="24" spans="1:39">
      <c r="B24" s="170"/>
      <c r="AG24" s="179"/>
    </row>
    <row r="25" spans="1:39">
      <c r="B25" s="170"/>
      <c r="AG25" s="179"/>
    </row>
    <row r="26" spans="1:39">
      <c r="B26" s="170"/>
      <c r="AG26" s="179"/>
    </row>
    <row r="27" spans="1:39">
      <c r="B27" s="170"/>
      <c r="AG27" s="179"/>
    </row>
    <row r="28" spans="1:39" s="35" customFormat="1">
      <c r="A28" s="35" t="s">
        <v>51</v>
      </c>
    </row>
  </sheetData>
  <sheetProtection sheet="1" objects="1" scenarios="1"/>
  <pageMargins left="0.7" right="0.7" top="0.75" bottom="0.75" header="0.3" footer="0.3"/>
  <pageSetup paperSize="9" scale="45" fitToHeight="0" orientation="portrait" r:id="rId1"/>
  <headerFooter>
    <oddHeader>&amp;L&amp;F&amp;C&amp;A&amp;ROFFICIAL</oddHeader>
    <oddFooter>&amp;LPrinted on &amp;D at &amp;T&amp;CPage &amp;P of &amp;N&amp;ROfwat</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0A6CD-982F-4904-B361-0EDCED87FF89}">
  <sheetPr codeName="Sheet5">
    <tabColor rgb="FF98C561"/>
    <pageSetUpPr fitToPage="1"/>
  </sheetPr>
  <dimension ref="A1:B1"/>
  <sheetViews>
    <sheetView zoomScale="80" zoomScaleNormal="80" workbookViewId="0"/>
  </sheetViews>
  <sheetFormatPr defaultColWidth="0" defaultRowHeight="14.25" zeroHeight="1"/>
  <cols>
    <col min="1" max="1" width="9" style="8" customWidth="1"/>
    <col min="2" max="2" width="8.75" style="8" hidden="1" customWidth="1"/>
    <col min="3" max="16384" width="9" style="8" hidden="1"/>
  </cols>
  <sheetData>
    <row r="1" s="8" customFormat="1"/>
  </sheetData>
  <sheetProtection sheet="1" objects="1" scenarios="1"/>
  <pageMargins left="0.7" right="0.7" top="0.75" bottom="0.75" header="0.3" footer="0.3"/>
  <pageSetup paperSize="9" fitToHeight="0" orientation="portrait" r:id="rId1"/>
  <headerFooter>
    <oddHeader>&amp;L&amp;F&amp;C&amp;A&amp;ROFFICIAL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C4A71-8304-4DEC-A46F-9637951D603E}">
  <sheetPr>
    <tabColor rgb="FF98C561"/>
    <pageSetUpPr fitToPage="1"/>
  </sheetPr>
  <dimension ref="A1:F241"/>
  <sheetViews>
    <sheetView zoomScale="80" zoomScaleNormal="80" workbookViewId="0">
      <selection activeCell="F232" sqref="F232:F241"/>
    </sheetView>
  </sheetViews>
  <sheetFormatPr defaultRowHeight="14.25"/>
  <cols>
    <col min="1" max="1" width="9" style="8"/>
    <col min="2" max="2" width="27.625" style="8" customWidth="1"/>
    <col min="3" max="3" width="44.375" style="8" customWidth="1"/>
    <col min="4" max="4" width="9" style="8"/>
    <col min="5" max="5" width="17.75" style="8" customWidth="1"/>
    <col min="6" max="16384" width="9" style="8"/>
  </cols>
  <sheetData>
    <row r="1" spans="1:6">
      <c r="C1" s="22" t="s">
        <v>52</v>
      </c>
      <c r="E1" s="22"/>
    </row>
    <row r="2" spans="1:6">
      <c r="A2" s="23" t="s">
        <v>53</v>
      </c>
      <c r="B2" s="23" t="s">
        <v>32</v>
      </c>
      <c r="C2" s="23" t="s">
        <v>54</v>
      </c>
      <c r="D2" s="23" t="s">
        <v>55</v>
      </c>
      <c r="E2" s="23" t="s">
        <v>56</v>
      </c>
      <c r="F2" s="23" t="s">
        <v>57</v>
      </c>
    </row>
    <row r="4" spans="1:6">
      <c r="A4" s="8" t="s">
        <v>58</v>
      </c>
      <c r="B4" s="24" t="s">
        <v>59</v>
      </c>
      <c r="C4" s="8" t="s">
        <v>60</v>
      </c>
      <c r="D4" s="8" t="s">
        <v>61</v>
      </c>
      <c r="E4" s="8" t="s">
        <v>62</v>
      </c>
    </row>
    <row r="5" spans="1:6">
      <c r="A5" s="8" t="s">
        <v>58</v>
      </c>
      <c r="B5" s="24" t="s">
        <v>63</v>
      </c>
      <c r="C5" s="25" t="s">
        <v>64</v>
      </c>
      <c r="D5" s="8" t="s">
        <v>61</v>
      </c>
      <c r="E5" s="8" t="s">
        <v>62</v>
      </c>
    </row>
    <row r="6" spans="1:6">
      <c r="A6" s="8" t="s">
        <v>58</v>
      </c>
      <c r="B6" s="26" t="s">
        <v>65</v>
      </c>
      <c r="C6" s="25" t="s">
        <v>66</v>
      </c>
      <c r="D6" s="8" t="s">
        <v>61</v>
      </c>
      <c r="E6" s="8" t="s">
        <v>62</v>
      </c>
    </row>
    <row r="7" spans="1:6">
      <c r="A7" s="8" t="s">
        <v>58</v>
      </c>
      <c r="B7" s="24" t="s">
        <v>67</v>
      </c>
      <c r="C7" s="25" t="s">
        <v>68</v>
      </c>
      <c r="D7" s="8" t="s">
        <v>69</v>
      </c>
      <c r="E7" s="8" t="s">
        <v>62</v>
      </c>
    </row>
    <row r="8" spans="1:6">
      <c r="A8" s="8" t="s">
        <v>58</v>
      </c>
      <c r="B8" s="8" t="s">
        <v>70</v>
      </c>
      <c r="C8" s="8" t="s">
        <v>71</v>
      </c>
      <c r="D8" s="8" t="s">
        <v>72</v>
      </c>
      <c r="E8" s="8" t="s">
        <v>62</v>
      </c>
      <c r="F8" s="217">
        <f>'Outputs for combined model'!$C$7</f>
        <v>0.89883517930080947</v>
      </c>
    </row>
    <row r="9" spans="1:6">
      <c r="A9" s="8" t="s">
        <v>58</v>
      </c>
      <c r="B9" s="8" t="s">
        <v>73</v>
      </c>
      <c r="C9" s="8" t="s">
        <v>74</v>
      </c>
      <c r="D9" s="8" t="s">
        <v>72</v>
      </c>
      <c r="E9" s="8" t="s">
        <v>62</v>
      </c>
      <c r="F9" s="217">
        <f ca="1">'Outputs for combined model'!$C$8</f>
        <v>0.28360115092330951</v>
      </c>
    </row>
    <row r="10" spans="1:6">
      <c r="A10" s="8" t="s">
        <v>58</v>
      </c>
      <c r="B10" s="8" t="s">
        <v>75</v>
      </c>
      <c r="C10" s="8" t="s">
        <v>76</v>
      </c>
      <c r="D10" s="8" t="s">
        <v>72</v>
      </c>
      <c r="E10" s="8" t="s">
        <v>62</v>
      </c>
      <c r="F10" s="217">
        <f>'Outputs for combined model'!$C$9</f>
        <v>0.26971350952201312</v>
      </c>
    </row>
    <row r="11" spans="1:6">
      <c r="A11" s="8" t="s">
        <v>58</v>
      </c>
      <c r="B11" s="8" t="s">
        <v>77</v>
      </c>
      <c r="C11" s="8" t="s">
        <v>78</v>
      </c>
      <c r="D11" s="8" t="s">
        <v>69</v>
      </c>
      <c r="E11" s="8" t="s">
        <v>62</v>
      </c>
      <c r="F11" s="218">
        <f>'Outputs for combined model'!$C$10</f>
        <v>7.6280000000000001</v>
      </c>
    </row>
    <row r="12" spans="1:6">
      <c r="A12" s="8" t="s">
        <v>58</v>
      </c>
      <c r="B12" s="8" t="s">
        <v>79</v>
      </c>
      <c r="C12" s="8" t="s">
        <v>80</v>
      </c>
      <c r="D12" s="8" t="s">
        <v>72</v>
      </c>
      <c r="E12" s="8" t="s">
        <v>62</v>
      </c>
      <c r="F12" s="217">
        <f>'Outputs for combined model'!$C$11</f>
        <v>4.134953913814341</v>
      </c>
    </row>
    <row r="13" spans="1:6">
      <c r="A13" s="8" t="s">
        <v>58</v>
      </c>
      <c r="B13" s="8" t="s">
        <v>81</v>
      </c>
      <c r="C13" s="8" t="s">
        <v>82</v>
      </c>
      <c r="D13" s="8" t="s">
        <v>72</v>
      </c>
      <c r="E13" s="8" t="s">
        <v>62</v>
      </c>
      <c r="F13" s="217">
        <f>'Outputs for combined model'!$C$12</f>
        <v>1.6976807871160753</v>
      </c>
    </row>
    <row r="14" spans="1:6">
      <c r="A14" s="8" t="s">
        <v>58</v>
      </c>
      <c r="B14" s="8" t="s">
        <v>83</v>
      </c>
      <c r="C14" s="8" t="s">
        <v>84</v>
      </c>
      <c r="D14" s="8" t="s">
        <v>69</v>
      </c>
      <c r="E14" s="8" t="s">
        <v>62</v>
      </c>
      <c r="F14" s="218">
        <f xml:space="preserve"> VLOOKUP( VLOOKUP( $A14, Companies!$B$6:$D$22, 3, 0 ), 'Outputs for combined model'!$A$7:$C$17, 3, 0 )</f>
        <v>2.5348603576451696</v>
      </c>
    </row>
    <row r="15" spans="1:6">
      <c r="A15" s="8" t="s">
        <v>58</v>
      </c>
      <c r="B15" s="8" t="s">
        <v>85</v>
      </c>
      <c r="C15" s="8" t="s">
        <v>86</v>
      </c>
      <c r="D15" s="8" t="s">
        <v>72</v>
      </c>
      <c r="E15" s="8" t="s">
        <v>62</v>
      </c>
      <c r="F15" s="217">
        <f>'Outputs for combined model'!$C$15</f>
        <v>0.27833386189919845</v>
      </c>
    </row>
    <row r="16" spans="1:6">
      <c r="A16" s="8" t="s">
        <v>58</v>
      </c>
      <c r="B16" s="8" t="s">
        <v>87</v>
      </c>
      <c r="C16" s="8" t="s">
        <v>88</v>
      </c>
      <c r="D16" s="8" t="s">
        <v>72</v>
      </c>
      <c r="E16" s="8" t="s">
        <v>62</v>
      </c>
      <c r="F16" s="217">
        <f>'Outputs for combined model'!$C$16</f>
        <v>0.72099566422594563</v>
      </c>
    </row>
    <row r="17" spans="1:6">
      <c r="A17" s="8" t="s">
        <v>58</v>
      </c>
      <c r="B17" s="8" t="s">
        <v>89</v>
      </c>
      <c r="C17" s="8" t="s">
        <v>90</v>
      </c>
      <c r="D17" s="8" t="s">
        <v>72</v>
      </c>
      <c r="E17" s="8" t="s">
        <v>62</v>
      </c>
      <c r="F17" s="217">
        <f>'Outputs for combined model'!$C$17</f>
        <v>0.39147203470976222</v>
      </c>
    </row>
    <row r="18" spans="1:6">
      <c r="A18" s="27" t="s">
        <v>91</v>
      </c>
      <c r="B18" s="24" t="s">
        <v>59</v>
      </c>
      <c r="C18" s="25" t="s">
        <v>60</v>
      </c>
      <c r="D18" s="8" t="s">
        <v>61</v>
      </c>
      <c r="E18" s="8" t="s">
        <v>62</v>
      </c>
    </row>
    <row r="19" spans="1:6">
      <c r="A19" s="27" t="s">
        <v>91</v>
      </c>
      <c r="B19" s="25" t="s">
        <v>63</v>
      </c>
      <c r="C19" s="25" t="s">
        <v>64</v>
      </c>
      <c r="D19" s="8" t="s">
        <v>61</v>
      </c>
      <c r="E19" s="8" t="s">
        <v>62</v>
      </c>
    </row>
    <row r="20" spans="1:6">
      <c r="A20" s="27" t="s">
        <v>91</v>
      </c>
      <c r="B20" s="25" t="s">
        <v>65</v>
      </c>
      <c r="C20" s="25" t="s">
        <v>66</v>
      </c>
      <c r="D20" s="8" t="s">
        <v>61</v>
      </c>
      <c r="E20" s="8" t="s">
        <v>62</v>
      </c>
    </row>
    <row r="21" spans="1:6">
      <c r="A21" s="27" t="s">
        <v>91</v>
      </c>
      <c r="B21" s="25" t="s">
        <v>67</v>
      </c>
      <c r="C21" s="25" t="s">
        <v>68</v>
      </c>
      <c r="D21" s="8" t="s">
        <v>69</v>
      </c>
      <c r="E21" s="8" t="s">
        <v>62</v>
      </c>
    </row>
    <row r="22" spans="1:6">
      <c r="A22" s="27" t="s">
        <v>91</v>
      </c>
      <c r="B22" s="8" t="s">
        <v>70</v>
      </c>
      <c r="C22" s="8" t="s">
        <v>71</v>
      </c>
      <c r="D22" s="8" t="s">
        <v>72</v>
      </c>
      <c r="E22" s="8" t="s">
        <v>62</v>
      </c>
      <c r="F22" s="217">
        <f>'Outputs for combined model'!$C$7</f>
        <v>0.89883517930080947</v>
      </c>
    </row>
    <row r="23" spans="1:6">
      <c r="A23" s="27" t="s">
        <v>91</v>
      </c>
      <c r="B23" s="8" t="s">
        <v>73</v>
      </c>
      <c r="C23" s="8" t="s">
        <v>74</v>
      </c>
      <c r="D23" s="8" t="s">
        <v>72</v>
      </c>
      <c r="E23" s="8" t="s">
        <v>62</v>
      </c>
      <c r="F23" s="217">
        <f ca="1">'Outputs for combined model'!$C$8</f>
        <v>0.28360115092330951</v>
      </c>
    </row>
    <row r="24" spans="1:6">
      <c r="A24" s="27" t="s">
        <v>91</v>
      </c>
      <c r="B24" s="8" t="s">
        <v>75</v>
      </c>
      <c r="C24" s="8" t="s">
        <v>76</v>
      </c>
      <c r="D24" s="8" t="s">
        <v>72</v>
      </c>
      <c r="E24" s="8" t="s">
        <v>62</v>
      </c>
      <c r="F24" s="217">
        <f>'Outputs for combined model'!$C$9</f>
        <v>0.26971350952201312</v>
      </c>
    </row>
    <row r="25" spans="1:6">
      <c r="A25" s="27" t="s">
        <v>91</v>
      </c>
      <c r="B25" s="8" t="s">
        <v>77</v>
      </c>
      <c r="C25" s="8" t="s">
        <v>78</v>
      </c>
      <c r="D25" s="8" t="s">
        <v>69</v>
      </c>
      <c r="E25" s="8" t="s">
        <v>62</v>
      </c>
      <c r="F25" s="218">
        <f>'Outputs for combined model'!$C$10</f>
        <v>7.6280000000000001</v>
      </c>
    </row>
    <row r="26" spans="1:6">
      <c r="A26" s="27" t="s">
        <v>91</v>
      </c>
      <c r="B26" s="8" t="s">
        <v>79</v>
      </c>
      <c r="C26" s="8" t="s">
        <v>80</v>
      </c>
      <c r="D26" s="8" t="s">
        <v>72</v>
      </c>
      <c r="E26" s="8" t="s">
        <v>62</v>
      </c>
      <c r="F26" s="217">
        <f>'Outputs for combined model'!$C$11</f>
        <v>4.134953913814341</v>
      </c>
    </row>
    <row r="27" spans="1:6">
      <c r="A27" s="27" t="s">
        <v>91</v>
      </c>
      <c r="B27" s="8" t="s">
        <v>81</v>
      </c>
      <c r="C27" s="8" t="s">
        <v>82</v>
      </c>
      <c r="D27" s="8" t="s">
        <v>72</v>
      </c>
      <c r="E27" s="8" t="s">
        <v>62</v>
      </c>
      <c r="F27" s="217">
        <f>'Outputs for combined model'!$C$12</f>
        <v>1.6976807871160753</v>
      </c>
    </row>
    <row r="28" spans="1:6">
      <c r="A28" s="27" t="s">
        <v>91</v>
      </c>
      <c r="B28" s="8" t="s">
        <v>83</v>
      </c>
      <c r="C28" s="8" t="s">
        <v>84</v>
      </c>
      <c r="D28" s="8" t="s">
        <v>69</v>
      </c>
      <c r="E28" s="8" t="s">
        <v>62</v>
      </c>
      <c r="F28" s="218">
        <f xml:space="preserve"> VLOOKUP( VLOOKUP( $A28, Companies!$B$6:$D$22, 3, 0 ), 'Outputs for combined model'!$A$7:$C$17, 3, 0 )</f>
        <v>2.5348603576451696</v>
      </c>
    </row>
    <row r="29" spans="1:6">
      <c r="A29" s="27" t="s">
        <v>91</v>
      </c>
      <c r="B29" s="8" t="s">
        <v>85</v>
      </c>
      <c r="C29" s="8" t="s">
        <v>86</v>
      </c>
      <c r="D29" s="8" t="s">
        <v>72</v>
      </c>
      <c r="E29" s="8" t="s">
        <v>62</v>
      </c>
      <c r="F29" s="217">
        <f>'Outputs for combined model'!$C$15</f>
        <v>0.27833386189919845</v>
      </c>
    </row>
    <row r="30" spans="1:6">
      <c r="A30" s="27" t="s">
        <v>91</v>
      </c>
      <c r="B30" s="8" t="s">
        <v>87</v>
      </c>
      <c r="C30" s="8" t="s">
        <v>88</v>
      </c>
      <c r="D30" s="8" t="s">
        <v>72</v>
      </c>
      <c r="E30" s="8" t="s">
        <v>62</v>
      </c>
      <c r="F30" s="217">
        <f>'Outputs for combined model'!$C$16</f>
        <v>0.72099566422594563</v>
      </c>
    </row>
    <row r="31" spans="1:6">
      <c r="A31" s="27" t="s">
        <v>91</v>
      </c>
      <c r="B31" s="8" t="s">
        <v>89</v>
      </c>
      <c r="C31" s="8" t="s">
        <v>90</v>
      </c>
      <c r="D31" s="8" t="s">
        <v>72</v>
      </c>
      <c r="E31" s="8" t="s">
        <v>62</v>
      </c>
      <c r="F31" s="217">
        <f>'Outputs for combined model'!$C$17</f>
        <v>0.39147203470976222</v>
      </c>
    </row>
    <row r="32" spans="1:6">
      <c r="A32" s="27" t="s">
        <v>92</v>
      </c>
      <c r="B32" s="24" t="s">
        <v>59</v>
      </c>
      <c r="C32" s="25" t="s">
        <v>60</v>
      </c>
      <c r="D32" s="8" t="s">
        <v>61</v>
      </c>
      <c r="E32" s="8" t="s">
        <v>62</v>
      </c>
    </row>
    <row r="33" spans="1:6">
      <c r="A33" s="27" t="s">
        <v>92</v>
      </c>
      <c r="B33" s="25" t="s">
        <v>63</v>
      </c>
      <c r="C33" s="25" t="s">
        <v>64</v>
      </c>
      <c r="D33" s="8" t="s">
        <v>61</v>
      </c>
      <c r="E33" s="8" t="s">
        <v>62</v>
      </c>
    </row>
    <row r="34" spans="1:6">
      <c r="A34" s="27" t="s">
        <v>92</v>
      </c>
      <c r="B34" s="25" t="s">
        <v>65</v>
      </c>
      <c r="C34" s="25" t="s">
        <v>66</v>
      </c>
      <c r="D34" s="8" t="s">
        <v>61</v>
      </c>
      <c r="E34" s="8" t="s">
        <v>62</v>
      </c>
      <c r="F34" s="198"/>
    </row>
    <row r="35" spans="1:6">
      <c r="A35" s="27" t="s">
        <v>92</v>
      </c>
      <c r="B35" s="25" t="s">
        <v>67</v>
      </c>
      <c r="C35" s="25" t="s">
        <v>68</v>
      </c>
      <c r="D35" s="8" t="s">
        <v>69</v>
      </c>
      <c r="E35" s="8" t="s">
        <v>62</v>
      </c>
      <c r="F35" s="198"/>
    </row>
    <row r="36" spans="1:6">
      <c r="A36" s="27" t="s">
        <v>92</v>
      </c>
      <c r="B36" s="8" t="s">
        <v>70</v>
      </c>
      <c r="C36" s="8" t="s">
        <v>71</v>
      </c>
      <c r="D36" s="8" t="s">
        <v>72</v>
      </c>
      <c r="E36" s="8" t="s">
        <v>62</v>
      </c>
      <c r="F36" s="217">
        <f>'Outputs for combined model'!$C$7</f>
        <v>0.89883517930080947</v>
      </c>
    </row>
    <row r="37" spans="1:6">
      <c r="A37" s="27" t="s">
        <v>92</v>
      </c>
      <c r="B37" s="8" t="s">
        <v>73</v>
      </c>
      <c r="C37" s="8" t="s">
        <v>74</v>
      </c>
      <c r="D37" s="8" t="s">
        <v>72</v>
      </c>
      <c r="E37" s="8" t="s">
        <v>62</v>
      </c>
      <c r="F37" s="217">
        <f ca="1">'Outputs for combined model'!$C$8</f>
        <v>0.28360115092330951</v>
      </c>
    </row>
    <row r="38" spans="1:6">
      <c r="A38" s="27" t="s">
        <v>92</v>
      </c>
      <c r="B38" s="8" t="s">
        <v>75</v>
      </c>
      <c r="C38" s="8" t="s">
        <v>76</v>
      </c>
      <c r="D38" s="8" t="s">
        <v>72</v>
      </c>
      <c r="E38" s="8" t="s">
        <v>62</v>
      </c>
      <c r="F38" s="217">
        <f>'Outputs for combined model'!$C$9</f>
        <v>0.26971350952201312</v>
      </c>
    </row>
    <row r="39" spans="1:6">
      <c r="A39" s="27" t="s">
        <v>92</v>
      </c>
      <c r="B39" s="8" t="s">
        <v>77</v>
      </c>
      <c r="C39" s="8" t="s">
        <v>78</v>
      </c>
      <c r="D39" s="8" t="s">
        <v>69</v>
      </c>
      <c r="E39" s="8" t="s">
        <v>62</v>
      </c>
      <c r="F39" s="218">
        <f>'Outputs for combined model'!$C$10</f>
        <v>7.6280000000000001</v>
      </c>
    </row>
    <row r="40" spans="1:6">
      <c r="A40" s="27" t="s">
        <v>92</v>
      </c>
      <c r="B40" s="8" t="s">
        <v>79</v>
      </c>
      <c r="C40" s="8" t="s">
        <v>80</v>
      </c>
      <c r="D40" s="8" t="s">
        <v>72</v>
      </c>
      <c r="E40" s="8" t="s">
        <v>62</v>
      </c>
      <c r="F40" s="217">
        <f>'Outputs for combined model'!$C$11</f>
        <v>4.134953913814341</v>
      </c>
    </row>
    <row r="41" spans="1:6">
      <c r="A41" s="27" t="s">
        <v>92</v>
      </c>
      <c r="B41" s="8" t="s">
        <v>81</v>
      </c>
      <c r="C41" s="8" t="s">
        <v>82</v>
      </c>
      <c r="D41" s="8" t="s">
        <v>72</v>
      </c>
      <c r="E41" s="8" t="s">
        <v>62</v>
      </c>
      <c r="F41" s="217">
        <f>'Outputs for combined model'!$C$12</f>
        <v>1.6976807871160753</v>
      </c>
    </row>
    <row r="42" spans="1:6">
      <c r="A42" s="27" t="s">
        <v>92</v>
      </c>
      <c r="B42" s="8" t="s">
        <v>83</v>
      </c>
      <c r="C42" s="8" t="s">
        <v>84</v>
      </c>
      <c r="D42" s="8" t="s">
        <v>69</v>
      </c>
      <c r="E42" s="8" t="s">
        <v>62</v>
      </c>
      <c r="F42" s="218">
        <f xml:space="preserve"> VLOOKUP( VLOOKUP( $A42, Companies!$B$6:$D$22, 3, 0 ), 'Outputs for combined model'!$A$7:$C$17, 3, 0 )</f>
        <v>2.5348603576451696</v>
      </c>
    </row>
    <row r="43" spans="1:6">
      <c r="A43" s="27" t="s">
        <v>92</v>
      </c>
      <c r="B43" s="8" t="s">
        <v>85</v>
      </c>
      <c r="C43" s="8" t="s">
        <v>86</v>
      </c>
      <c r="D43" s="8" t="s">
        <v>72</v>
      </c>
      <c r="E43" s="8" t="s">
        <v>62</v>
      </c>
      <c r="F43" s="217">
        <f>'Outputs for combined model'!$C$15</f>
        <v>0.27833386189919845</v>
      </c>
    </row>
    <row r="44" spans="1:6">
      <c r="A44" s="27" t="s">
        <v>92</v>
      </c>
      <c r="B44" s="8" t="s">
        <v>87</v>
      </c>
      <c r="C44" s="8" t="s">
        <v>88</v>
      </c>
      <c r="D44" s="8" t="s">
        <v>72</v>
      </c>
      <c r="E44" s="8" t="s">
        <v>62</v>
      </c>
      <c r="F44" s="217">
        <f>'Outputs for combined model'!$C$16</f>
        <v>0.72099566422594563</v>
      </c>
    </row>
    <row r="45" spans="1:6">
      <c r="A45" s="27" t="s">
        <v>92</v>
      </c>
      <c r="B45" s="8" t="s">
        <v>89</v>
      </c>
      <c r="C45" s="8" t="s">
        <v>90</v>
      </c>
      <c r="D45" s="8" t="s">
        <v>72</v>
      </c>
      <c r="E45" s="8" t="s">
        <v>62</v>
      </c>
      <c r="F45" s="217">
        <f>'Outputs for combined model'!$C$17</f>
        <v>0.39147203470976222</v>
      </c>
    </row>
    <row r="46" spans="1:6">
      <c r="A46" s="27" t="s">
        <v>93</v>
      </c>
      <c r="B46" s="24" t="s">
        <v>59</v>
      </c>
      <c r="C46" s="25" t="s">
        <v>60</v>
      </c>
      <c r="D46" s="8" t="s">
        <v>61</v>
      </c>
      <c r="E46" s="8" t="s">
        <v>62</v>
      </c>
      <c r="F46" s="198"/>
    </row>
    <row r="47" spans="1:6">
      <c r="A47" s="27" t="s">
        <v>93</v>
      </c>
      <c r="B47" s="25" t="s">
        <v>63</v>
      </c>
      <c r="C47" s="25" t="s">
        <v>64</v>
      </c>
      <c r="D47" s="8" t="s">
        <v>61</v>
      </c>
      <c r="E47" s="8" t="s">
        <v>62</v>
      </c>
      <c r="F47" s="198"/>
    </row>
    <row r="48" spans="1:6">
      <c r="A48" s="27" t="s">
        <v>93</v>
      </c>
      <c r="B48" s="25" t="s">
        <v>65</v>
      </c>
      <c r="C48" s="25" t="s">
        <v>66</v>
      </c>
      <c r="D48" s="8" t="s">
        <v>61</v>
      </c>
      <c r="E48" s="8" t="s">
        <v>62</v>
      </c>
      <c r="F48" s="198"/>
    </row>
    <row r="49" spans="1:6">
      <c r="A49" s="27" t="s">
        <v>93</v>
      </c>
      <c r="B49" s="25" t="s">
        <v>67</v>
      </c>
      <c r="C49" s="25" t="s">
        <v>68</v>
      </c>
      <c r="D49" s="8" t="s">
        <v>69</v>
      </c>
      <c r="E49" s="8" t="s">
        <v>62</v>
      </c>
      <c r="F49" s="198"/>
    </row>
    <row r="50" spans="1:6">
      <c r="A50" s="27" t="s">
        <v>93</v>
      </c>
      <c r="B50" s="8" t="s">
        <v>70</v>
      </c>
      <c r="C50" s="8" t="s">
        <v>71</v>
      </c>
      <c r="D50" s="8" t="s">
        <v>72</v>
      </c>
      <c r="E50" s="8" t="s">
        <v>62</v>
      </c>
      <c r="F50" s="217">
        <f>'Outputs for combined model'!$C$7</f>
        <v>0.89883517930080947</v>
      </c>
    </row>
    <row r="51" spans="1:6">
      <c r="A51" s="27" t="s">
        <v>93</v>
      </c>
      <c r="B51" s="8" t="s">
        <v>73</v>
      </c>
      <c r="C51" s="8" t="s">
        <v>74</v>
      </c>
      <c r="D51" s="8" t="s">
        <v>72</v>
      </c>
      <c r="E51" s="8" t="s">
        <v>62</v>
      </c>
      <c r="F51" s="217">
        <f ca="1">'Outputs for combined model'!$C$8</f>
        <v>0.28360115092330951</v>
      </c>
    </row>
    <row r="52" spans="1:6">
      <c r="A52" s="27" t="s">
        <v>93</v>
      </c>
      <c r="B52" s="8" t="s">
        <v>75</v>
      </c>
      <c r="C52" s="8" t="s">
        <v>76</v>
      </c>
      <c r="D52" s="8" t="s">
        <v>72</v>
      </c>
      <c r="E52" s="8" t="s">
        <v>62</v>
      </c>
      <c r="F52" s="217">
        <f>'Outputs for combined model'!$C$9</f>
        <v>0.26971350952201312</v>
      </c>
    </row>
    <row r="53" spans="1:6">
      <c r="A53" s="27" t="s">
        <v>93</v>
      </c>
      <c r="B53" s="8" t="s">
        <v>77</v>
      </c>
      <c r="C53" s="8" t="s">
        <v>78</v>
      </c>
      <c r="D53" s="8" t="s">
        <v>69</v>
      </c>
      <c r="E53" s="8" t="s">
        <v>62</v>
      </c>
      <c r="F53" s="218">
        <f>'Outputs for combined model'!$C$10</f>
        <v>7.6280000000000001</v>
      </c>
    </row>
    <row r="54" spans="1:6">
      <c r="A54" s="27" t="s">
        <v>93</v>
      </c>
      <c r="B54" s="8" t="s">
        <v>79</v>
      </c>
      <c r="C54" s="8" t="s">
        <v>80</v>
      </c>
      <c r="D54" s="8" t="s">
        <v>72</v>
      </c>
      <c r="E54" s="8" t="s">
        <v>62</v>
      </c>
      <c r="F54" s="217">
        <f>'Outputs for combined model'!$C$11</f>
        <v>4.134953913814341</v>
      </c>
    </row>
    <row r="55" spans="1:6">
      <c r="A55" s="27" t="s">
        <v>93</v>
      </c>
      <c r="B55" s="8" t="s">
        <v>81</v>
      </c>
      <c r="C55" s="8" t="s">
        <v>82</v>
      </c>
      <c r="D55" s="8" t="s">
        <v>72</v>
      </c>
      <c r="E55" s="8" t="s">
        <v>62</v>
      </c>
      <c r="F55" s="217">
        <f>'Outputs for combined model'!$C$12</f>
        <v>1.6976807871160753</v>
      </c>
    </row>
    <row r="56" spans="1:6">
      <c r="A56" s="27" t="s">
        <v>93</v>
      </c>
      <c r="B56" s="8" t="s">
        <v>83</v>
      </c>
      <c r="C56" s="8" t="s">
        <v>84</v>
      </c>
      <c r="D56" s="8" t="s">
        <v>69</v>
      </c>
      <c r="E56" s="8" t="s">
        <v>62</v>
      </c>
      <c r="F56" s="218">
        <f xml:space="preserve"> VLOOKUP( VLOOKUP( $A56, Companies!$B$6:$D$22, 3, 0 ), 'Outputs for combined model'!$A$7:$C$17, 3, 0 )</f>
        <v>2.5348603576451696</v>
      </c>
    </row>
    <row r="57" spans="1:6">
      <c r="A57" s="27" t="s">
        <v>93</v>
      </c>
      <c r="B57" s="8" t="s">
        <v>85</v>
      </c>
      <c r="C57" s="8" t="s">
        <v>86</v>
      </c>
      <c r="D57" s="8" t="s">
        <v>72</v>
      </c>
      <c r="E57" s="8" t="s">
        <v>62</v>
      </c>
      <c r="F57" s="217">
        <f>'Outputs for combined model'!$C$15</f>
        <v>0.27833386189919845</v>
      </c>
    </row>
    <row r="58" spans="1:6">
      <c r="A58" s="27" t="s">
        <v>93</v>
      </c>
      <c r="B58" s="8" t="s">
        <v>87</v>
      </c>
      <c r="C58" s="8" t="s">
        <v>88</v>
      </c>
      <c r="D58" s="8" t="s">
        <v>72</v>
      </c>
      <c r="E58" s="8" t="s">
        <v>62</v>
      </c>
      <c r="F58" s="217">
        <f>'Outputs for combined model'!$C$16</f>
        <v>0.72099566422594563</v>
      </c>
    </row>
    <row r="59" spans="1:6">
      <c r="A59" s="27" t="s">
        <v>93</v>
      </c>
      <c r="B59" s="8" t="s">
        <v>89</v>
      </c>
      <c r="C59" s="8" t="s">
        <v>90</v>
      </c>
      <c r="D59" s="8" t="s">
        <v>72</v>
      </c>
      <c r="E59" s="8" t="s">
        <v>62</v>
      </c>
      <c r="F59" s="217">
        <f>'Outputs for combined model'!$C$17</f>
        <v>0.39147203470976222</v>
      </c>
    </row>
    <row r="60" spans="1:6">
      <c r="A60" s="27" t="s">
        <v>94</v>
      </c>
      <c r="B60" s="24" t="s">
        <v>59</v>
      </c>
      <c r="C60" s="25" t="s">
        <v>60</v>
      </c>
      <c r="D60" s="8" t="s">
        <v>61</v>
      </c>
      <c r="E60" s="8" t="s">
        <v>62</v>
      </c>
      <c r="F60" s="198"/>
    </row>
    <row r="61" spans="1:6">
      <c r="A61" s="27" t="s">
        <v>94</v>
      </c>
      <c r="B61" s="25" t="s">
        <v>63</v>
      </c>
      <c r="C61" s="25" t="s">
        <v>64</v>
      </c>
      <c r="D61" s="8" t="s">
        <v>61</v>
      </c>
      <c r="E61" s="8" t="s">
        <v>62</v>
      </c>
      <c r="F61" s="198"/>
    </row>
    <row r="62" spans="1:6">
      <c r="A62" s="27" t="s">
        <v>94</v>
      </c>
      <c r="B62" s="25" t="s">
        <v>65</v>
      </c>
      <c r="C62" s="25" t="s">
        <v>66</v>
      </c>
      <c r="D62" s="8" t="s">
        <v>61</v>
      </c>
      <c r="E62" s="8" t="s">
        <v>62</v>
      </c>
      <c r="F62" s="198"/>
    </row>
    <row r="63" spans="1:6">
      <c r="A63" s="27" t="s">
        <v>94</v>
      </c>
      <c r="B63" s="25" t="s">
        <v>67</v>
      </c>
      <c r="C63" s="25" t="s">
        <v>68</v>
      </c>
      <c r="D63" s="8" t="s">
        <v>69</v>
      </c>
      <c r="E63" s="8" t="s">
        <v>62</v>
      </c>
      <c r="F63" s="198"/>
    </row>
    <row r="64" spans="1:6">
      <c r="A64" s="27" t="s">
        <v>94</v>
      </c>
      <c r="B64" s="8" t="s">
        <v>70</v>
      </c>
      <c r="C64" s="8" t="s">
        <v>71</v>
      </c>
      <c r="D64" s="8" t="s">
        <v>72</v>
      </c>
      <c r="E64" s="8" t="s">
        <v>62</v>
      </c>
      <c r="F64" s="217">
        <f>'Outputs for combined model'!$C$7</f>
        <v>0.89883517930080947</v>
      </c>
    </row>
    <row r="65" spans="1:6">
      <c r="A65" s="27" t="s">
        <v>94</v>
      </c>
      <c r="B65" s="8" t="s">
        <v>73</v>
      </c>
      <c r="C65" s="8" t="s">
        <v>74</v>
      </c>
      <c r="D65" s="8" t="s">
        <v>72</v>
      </c>
      <c r="E65" s="8" t="s">
        <v>62</v>
      </c>
      <c r="F65" s="217">
        <f ca="1">'Outputs for combined model'!$C$8</f>
        <v>0.28360115092330951</v>
      </c>
    </row>
    <row r="66" spans="1:6">
      <c r="A66" s="27" t="s">
        <v>94</v>
      </c>
      <c r="B66" s="8" t="s">
        <v>75</v>
      </c>
      <c r="C66" s="8" t="s">
        <v>76</v>
      </c>
      <c r="D66" s="8" t="s">
        <v>72</v>
      </c>
      <c r="E66" s="8" t="s">
        <v>62</v>
      </c>
      <c r="F66" s="217">
        <f>'Outputs for combined model'!$C$9</f>
        <v>0.26971350952201312</v>
      </c>
    </row>
    <row r="67" spans="1:6">
      <c r="A67" s="27" t="s">
        <v>94</v>
      </c>
      <c r="B67" s="8" t="s">
        <v>77</v>
      </c>
      <c r="C67" s="8" t="s">
        <v>78</v>
      </c>
      <c r="D67" s="8" t="s">
        <v>69</v>
      </c>
      <c r="E67" s="8" t="s">
        <v>62</v>
      </c>
      <c r="F67" s="218">
        <f>'Outputs for combined model'!$C$10</f>
        <v>7.6280000000000001</v>
      </c>
    </row>
    <row r="68" spans="1:6">
      <c r="A68" s="27" t="s">
        <v>94</v>
      </c>
      <c r="B68" s="8" t="s">
        <v>79</v>
      </c>
      <c r="C68" s="8" t="s">
        <v>80</v>
      </c>
      <c r="D68" s="8" t="s">
        <v>72</v>
      </c>
      <c r="E68" s="8" t="s">
        <v>62</v>
      </c>
      <c r="F68" s="217">
        <f>'Outputs for combined model'!$C$11</f>
        <v>4.134953913814341</v>
      </c>
    </row>
    <row r="69" spans="1:6">
      <c r="A69" s="27" t="s">
        <v>94</v>
      </c>
      <c r="B69" s="8" t="s">
        <v>81</v>
      </c>
      <c r="C69" s="8" t="s">
        <v>82</v>
      </c>
      <c r="D69" s="8" t="s">
        <v>72</v>
      </c>
      <c r="E69" s="8" t="s">
        <v>62</v>
      </c>
      <c r="F69" s="217">
        <f>'Outputs for combined model'!$C$12</f>
        <v>1.6976807871160753</v>
      </c>
    </row>
    <row r="70" spans="1:6">
      <c r="A70" s="27" t="s">
        <v>94</v>
      </c>
      <c r="B70" s="8" t="s">
        <v>83</v>
      </c>
      <c r="C70" s="8" t="s">
        <v>84</v>
      </c>
      <c r="D70" s="8" t="s">
        <v>69</v>
      </c>
      <c r="E70" s="8" t="s">
        <v>62</v>
      </c>
      <c r="F70" s="218">
        <f xml:space="preserve"> VLOOKUP( VLOOKUP( $A70, Companies!$B$6:$D$22, 3, 0 ), 'Outputs for combined model'!$A$7:$C$17, 3, 0 )</f>
        <v>2.5348603576451696</v>
      </c>
    </row>
    <row r="71" spans="1:6">
      <c r="A71" s="27" t="s">
        <v>94</v>
      </c>
      <c r="B71" s="8" t="s">
        <v>85</v>
      </c>
      <c r="C71" s="8" t="s">
        <v>86</v>
      </c>
      <c r="D71" s="8" t="s">
        <v>72</v>
      </c>
      <c r="E71" s="8" t="s">
        <v>62</v>
      </c>
      <c r="F71" s="217">
        <f>'Outputs for combined model'!$C$15</f>
        <v>0.27833386189919845</v>
      </c>
    </row>
    <row r="72" spans="1:6">
      <c r="A72" s="27" t="s">
        <v>94</v>
      </c>
      <c r="B72" s="8" t="s">
        <v>87</v>
      </c>
      <c r="C72" s="8" t="s">
        <v>88</v>
      </c>
      <c r="D72" s="8" t="s">
        <v>72</v>
      </c>
      <c r="E72" s="8" t="s">
        <v>62</v>
      </c>
      <c r="F72" s="217">
        <f>'Outputs for combined model'!$C$16</f>
        <v>0.72099566422594563</v>
      </c>
    </row>
    <row r="73" spans="1:6">
      <c r="A73" s="27" t="s">
        <v>94</v>
      </c>
      <c r="B73" s="8" t="s">
        <v>89</v>
      </c>
      <c r="C73" s="8" t="s">
        <v>90</v>
      </c>
      <c r="D73" s="8" t="s">
        <v>72</v>
      </c>
      <c r="E73" s="8" t="s">
        <v>62</v>
      </c>
      <c r="F73" s="217">
        <f>'Outputs for combined model'!$C$17</f>
        <v>0.39147203470976222</v>
      </c>
    </row>
    <row r="74" spans="1:6">
      <c r="A74" s="27" t="s">
        <v>95</v>
      </c>
      <c r="B74" s="24" t="s">
        <v>59</v>
      </c>
      <c r="C74" s="25" t="s">
        <v>60</v>
      </c>
      <c r="D74" s="8" t="s">
        <v>61</v>
      </c>
      <c r="E74" s="8" t="s">
        <v>62</v>
      </c>
      <c r="F74" s="198"/>
    </row>
    <row r="75" spans="1:6">
      <c r="A75" s="27" t="s">
        <v>95</v>
      </c>
      <c r="B75" s="25" t="s">
        <v>63</v>
      </c>
      <c r="C75" s="25" t="s">
        <v>64</v>
      </c>
      <c r="D75" s="8" t="s">
        <v>61</v>
      </c>
      <c r="E75" s="8" t="s">
        <v>62</v>
      </c>
      <c r="F75" s="198"/>
    </row>
    <row r="76" spans="1:6">
      <c r="A76" s="27" t="s">
        <v>95</v>
      </c>
      <c r="B76" s="25" t="s">
        <v>65</v>
      </c>
      <c r="C76" s="25" t="s">
        <v>66</v>
      </c>
      <c r="D76" s="8" t="s">
        <v>61</v>
      </c>
      <c r="E76" s="8" t="s">
        <v>62</v>
      </c>
      <c r="F76" s="198"/>
    </row>
    <row r="77" spans="1:6">
      <c r="A77" s="27" t="s">
        <v>95</v>
      </c>
      <c r="B77" s="25" t="s">
        <v>67</v>
      </c>
      <c r="C77" s="25" t="s">
        <v>68</v>
      </c>
      <c r="D77" s="8" t="s">
        <v>69</v>
      </c>
      <c r="E77" s="8" t="s">
        <v>62</v>
      </c>
      <c r="F77" s="198"/>
    </row>
    <row r="78" spans="1:6">
      <c r="A78" s="27" t="s">
        <v>95</v>
      </c>
      <c r="B78" s="8" t="s">
        <v>70</v>
      </c>
      <c r="C78" s="8" t="s">
        <v>71</v>
      </c>
      <c r="D78" s="8" t="s">
        <v>72</v>
      </c>
      <c r="E78" s="8" t="s">
        <v>62</v>
      </c>
      <c r="F78" s="217">
        <f>'Outputs for combined model'!$C$7</f>
        <v>0.89883517930080947</v>
      </c>
    </row>
    <row r="79" spans="1:6">
      <c r="A79" s="27" t="s">
        <v>95</v>
      </c>
      <c r="B79" s="8" t="s">
        <v>73</v>
      </c>
      <c r="C79" s="8" t="s">
        <v>74</v>
      </c>
      <c r="D79" s="8" t="s">
        <v>72</v>
      </c>
      <c r="E79" s="8" t="s">
        <v>62</v>
      </c>
      <c r="F79" s="217">
        <f ca="1">'Outputs for combined model'!$C$8</f>
        <v>0.28360115092330951</v>
      </c>
    </row>
    <row r="80" spans="1:6">
      <c r="A80" s="27" t="s">
        <v>95</v>
      </c>
      <c r="B80" s="8" t="s">
        <v>75</v>
      </c>
      <c r="C80" s="8" t="s">
        <v>76</v>
      </c>
      <c r="D80" s="8" t="s">
        <v>72</v>
      </c>
      <c r="E80" s="8" t="s">
        <v>62</v>
      </c>
      <c r="F80" s="217">
        <f>'Outputs for combined model'!$C$9</f>
        <v>0.26971350952201312</v>
      </c>
    </row>
    <row r="81" spans="1:6">
      <c r="A81" s="27" t="s">
        <v>95</v>
      </c>
      <c r="B81" s="8" t="s">
        <v>77</v>
      </c>
      <c r="C81" s="8" t="s">
        <v>78</v>
      </c>
      <c r="D81" s="8" t="s">
        <v>69</v>
      </c>
      <c r="E81" s="8" t="s">
        <v>62</v>
      </c>
      <c r="F81" s="218">
        <f>'Outputs for combined model'!$C$10</f>
        <v>7.6280000000000001</v>
      </c>
    </row>
    <row r="82" spans="1:6">
      <c r="A82" s="27" t="s">
        <v>95</v>
      </c>
      <c r="B82" s="8" t="s">
        <v>79</v>
      </c>
      <c r="C82" s="8" t="s">
        <v>80</v>
      </c>
      <c r="D82" s="8" t="s">
        <v>72</v>
      </c>
      <c r="E82" s="8" t="s">
        <v>62</v>
      </c>
      <c r="F82" s="217">
        <f>'Outputs for combined model'!$C$11</f>
        <v>4.134953913814341</v>
      </c>
    </row>
    <row r="83" spans="1:6">
      <c r="A83" s="27" t="s">
        <v>95</v>
      </c>
      <c r="B83" s="8" t="s">
        <v>81</v>
      </c>
      <c r="C83" s="8" t="s">
        <v>82</v>
      </c>
      <c r="D83" s="8" t="s">
        <v>72</v>
      </c>
      <c r="E83" s="8" t="s">
        <v>62</v>
      </c>
      <c r="F83" s="217">
        <f>'Outputs for combined model'!$C$12</f>
        <v>1.6976807871160753</v>
      </c>
    </row>
    <row r="84" spans="1:6">
      <c r="A84" s="27" t="s">
        <v>95</v>
      </c>
      <c r="B84" s="8" t="s">
        <v>83</v>
      </c>
      <c r="C84" s="8" t="s">
        <v>84</v>
      </c>
      <c r="D84" s="8" t="s">
        <v>69</v>
      </c>
      <c r="E84" s="8" t="s">
        <v>62</v>
      </c>
      <c r="F84" s="218">
        <f xml:space="preserve"> VLOOKUP( VLOOKUP( $A84, Companies!$B$6:$D$22, 3, 0 ), 'Outputs for combined model'!$A$7:$C$17, 3, 0 )</f>
        <v>2.5348603576451696</v>
      </c>
    </row>
    <row r="85" spans="1:6">
      <c r="A85" s="27" t="s">
        <v>95</v>
      </c>
      <c r="B85" s="8" t="s">
        <v>85</v>
      </c>
      <c r="C85" s="8" t="s">
        <v>86</v>
      </c>
      <c r="D85" s="8" t="s">
        <v>72</v>
      </c>
      <c r="E85" s="8" t="s">
        <v>62</v>
      </c>
      <c r="F85" s="217">
        <f>'Outputs for combined model'!$C$15</f>
        <v>0.27833386189919845</v>
      </c>
    </row>
    <row r="86" spans="1:6">
      <c r="A86" s="27" t="s">
        <v>95</v>
      </c>
      <c r="B86" s="8" t="s">
        <v>87</v>
      </c>
      <c r="C86" s="8" t="s">
        <v>88</v>
      </c>
      <c r="D86" s="8" t="s">
        <v>72</v>
      </c>
      <c r="E86" s="8" t="s">
        <v>62</v>
      </c>
      <c r="F86" s="217">
        <f>'Outputs for combined model'!$C$16</f>
        <v>0.72099566422594563</v>
      </c>
    </row>
    <row r="87" spans="1:6">
      <c r="A87" s="27" t="s">
        <v>95</v>
      </c>
      <c r="B87" s="8" t="s">
        <v>89</v>
      </c>
      <c r="C87" s="8" t="s">
        <v>90</v>
      </c>
      <c r="D87" s="8" t="s">
        <v>72</v>
      </c>
      <c r="E87" s="8" t="s">
        <v>62</v>
      </c>
      <c r="F87" s="217">
        <f>'Outputs for combined model'!$C$17</f>
        <v>0.39147203470976222</v>
      </c>
    </row>
    <row r="88" spans="1:6">
      <c r="A88" s="27" t="s">
        <v>96</v>
      </c>
      <c r="B88" s="25" t="s">
        <v>59</v>
      </c>
      <c r="C88" s="25" t="s">
        <v>60</v>
      </c>
      <c r="D88" s="8" t="s">
        <v>61</v>
      </c>
      <c r="E88" s="8" t="s">
        <v>62</v>
      </c>
      <c r="F88" s="198"/>
    </row>
    <row r="89" spans="1:6">
      <c r="A89" s="27" t="s">
        <v>96</v>
      </c>
      <c r="B89" s="25" t="s">
        <v>63</v>
      </c>
      <c r="C89" s="25" t="s">
        <v>64</v>
      </c>
      <c r="D89" s="8" t="s">
        <v>61</v>
      </c>
      <c r="E89" s="8" t="s">
        <v>62</v>
      </c>
      <c r="F89" s="198"/>
    </row>
    <row r="90" spans="1:6">
      <c r="A90" s="27" t="s">
        <v>96</v>
      </c>
      <c r="B90" s="25" t="s">
        <v>65</v>
      </c>
      <c r="C90" s="25" t="s">
        <v>66</v>
      </c>
      <c r="D90" s="8" t="s">
        <v>61</v>
      </c>
      <c r="E90" s="8" t="s">
        <v>62</v>
      </c>
      <c r="F90" s="198"/>
    </row>
    <row r="91" spans="1:6">
      <c r="A91" s="27" t="s">
        <v>96</v>
      </c>
      <c r="B91" s="25" t="s">
        <v>67</v>
      </c>
      <c r="C91" s="25" t="s">
        <v>68</v>
      </c>
      <c r="D91" s="8" t="s">
        <v>69</v>
      </c>
      <c r="E91" s="8" t="s">
        <v>62</v>
      </c>
      <c r="F91" s="198"/>
    </row>
    <row r="92" spans="1:6">
      <c r="A92" s="27" t="s">
        <v>96</v>
      </c>
      <c r="B92" s="8" t="s">
        <v>70</v>
      </c>
      <c r="C92" s="8" t="s">
        <v>71</v>
      </c>
      <c r="D92" s="8" t="s">
        <v>72</v>
      </c>
      <c r="E92" s="8" t="s">
        <v>62</v>
      </c>
      <c r="F92" s="217">
        <f>'Outputs for combined model'!$C$7</f>
        <v>0.89883517930080947</v>
      </c>
    </row>
    <row r="93" spans="1:6">
      <c r="A93" s="27" t="s">
        <v>96</v>
      </c>
      <c r="B93" s="8" t="s">
        <v>73</v>
      </c>
      <c r="C93" s="8" t="s">
        <v>74</v>
      </c>
      <c r="D93" s="8" t="s">
        <v>72</v>
      </c>
      <c r="E93" s="8" t="s">
        <v>62</v>
      </c>
      <c r="F93" s="217">
        <f ca="1">'Outputs for combined model'!$C$8</f>
        <v>0.28360115092330951</v>
      </c>
    </row>
    <row r="94" spans="1:6">
      <c r="A94" s="27" t="s">
        <v>96</v>
      </c>
      <c r="B94" s="8" t="s">
        <v>75</v>
      </c>
      <c r="C94" s="8" t="s">
        <v>76</v>
      </c>
      <c r="D94" s="8" t="s">
        <v>72</v>
      </c>
      <c r="E94" s="8" t="s">
        <v>62</v>
      </c>
      <c r="F94" s="217">
        <f>'Outputs for combined model'!$C$9</f>
        <v>0.26971350952201312</v>
      </c>
    </row>
    <row r="95" spans="1:6">
      <c r="A95" s="27" t="s">
        <v>96</v>
      </c>
      <c r="B95" s="8" t="s">
        <v>77</v>
      </c>
      <c r="C95" s="8" t="s">
        <v>78</v>
      </c>
      <c r="D95" s="8" t="s">
        <v>69</v>
      </c>
      <c r="E95" s="8" t="s">
        <v>62</v>
      </c>
      <c r="F95" s="218">
        <f>'Outputs for combined model'!$C$10</f>
        <v>7.6280000000000001</v>
      </c>
    </row>
    <row r="96" spans="1:6">
      <c r="A96" s="27" t="s">
        <v>96</v>
      </c>
      <c r="B96" s="8" t="s">
        <v>79</v>
      </c>
      <c r="C96" s="8" t="s">
        <v>80</v>
      </c>
      <c r="D96" s="8" t="s">
        <v>72</v>
      </c>
      <c r="E96" s="8" t="s">
        <v>62</v>
      </c>
      <c r="F96" s="217">
        <f>'Outputs for combined model'!$C$11</f>
        <v>4.134953913814341</v>
      </c>
    </row>
    <row r="97" spans="1:6">
      <c r="A97" s="27" t="s">
        <v>96</v>
      </c>
      <c r="B97" s="8" t="s">
        <v>81</v>
      </c>
      <c r="C97" s="8" t="s">
        <v>82</v>
      </c>
      <c r="D97" s="8" t="s">
        <v>72</v>
      </c>
      <c r="E97" s="8" t="s">
        <v>62</v>
      </c>
      <c r="F97" s="217">
        <f>'Outputs for combined model'!$C$12</f>
        <v>1.6976807871160753</v>
      </c>
    </row>
    <row r="98" spans="1:6">
      <c r="A98" s="27" t="s">
        <v>96</v>
      </c>
      <c r="B98" s="8" t="s">
        <v>83</v>
      </c>
      <c r="C98" s="8" t="s">
        <v>84</v>
      </c>
      <c r="D98" s="8" t="s">
        <v>69</v>
      </c>
      <c r="E98" s="8" t="s">
        <v>62</v>
      </c>
      <c r="F98" s="218">
        <f xml:space="preserve"> VLOOKUP( VLOOKUP( $A98, Companies!$B$6:$D$22, 3, 0 ), 'Outputs for combined model'!$A$7:$C$17, 3, 0 )</f>
        <v>2.5348603576451696</v>
      </c>
    </row>
    <row r="99" spans="1:6">
      <c r="A99" s="27" t="s">
        <v>96</v>
      </c>
      <c r="B99" s="8" t="s">
        <v>85</v>
      </c>
      <c r="C99" s="8" t="s">
        <v>86</v>
      </c>
      <c r="D99" s="8" t="s">
        <v>72</v>
      </c>
      <c r="E99" s="8" t="s">
        <v>62</v>
      </c>
      <c r="F99" s="217">
        <f>'Outputs for combined model'!$C$15</f>
        <v>0.27833386189919845</v>
      </c>
    </row>
    <row r="100" spans="1:6">
      <c r="A100" s="27" t="s">
        <v>96</v>
      </c>
      <c r="B100" s="8" t="s">
        <v>87</v>
      </c>
      <c r="C100" s="8" t="s">
        <v>88</v>
      </c>
      <c r="D100" s="8" t="s">
        <v>72</v>
      </c>
      <c r="E100" s="8" t="s">
        <v>62</v>
      </c>
      <c r="F100" s="217">
        <f>'Outputs for combined model'!$C$16</f>
        <v>0.72099566422594563</v>
      </c>
    </row>
    <row r="101" spans="1:6">
      <c r="A101" s="27" t="s">
        <v>96</v>
      </c>
      <c r="B101" s="8" t="s">
        <v>89</v>
      </c>
      <c r="C101" s="8" t="s">
        <v>90</v>
      </c>
      <c r="D101" s="8" t="s">
        <v>72</v>
      </c>
      <c r="E101" s="8" t="s">
        <v>62</v>
      </c>
      <c r="F101" s="217">
        <f>'Outputs for combined model'!$C$17</f>
        <v>0.39147203470976222</v>
      </c>
    </row>
    <row r="102" spans="1:6">
      <c r="A102" s="27" t="s">
        <v>97</v>
      </c>
      <c r="B102" s="25" t="s">
        <v>59</v>
      </c>
      <c r="C102" s="25" t="s">
        <v>60</v>
      </c>
      <c r="D102" s="8" t="s">
        <v>61</v>
      </c>
      <c r="E102" s="8" t="s">
        <v>62</v>
      </c>
      <c r="F102" s="198"/>
    </row>
    <row r="103" spans="1:6">
      <c r="A103" s="27" t="s">
        <v>97</v>
      </c>
      <c r="B103" s="25" t="s">
        <v>63</v>
      </c>
      <c r="C103" s="25" t="s">
        <v>64</v>
      </c>
      <c r="D103" s="8" t="s">
        <v>61</v>
      </c>
      <c r="E103" s="8" t="s">
        <v>62</v>
      </c>
      <c r="F103" s="198"/>
    </row>
    <row r="104" spans="1:6">
      <c r="A104" s="27" t="s">
        <v>97</v>
      </c>
      <c r="B104" s="25" t="s">
        <v>65</v>
      </c>
      <c r="C104" s="25" t="s">
        <v>66</v>
      </c>
      <c r="D104" s="8" t="s">
        <v>61</v>
      </c>
      <c r="E104" s="8" t="s">
        <v>62</v>
      </c>
      <c r="F104" s="198"/>
    </row>
    <row r="105" spans="1:6">
      <c r="A105" s="27" t="s">
        <v>97</v>
      </c>
      <c r="B105" s="25" t="s">
        <v>67</v>
      </c>
      <c r="C105" s="25" t="s">
        <v>68</v>
      </c>
      <c r="D105" s="8" t="s">
        <v>69</v>
      </c>
      <c r="E105" s="8" t="s">
        <v>62</v>
      </c>
      <c r="F105" s="198"/>
    </row>
    <row r="106" spans="1:6">
      <c r="A106" s="27" t="s">
        <v>97</v>
      </c>
      <c r="B106" s="8" t="s">
        <v>70</v>
      </c>
      <c r="C106" s="8" t="s">
        <v>71</v>
      </c>
      <c r="D106" s="8" t="s">
        <v>72</v>
      </c>
      <c r="E106" s="8" t="s">
        <v>62</v>
      </c>
      <c r="F106" s="217">
        <f>'Outputs for combined model'!$C$7</f>
        <v>0.89883517930080947</v>
      </c>
    </row>
    <row r="107" spans="1:6">
      <c r="A107" s="27" t="s">
        <v>97</v>
      </c>
      <c r="B107" s="8" t="s">
        <v>73</v>
      </c>
      <c r="C107" s="8" t="s">
        <v>74</v>
      </c>
      <c r="D107" s="8" t="s">
        <v>72</v>
      </c>
      <c r="E107" s="8" t="s">
        <v>62</v>
      </c>
      <c r="F107" s="217">
        <f ca="1">'Outputs for combined model'!$C$8</f>
        <v>0.28360115092330951</v>
      </c>
    </row>
    <row r="108" spans="1:6">
      <c r="A108" s="27" t="s">
        <v>97</v>
      </c>
      <c r="B108" s="8" t="s">
        <v>75</v>
      </c>
      <c r="C108" s="8" t="s">
        <v>76</v>
      </c>
      <c r="D108" s="8" t="s">
        <v>72</v>
      </c>
      <c r="E108" s="8" t="s">
        <v>62</v>
      </c>
      <c r="F108" s="217">
        <f>'Outputs for combined model'!$C$9</f>
        <v>0.26971350952201312</v>
      </c>
    </row>
    <row r="109" spans="1:6">
      <c r="A109" s="27" t="s">
        <v>97</v>
      </c>
      <c r="B109" s="8" t="s">
        <v>77</v>
      </c>
      <c r="C109" s="8" t="s">
        <v>78</v>
      </c>
      <c r="D109" s="8" t="s">
        <v>69</v>
      </c>
      <c r="E109" s="8" t="s">
        <v>62</v>
      </c>
      <c r="F109" s="218">
        <f>'Outputs for combined model'!$C$10</f>
        <v>7.6280000000000001</v>
      </c>
    </row>
    <row r="110" spans="1:6">
      <c r="A110" s="27" t="s">
        <v>97</v>
      </c>
      <c r="B110" s="8" t="s">
        <v>79</v>
      </c>
      <c r="C110" s="8" t="s">
        <v>80</v>
      </c>
      <c r="D110" s="8" t="s">
        <v>72</v>
      </c>
      <c r="E110" s="8" t="s">
        <v>62</v>
      </c>
      <c r="F110" s="217">
        <f>'Outputs for combined model'!$C$11</f>
        <v>4.134953913814341</v>
      </c>
    </row>
    <row r="111" spans="1:6">
      <c r="A111" s="27" t="s">
        <v>97</v>
      </c>
      <c r="B111" s="8" t="s">
        <v>81</v>
      </c>
      <c r="C111" s="8" t="s">
        <v>82</v>
      </c>
      <c r="D111" s="8" t="s">
        <v>72</v>
      </c>
      <c r="E111" s="8" t="s">
        <v>62</v>
      </c>
      <c r="F111" s="217">
        <f>'Outputs for combined model'!$C$12</f>
        <v>1.6976807871160753</v>
      </c>
    </row>
    <row r="112" spans="1:6">
      <c r="A112" s="27" t="s">
        <v>97</v>
      </c>
      <c r="B112" s="8" t="s">
        <v>83</v>
      </c>
      <c r="C112" s="8" t="s">
        <v>84</v>
      </c>
      <c r="D112" s="8" t="s">
        <v>69</v>
      </c>
      <c r="E112" s="8" t="s">
        <v>62</v>
      </c>
      <c r="F112" s="218">
        <f xml:space="preserve"> VLOOKUP( VLOOKUP( $A112, Companies!$B$6:$D$22, 3, 0 ), 'Outputs for combined model'!$A$7:$C$17, 3, 0 )</f>
        <v>2.5348603576451696</v>
      </c>
    </row>
    <row r="113" spans="1:6">
      <c r="A113" s="27" t="s">
        <v>97</v>
      </c>
      <c r="B113" s="8" t="s">
        <v>85</v>
      </c>
      <c r="C113" s="8" t="s">
        <v>86</v>
      </c>
      <c r="D113" s="8" t="s">
        <v>72</v>
      </c>
      <c r="E113" s="8" t="s">
        <v>62</v>
      </c>
      <c r="F113" s="217">
        <f>'Outputs for combined model'!$C$15</f>
        <v>0.27833386189919845</v>
      </c>
    </row>
    <row r="114" spans="1:6">
      <c r="A114" s="27" t="s">
        <v>97</v>
      </c>
      <c r="B114" s="8" t="s">
        <v>87</v>
      </c>
      <c r="C114" s="8" t="s">
        <v>88</v>
      </c>
      <c r="D114" s="8" t="s">
        <v>72</v>
      </c>
      <c r="E114" s="8" t="s">
        <v>62</v>
      </c>
      <c r="F114" s="217">
        <f>'Outputs for combined model'!$C$16</f>
        <v>0.72099566422594563</v>
      </c>
    </row>
    <row r="115" spans="1:6">
      <c r="A115" s="27" t="s">
        <v>97</v>
      </c>
      <c r="B115" s="8" t="s">
        <v>89</v>
      </c>
      <c r="C115" s="8" t="s">
        <v>90</v>
      </c>
      <c r="D115" s="8" t="s">
        <v>72</v>
      </c>
      <c r="E115" s="8" t="s">
        <v>62</v>
      </c>
      <c r="F115" s="217">
        <f>'Outputs for combined model'!$C$17</f>
        <v>0.39147203470976222</v>
      </c>
    </row>
    <row r="116" spans="1:6">
      <c r="A116" s="27" t="s">
        <v>98</v>
      </c>
      <c r="B116" s="25" t="s">
        <v>59</v>
      </c>
      <c r="C116" s="25" t="s">
        <v>60</v>
      </c>
      <c r="D116" s="8" t="s">
        <v>61</v>
      </c>
      <c r="E116" s="8" t="s">
        <v>62</v>
      </c>
      <c r="F116" s="198"/>
    </row>
    <row r="117" spans="1:6">
      <c r="A117" s="27" t="s">
        <v>98</v>
      </c>
      <c r="B117" s="25" t="s">
        <v>63</v>
      </c>
      <c r="C117" s="25" t="s">
        <v>64</v>
      </c>
      <c r="D117" s="8" t="s">
        <v>61</v>
      </c>
      <c r="E117" s="8" t="s">
        <v>62</v>
      </c>
      <c r="F117" s="198"/>
    </row>
    <row r="118" spans="1:6">
      <c r="A118" s="27" t="s">
        <v>98</v>
      </c>
      <c r="B118" s="25" t="s">
        <v>65</v>
      </c>
      <c r="C118" s="25" t="s">
        <v>66</v>
      </c>
      <c r="D118" s="8" t="s">
        <v>61</v>
      </c>
      <c r="E118" s="8" t="s">
        <v>62</v>
      </c>
      <c r="F118" s="198"/>
    </row>
    <row r="119" spans="1:6">
      <c r="A119" s="27" t="s">
        <v>98</v>
      </c>
      <c r="B119" s="25" t="s">
        <v>67</v>
      </c>
      <c r="C119" s="25" t="s">
        <v>68</v>
      </c>
      <c r="D119" s="8" t="s">
        <v>69</v>
      </c>
      <c r="E119" s="8" t="s">
        <v>62</v>
      </c>
      <c r="F119" s="198"/>
    </row>
    <row r="120" spans="1:6">
      <c r="A120" s="27" t="s">
        <v>98</v>
      </c>
      <c r="B120" s="8" t="s">
        <v>70</v>
      </c>
      <c r="C120" s="8" t="s">
        <v>71</v>
      </c>
      <c r="D120" s="8" t="s">
        <v>72</v>
      </c>
      <c r="E120" s="8" t="s">
        <v>62</v>
      </c>
      <c r="F120" s="217">
        <f>'Outputs for combined model'!$C$7</f>
        <v>0.89883517930080947</v>
      </c>
    </row>
    <row r="121" spans="1:6">
      <c r="A121" s="27" t="s">
        <v>98</v>
      </c>
      <c r="B121" s="8" t="s">
        <v>73</v>
      </c>
      <c r="C121" s="8" t="s">
        <v>74</v>
      </c>
      <c r="D121" s="8" t="s">
        <v>72</v>
      </c>
      <c r="E121" s="8" t="s">
        <v>62</v>
      </c>
      <c r="F121" s="217">
        <f ca="1">'Outputs for combined model'!$C$8</f>
        <v>0.28360115092330951</v>
      </c>
    </row>
    <row r="122" spans="1:6">
      <c r="A122" s="27" t="s">
        <v>98</v>
      </c>
      <c r="B122" s="8" t="s">
        <v>75</v>
      </c>
      <c r="C122" s="8" t="s">
        <v>76</v>
      </c>
      <c r="D122" s="8" t="s">
        <v>72</v>
      </c>
      <c r="E122" s="8" t="s">
        <v>62</v>
      </c>
      <c r="F122" s="217">
        <f>'Outputs for combined model'!$C$9</f>
        <v>0.26971350952201312</v>
      </c>
    </row>
    <row r="123" spans="1:6">
      <c r="A123" s="27" t="s">
        <v>98</v>
      </c>
      <c r="B123" s="8" t="s">
        <v>77</v>
      </c>
      <c r="C123" s="8" t="s">
        <v>78</v>
      </c>
      <c r="D123" s="8" t="s">
        <v>69</v>
      </c>
      <c r="E123" s="8" t="s">
        <v>62</v>
      </c>
      <c r="F123" s="218">
        <f>'Outputs for combined model'!$C$10</f>
        <v>7.6280000000000001</v>
      </c>
    </row>
    <row r="124" spans="1:6">
      <c r="A124" s="27" t="s">
        <v>98</v>
      </c>
      <c r="B124" s="8" t="s">
        <v>79</v>
      </c>
      <c r="C124" s="8" t="s">
        <v>80</v>
      </c>
      <c r="D124" s="8" t="s">
        <v>72</v>
      </c>
      <c r="E124" s="8" t="s">
        <v>62</v>
      </c>
      <c r="F124" s="217">
        <f>'Outputs for combined model'!$C$11</f>
        <v>4.134953913814341</v>
      </c>
    </row>
    <row r="125" spans="1:6">
      <c r="A125" s="27" t="s">
        <v>98</v>
      </c>
      <c r="B125" s="8" t="s">
        <v>81</v>
      </c>
      <c r="C125" s="8" t="s">
        <v>82</v>
      </c>
      <c r="D125" s="8" t="s">
        <v>72</v>
      </c>
      <c r="E125" s="8" t="s">
        <v>62</v>
      </c>
      <c r="F125" s="217">
        <f>'Outputs for combined model'!$C$12</f>
        <v>1.6976807871160753</v>
      </c>
    </row>
    <row r="126" spans="1:6">
      <c r="A126" s="27" t="s">
        <v>98</v>
      </c>
      <c r="B126" s="8" t="s">
        <v>83</v>
      </c>
      <c r="C126" s="8" t="s">
        <v>84</v>
      </c>
      <c r="D126" s="8" t="s">
        <v>69</v>
      </c>
      <c r="E126" s="8" t="s">
        <v>62</v>
      </c>
      <c r="F126" s="218">
        <f xml:space="preserve"> VLOOKUP( VLOOKUP( $A126, Companies!$B$6:$D$22, 3, 0 ), 'Outputs for combined model'!$A$7:$C$17, 3, 0 )</f>
        <v>2.5348603576451696</v>
      </c>
    </row>
    <row r="127" spans="1:6">
      <c r="A127" s="27" t="s">
        <v>98</v>
      </c>
      <c r="B127" s="8" t="s">
        <v>85</v>
      </c>
      <c r="C127" s="8" t="s">
        <v>86</v>
      </c>
      <c r="D127" s="8" t="s">
        <v>72</v>
      </c>
      <c r="E127" s="8" t="s">
        <v>62</v>
      </c>
      <c r="F127" s="217">
        <f>'Outputs for combined model'!$C$15</f>
        <v>0.27833386189919845</v>
      </c>
    </row>
    <row r="128" spans="1:6">
      <c r="A128" s="27" t="s">
        <v>98</v>
      </c>
      <c r="B128" s="8" t="s">
        <v>87</v>
      </c>
      <c r="C128" s="8" t="s">
        <v>88</v>
      </c>
      <c r="D128" s="8" t="s">
        <v>72</v>
      </c>
      <c r="E128" s="8" t="s">
        <v>62</v>
      </c>
      <c r="F128" s="217">
        <f>'Outputs for combined model'!$C$16</f>
        <v>0.72099566422594563</v>
      </c>
    </row>
    <row r="129" spans="1:6">
      <c r="A129" s="27" t="s">
        <v>98</v>
      </c>
      <c r="B129" s="8" t="s">
        <v>89</v>
      </c>
      <c r="C129" s="8" t="s">
        <v>90</v>
      </c>
      <c r="D129" s="8" t="s">
        <v>72</v>
      </c>
      <c r="E129" s="8" t="s">
        <v>62</v>
      </c>
      <c r="F129" s="217">
        <f>'Outputs for combined model'!$C$17</f>
        <v>0.39147203470976222</v>
      </c>
    </row>
    <row r="130" spans="1:6">
      <c r="A130" s="27" t="s">
        <v>99</v>
      </c>
      <c r="B130" s="25" t="s">
        <v>59</v>
      </c>
      <c r="C130" s="25" t="s">
        <v>60</v>
      </c>
      <c r="D130" s="8" t="s">
        <v>61</v>
      </c>
      <c r="E130" s="8" t="s">
        <v>62</v>
      </c>
      <c r="F130" s="198"/>
    </row>
    <row r="131" spans="1:6">
      <c r="A131" s="27" t="s">
        <v>99</v>
      </c>
      <c r="B131" s="25" t="s">
        <v>63</v>
      </c>
      <c r="C131" s="25" t="s">
        <v>64</v>
      </c>
      <c r="D131" s="8" t="s">
        <v>61</v>
      </c>
      <c r="E131" s="8" t="s">
        <v>62</v>
      </c>
      <c r="F131" s="198"/>
    </row>
    <row r="132" spans="1:6">
      <c r="A132" s="27" t="s">
        <v>99</v>
      </c>
      <c r="B132" s="25" t="s">
        <v>65</v>
      </c>
      <c r="C132" s="25" t="s">
        <v>66</v>
      </c>
      <c r="D132" s="8" t="s">
        <v>61</v>
      </c>
      <c r="E132" s="8" t="s">
        <v>62</v>
      </c>
      <c r="F132" s="198"/>
    </row>
    <row r="133" spans="1:6">
      <c r="A133" s="27" t="s">
        <v>99</v>
      </c>
      <c r="B133" s="25" t="s">
        <v>67</v>
      </c>
      <c r="C133" s="25" t="s">
        <v>68</v>
      </c>
      <c r="D133" s="8" t="s">
        <v>69</v>
      </c>
      <c r="E133" s="8" t="s">
        <v>62</v>
      </c>
      <c r="F133" s="198"/>
    </row>
    <row r="134" spans="1:6">
      <c r="A134" s="27" t="s">
        <v>99</v>
      </c>
      <c r="B134" s="8" t="s">
        <v>70</v>
      </c>
      <c r="C134" s="8" t="s">
        <v>71</v>
      </c>
      <c r="D134" s="8" t="s">
        <v>72</v>
      </c>
      <c r="E134" s="8" t="s">
        <v>62</v>
      </c>
      <c r="F134" s="217">
        <f>'Outputs for combined model'!$C$7</f>
        <v>0.89883517930080947</v>
      </c>
    </row>
    <row r="135" spans="1:6">
      <c r="A135" s="27" t="s">
        <v>99</v>
      </c>
      <c r="B135" s="8" t="s">
        <v>73</v>
      </c>
      <c r="C135" s="8" t="s">
        <v>74</v>
      </c>
      <c r="D135" s="8" t="s">
        <v>72</v>
      </c>
      <c r="E135" s="8" t="s">
        <v>62</v>
      </c>
      <c r="F135" s="217">
        <f ca="1">'Outputs for combined model'!$C$8</f>
        <v>0.28360115092330951</v>
      </c>
    </row>
    <row r="136" spans="1:6">
      <c r="A136" s="27" t="s">
        <v>99</v>
      </c>
      <c r="B136" s="8" t="s">
        <v>75</v>
      </c>
      <c r="C136" s="8" t="s">
        <v>76</v>
      </c>
      <c r="D136" s="8" t="s">
        <v>72</v>
      </c>
      <c r="E136" s="8" t="s">
        <v>62</v>
      </c>
      <c r="F136" s="217">
        <f>'Outputs for combined model'!$C$9</f>
        <v>0.26971350952201312</v>
      </c>
    </row>
    <row r="137" spans="1:6">
      <c r="A137" s="27" t="s">
        <v>99</v>
      </c>
      <c r="B137" s="8" t="s">
        <v>77</v>
      </c>
      <c r="C137" s="8" t="s">
        <v>78</v>
      </c>
      <c r="D137" s="8" t="s">
        <v>69</v>
      </c>
      <c r="E137" s="8" t="s">
        <v>62</v>
      </c>
      <c r="F137" s="218">
        <f>'Outputs for combined model'!$C$10</f>
        <v>7.6280000000000001</v>
      </c>
    </row>
    <row r="138" spans="1:6">
      <c r="A138" s="27" t="s">
        <v>99</v>
      </c>
      <c r="B138" s="8" t="s">
        <v>79</v>
      </c>
      <c r="C138" s="8" t="s">
        <v>80</v>
      </c>
      <c r="D138" s="8" t="s">
        <v>72</v>
      </c>
      <c r="E138" s="8" t="s">
        <v>62</v>
      </c>
      <c r="F138" s="217">
        <f>'Outputs for combined model'!$C$11</f>
        <v>4.134953913814341</v>
      </c>
    </row>
    <row r="139" spans="1:6">
      <c r="A139" s="27" t="s">
        <v>99</v>
      </c>
      <c r="B139" s="8" t="s">
        <v>81</v>
      </c>
      <c r="C139" s="8" t="s">
        <v>82</v>
      </c>
      <c r="D139" s="8" t="s">
        <v>72</v>
      </c>
      <c r="E139" s="8" t="s">
        <v>62</v>
      </c>
      <c r="F139" s="217">
        <f>'Outputs for combined model'!$C$12</f>
        <v>1.6976807871160753</v>
      </c>
    </row>
    <row r="140" spans="1:6">
      <c r="A140" s="27" t="s">
        <v>99</v>
      </c>
      <c r="B140" s="8" t="s">
        <v>83</v>
      </c>
      <c r="C140" s="8" t="s">
        <v>84</v>
      </c>
      <c r="D140" s="8" t="s">
        <v>69</v>
      </c>
      <c r="E140" s="8" t="s">
        <v>62</v>
      </c>
      <c r="F140" s="218">
        <f xml:space="preserve"> VLOOKUP( VLOOKUP( $A140, Companies!$B$6:$D$22, 3, 0 ), 'Outputs for combined model'!$A$7:$C$17, 3, 0 )</f>
        <v>2.5348603576451696</v>
      </c>
    </row>
    <row r="141" spans="1:6">
      <c r="A141" s="27" t="s">
        <v>99</v>
      </c>
      <c r="B141" s="8" t="s">
        <v>85</v>
      </c>
      <c r="C141" s="8" t="s">
        <v>86</v>
      </c>
      <c r="D141" s="8" t="s">
        <v>72</v>
      </c>
      <c r="E141" s="8" t="s">
        <v>62</v>
      </c>
      <c r="F141" s="217">
        <f>'Outputs for combined model'!$C$15</f>
        <v>0.27833386189919845</v>
      </c>
    </row>
    <row r="142" spans="1:6">
      <c r="A142" s="27" t="s">
        <v>99</v>
      </c>
      <c r="B142" s="8" t="s">
        <v>87</v>
      </c>
      <c r="C142" s="8" t="s">
        <v>88</v>
      </c>
      <c r="D142" s="8" t="s">
        <v>72</v>
      </c>
      <c r="E142" s="8" t="s">
        <v>62</v>
      </c>
      <c r="F142" s="217">
        <f>'Outputs for combined model'!$C$16</f>
        <v>0.72099566422594563</v>
      </c>
    </row>
    <row r="143" spans="1:6">
      <c r="A143" s="27" t="s">
        <v>99</v>
      </c>
      <c r="B143" s="8" t="s">
        <v>89</v>
      </c>
      <c r="C143" s="8" t="s">
        <v>90</v>
      </c>
      <c r="D143" s="8" t="s">
        <v>72</v>
      </c>
      <c r="E143" s="8" t="s">
        <v>62</v>
      </c>
      <c r="F143" s="217">
        <f>'Outputs for combined model'!$C$17</f>
        <v>0.39147203470976222</v>
      </c>
    </row>
    <row r="144" spans="1:6">
      <c r="A144" s="27" t="s">
        <v>100</v>
      </c>
      <c r="B144" s="25" t="s">
        <v>59</v>
      </c>
      <c r="C144" s="25" t="s">
        <v>60</v>
      </c>
      <c r="D144" s="8" t="s">
        <v>61</v>
      </c>
      <c r="E144" s="8" t="s">
        <v>62</v>
      </c>
      <c r="F144" s="198"/>
    </row>
    <row r="145" spans="1:6">
      <c r="A145" s="27" t="s">
        <v>100</v>
      </c>
      <c r="B145" s="25" t="s">
        <v>63</v>
      </c>
      <c r="C145" s="25" t="s">
        <v>64</v>
      </c>
      <c r="D145" s="8" t="s">
        <v>61</v>
      </c>
      <c r="E145" s="8" t="s">
        <v>62</v>
      </c>
      <c r="F145" s="198"/>
    </row>
    <row r="146" spans="1:6">
      <c r="A146" s="27" t="s">
        <v>100</v>
      </c>
      <c r="B146" s="25" t="s">
        <v>65</v>
      </c>
      <c r="C146" s="25" t="s">
        <v>66</v>
      </c>
      <c r="D146" s="8" t="s">
        <v>61</v>
      </c>
      <c r="E146" s="8" t="s">
        <v>62</v>
      </c>
      <c r="F146" s="198"/>
    </row>
    <row r="147" spans="1:6">
      <c r="A147" s="27" t="s">
        <v>100</v>
      </c>
      <c r="B147" s="25" t="s">
        <v>67</v>
      </c>
      <c r="C147" s="25" t="s">
        <v>68</v>
      </c>
      <c r="D147" s="8" t="s">
        <v>69</v>
      </c>
      <c r="E147" s="8" t="s">
        <v>62</v>
      </c>
      <c r="F147" s="198"/>
    </row>
    <row r="148" spans="1:6">
      <c r="A148" s="27" t="s">
        <v>100</v>
      </c>
      <c r="B148" s="8" t="s">
        <v>70</v>
      </c>
      <c r="C148" s="8" t="s">
        <v>71</v>
      </c>
      <c r="D148" s="8" t="s">
        <v>72</v>
      </c>
      <c r="E148" s="8" t="s">
        <v>62</v>
      </c>
      <c r="F148" s="217">
        <f>'Outputs for combined model'!$C$7</f>
        <v>0.89883517930080947</v>
      </c>
    </row>
    <row r="149" spans="1:6">
      <c r="A149" s="27" t="s">
        <v>100</v>
      </c>
      <c r="B149" s="8" t="s">
        <v>73</v>
      </c>
      <c r="C149" s="8" t="s">
        <v>74</v>
      </c>
      <c r="D149" s="8" t="s">
        <v>72</v>
      </c>
      <c r="E149" s="8" t="s">
        <v>62</v>
      </c>
      <c r="F149" s="217">
        <f ca="1">'Outputs for combined model'!$C$8</f>
        <v>0.28360115092330951</v>
      </c>
    </row>
    <row r="150" spans="1:6">
      <c r="A150" s="27" t="s">
        <v>100</v>
      </c>
      <c r="B150" s="8" t="s">
        <v>75</v>
      </c>
      <c r="C150" s="8" t="s">
        <v>76</v>
      </c>
      <c r="D150" s="8" t="s">
        <v>72</v>
      </c>
      <c r="E150" s="8" t="s">
        <v>62</v>
      </c>
      <c r="F150" s="217">
        <f>'Outputs for combined model'!$C$9</f>
        <v>0.26971350952201312</v>
      </c>
    </row>
    <row r="151" spans="1:6">
      <c r="A151" s="27" t="s">
        <v>100</v>
      </c>
      <c r="B151" s="8" t="s">
        <v>77</v>
      </c>
      <c r="C151" s="8" t="s">
        <v>78</v>
      </c>
      <c r="D151" s="8" t="s">
        <v>69</v>
      </c>
      <c r="E151" s="8" t="s">
        <v>62</v>
      </c>
      <c r="F151" s="218">
        <f>'Outputs for combined model'!$C$10</f>
        <v>7.6280000000000001</v>
      </c>
    </row>
    <row r="152" spans="1:6">
      <c r="A152" s="27" t="s">
        <v>100</v>
      </c>
      <c r="B152" s="8" t="s">
        <v>79</v>
      </c>
      <c r="C152" s="8" t="s">
        <v>80</v>
      </c>
      <c r="D152" s="8" t="s">
        <v>72</v>
      </c>
      <c r="E152" s="8" t="s">
        <v>62</v>
      </c>
      <c r="F152" s="217">
        <f>'Outputs for combined model'!$C$11</f>
        <v>4.134953913814341</v>
      </c>
    </row>
    <row r="153" spans="1:6">
      <c r="A153" s="27" t="s">
        <v>100</v>
      </c>
      <c r="B153" s="8" t="s">
        <v>81</v>
      </c>
      <c r="C153" s="8" t="s">
        <v>82</v>
      </c>
      <c r="D153" s="8" t="s">
        <v>72</v>
      </c>
      <c r="E153" s="8" t="s">
        <v>62</v>
      </c>
      <c r="F153" s="217">
        <f>'Outputs for combined model'!$C$12</f>
        <v>1.6976807871160753</v>
      </c>
    </row>
    <row r="154" spans="1:6">
      <c r="A154" s="27" t="s">
        <v>100</v>
      </c>
      <c r="B154" s="8" t="s">
        <v>83</v>
      </c>
      <c r="C154" s="8" t="s">
        <v>84</v>
      </c>
      <c r="D154" s="8" t="s">
        <v>69</v>
      </c>
      <c r="E154" s="8" t="s">
        <v>62</v>
      </c>
      <c r="F154" s="218">
        <f xml:space="preserve"> VLOOKUP( VLOOKUP( $A154, Companies!$B$6:$D$22, 3, 0 ), 'Outputs for combined model'!$A$7:$C$17, 3, 0 )</f>
        <v>2.5348603576451696</v>
      </c>
    </row>
    <row r="155" spans="1:6">
      <c r="A155" s="27" t="s">
        <v>100</v>
      </c>
      <c r="B155" s="8" t="s">
        <v>85</v>
      </c>
      <c r="C155" s="8" t="s">
        <v>86</v>
      </c>
      <c r="D155" s="8" t="s">
        <v>72</v>
      </c>
      <c r="E155" s="8" t="s">
        <v>62</v>
      </c>
      <c r="F155" s="217">
        <f>'Outputs for combined model'!$C$15</f>
        <v>0.27833386189919845</v>
      </c>
    </row>
    <row r="156" spans="1:6">
      <c r="A156" s="27" t="s">
        <v>100</v>
      </c>
      <c r="B156" s="8" t="s">
        <v>87</v>
      </c>
      <c r="C156" s="8" t="s">
        <v>88</v>
      </c>
      <c r="D156" s="8" t="s">
        <v>72</v>
      </c>
      <c r="E156" s="8" t="s">
        <v>62</v>
      </c>
      <c r="F156" s="217">
        <f>'Outputs for combined model'!$C$16</f>
        <v>0.72099566422594563</v>
      </c>
    </row>
    <row r="157" spans="1:6">
      <c r="A157" s="27" t="s">
        <v>100</v>
      </c>
      <c r="B157" s="8" t="s">
        <v>89</v>
      </c>
      <c r="C157" s="8" t="s">
        <v>90</v>
      </c>
      <c r="D157" s="8" t="s">
        <v>72</v>
      </c>
      <c r="E157" s="8" t="s">
        <v>62</v>
      </c>
      <c r="F157" s="217">
        <f>'Outputs for combined model'!$C$17</f>
        <v>0.39147203470976222</v>
      </c>
    </row>
    <row r="158" spans="1:6">
      <c r="A158" s="27" t="s">
        <v>101</v>
      </c>
      <c r="B158" s="25" t="s">
        <v>59</v>
      </c>
      <c r="C158" s="25" t="s">
        <v>60</v>
      </c>
      <c r="D158" s="8" t="s">
        <v>61</v>
      </c>
      <c r="E158" s="8" t="s">
        <v>62</v>
      </c>
      <c r="F158" s="198"/>
    </row>
    <row r="159" spans="1:6">
      <c r="A159" s="27" t="s">
        <v>101</v>
      </c>
      <c r="B159" s="25" t="s">
        <v>63</v>
      </c>
      <c r="C159" s="25" t="s">
        <v>64</v>
      </c>
      <c r="D159" s="8" t="s">
        <v>61</v>
      </c>
      <c r="E159" s="8" t="s">
        <v>62</v>
      </c>
      <c r="F159" s="198"/>
    </row>
    <row r="160" spans="1:6">
      <c r="A160" s="27" t="s">
        <v>101</v>
      </c>
      <c r="B160" s="25" t="s">
        <v>65</v>
      </c>
      <c r="C160" s="25" t="s">
        <v>66</v>
      </c>
      <c r="D160" s="8" t="s">
        <v>61</v>
      </c>
      <c r="E160" s="8" t="s">
        <v>62</v>
      </c>
      <c r="F160" s="198"/>
    </row>
    <row r="161" spans="1:6">
      <c r="A161" s="27" t="s">
        <v>101</v>
      </c>
      <c r="B161" s="25" t="s">
        <v>67</v>
      </c>
      <c r="C161" s="25" t="s">
        <v>68</v>
      </c>
      <c r="D161" s="8" t="s">
        <v>69</v>
      </c>
      <c r="E161" s="8" t="s">
        <v>62</v>
      </c>
      <c r="F161" s="198"/>
    </row>
    <row r="162" spans="1:6">
      <c r="A162" s="27" t="s">
        <v>101</v>
      </c>
      <c r="B162" s="8" t="s">
        <v>70</v>
      </c>
      <c r="C162" s="8" t="s">
        <v>71</v>
      </c>
      <c r="D162" s="8" t="s">
        <v>72</v>
      </c>
      <c r="E162" s="8" t="s">
        <v>62</v>
      </c>
      <c r="F162" s="217">
        <f>'Outputs for combined model'!$C$7</f>
        <v>0.89883517930080947</v>
      </c>
    </row>
    <row r="163" spans="1:6">
      <c r="A163" s="27" t="s">
        <v>101</v>
      </c>
      <c r="B163" s="8" t="s">
        <v>73</v>
      </c>
      <c r="C163" s="8" t="s">
        <v>74</v>
      </c>
      <c r="D163" s="8" t="s">
        <v>72</v>
      </c>
      <c r="E163" s="8" t="s">
        <v>62</v>
      </c>
      <c r="F163" s="217">
        <f ca="1">'Outputs for combined model'!$C$8</f>
        <v>0.28360115092330951</v>
      </c>
    </row>
    <row r="164" spans="1:6">
      <c r="A164" s="27" t="s">
        <v>101</v>
      </c>
      <c r="B164" s="8" t="s">
        <v>75</v>
      </c>
      <c r="C164" s="8" t="s">
        <v>76</v>
      </c>
      <c r="D164" s="8" t="s">
        <v>72</v>
      </c>
      <c r="E164" s="8" t="s">
        <v>62</v>
      </c>
      <c r="F164" s="217">
        <f>'Outputs for combined model'!$C$9</f>
        <v>0.26971350952201312</v>
      </c>
    </row>
    <row r="165" spans="1:6">
      <c r="A165" s="27" t="s">
        <v>101</v>
      </c>
      <c r="B165" s="8" t="s">
        <v>77</v>
      </c>
      <c r="C165" s="8" t="s">
        <v>78</v>
      </c>
      <c r="D165" s="8" t="s">
        <v>69</v>
      </c>
      <c r="E165" s="8" t="s">
        <v>62</v>
      </c>
      <c r="F165" s="218">
        <f>'Outputs for combined model'!$C$10</f>
        <v>7.6280000000000001</v>
      </c>
    </row>
    <row r="166" spans="1:6">
      <c r="A166" s="27" t="s">
        <v>101</v>
      </c>
      <c r="B166" s="8" t="s">
        <v>79</v>
      </c>
      <c r="C166" s="8" t="s">
        <v>80</v>
      </c>
      <c r="D166" s="8" t="s">
        <v>72</v>
      </c>
      <c r="E166" s="8" t="s">
        <v>62</v>
      </c>
      <c r="F166" s="217">
        <f>'Outputs for combined model'!$C$11</f>
        <v>4.134953913814341</v>
      </c>
    </row>
    <row r="167" spans="1:6">
      <c r="A167" s="27" t="s">
        <v>101</v>
      </c>
      <c r="B167" s="8" t="s">
        <v>81</v>
      </c>
      <c r="C167" s="8" t="s">
        <v>82</v>
      </c>
      <c r="D167" s="8" t="s">
        <v>72</v>
      </c>
      <c r="E167" s="8" t="s">
        <v>62</v>
      </c>
      <c r="F167" s="217">
        <f>'Outputs for combined model'!$C$12</f>
        <v>1.6976807871160753</v>
      </c>
    </row>
    <row r="168" spans="1:6">
      <c r="A168" s="27" t="s">
        <v>101</v>
      </c>
      <c r="B168" s="8" t="s">
        <v>83</v>
      </c>
      <c r="C168" s="8" t="s">
        <v>84</v>
      </c>
      <c r="D168" s="8" t="s">
        <v>69</v>
      </c>
      <c r="E168" s="8" t="s">
        <v>62</v>
      </c>
      <c r="F168" s="218">
        <f xml:space="preserve"> VLOOKUP( VLOOKUP( $A168, Companies!$B$6:$D$22, 3, 0 ), 'Outputs for combined model'!$A$7:$C$17, 3, 0 )</f>
        <v>9.664246823956443</v>
      </c>
    </row>
    <row r="169" spans="1:6">
      <c r="A169" s="27" t="s">
        <v>101</v>
      </c>
      <c r="B169" s="8" t="s">
        <v>85</v>
      </c>
      <c r="C169" s="8" t="s">
        <v>86</v>
      </c>
      <c r="D169" s="8" t="s">
        <v>72</v>
      </c>
      <c r="E169" s="8" t="s">
        <v>62</v>
      </c>
      <c r="F169" s="217">
        <f>'Outputs for combined model'!$C$15</f>
        <v>0.27833386189919845</v>
      </c>
    </row>
    <row r="170" spans="1:6">
      <c r="A170" s="27" t="s">
        <v>101</v>
      </c>
      <c r="B170" s="8" t="s">
        <v>87</v>
      </c>
      <c r="C170" s="8" t="s">
        <v>88</v>
      </c>
      <c r="D170" s="8" t="s">
        <v>72</v>
      </c>
      <c r="E170" s="8" t="s">
        <v>62</v>
      </c>
      <c r="F170" s="217">
        <f>'Outputs for combined model'!$C$16</f>
        <v>0.72099566422594563</v>
      </c>
    </row>
    <row r="171" spans="1:6">
      <c r="A171" s="27" t="s">
        <v>101</v>
      </c>
      <c r="B171" s="8" t="s">
        <v>89</v>
      </c>
      <c r="C171" s="8" t="s">
        <v>90</v>
      </c>
      <c r="D171" s="8" t="s">
        <v>72</v>
      </c>
      <c r="E171" s="8" t="s">
        <v>62</v>
      </c>
      <c r="F171" s="217">
        <f>'Outputs for combined model'!$C$17</f>
        <v>0.39147203470976222</v>
      </c>
    </row>
    <row r="172" spans="1:6">
      <c r="A172" s="27" t="s">
        <v>102</v>
      </c>
      <c r="B172" s="25" t="s">
        <v>59</v>
      </c>
      <c r="C172" s="25" t="s">
        <v>60</v>
      </c>
      <c r="D172" s="8" t="s">
        <v>61</v>
      </c>
      <c r="E172" s="8" t="s">
        <v>62</v>
      </c>
      <c r="F172" s="198"/>
    </row>
    <row r="173" spans="1:6">
      <c r="A173" s="27" t="s">
        <v>102</v>
      </c>
      <c r="B173" s="25" t="s">
        <v>63</v>
      </c>
      <c r="C173" s="25" t="s">
        <v>64</v>
      </c>
      <c r="D173" s="8" t="s">
        <v>61</v>
      </c>
      <c r="E173" s="8" t="s">
        <v>62</v>
      </c>
      <c r="F173" s="198"/>
    </row>
    <row r="174" spans="1:6">
      <c r="A174" s="27" t="s">
        <v>102</v>
      </c>
      <c r="B174" s="25" t="s">
        <v>65</v>
      </c>
      <c r="C174" s="25" t="s">
        <v>66</v>
      </c>
      <c r="D174" s="8" t="s">
        <v>61</v>
      </c>
      <c r="E174" s="8" t="s">
        <v>62</v>
      </c>
      <c r="F174" s="198"/>
    </row>
    <row r="175" spans="1:6">
      <c r="A175" s="27" t="s">
        <v>102</v>
      </c>
      <c r="B175" s="25" t="s">
        <v>67</v>
      </c>
      <c r="C175" s="25" t="s">
        <v>68</v>
      </c>
      <c r="D175" s="8" t="s">
        <v>69</v>
      </c>
      <c r="E175" s="8" t="s">
        <v>62</v>
      </c>
      <c r="F175" s="198"/>
    </row>
    <row r="176" spans="1:6">
      <c r="A176" s="27" t="s">
        <v>102</v>
      </c>
      <c r="B176" s="8" t="s">
        <v>70</v>
      </c>
      <c r="C176" s="8" t="s">
        <v>71</v>
      </c>
      <c r="D176" s="8" t="s">
        <v>72</v>
      </c>
      <c r="E176" s="8" t="s">
        <v>62</v>
      </c>
      <c r="F176" s="217">
        <f>'Outputs for combined model'!$C$7</f>
        <v>0.89883517930080947</v>
      </c>
    </row>
    <row r="177" spans="1:6">
      <c r="A177" s="27" t="s">
        <v>102</v>
      </c>
      <c r="B177" s="8" t="s">
        <v>73</v>
      </c>
      <c r="C177" s="8" t="s">
        <v>74</v>
      </c>
      <c r="D177" s="8" t="s">
        <v>72</v>
      </c>
      <c r="E177" s="8" t="s">
        <v>62</v>
      </c>
      <c r="F177" s="217">
        <f ca="1">'Outputs for combined model'!$C$8</f>
        <v>0.28360115092330951</v>
      </c>
    </row>
    <row r="178" spans="1:6">
      <c r="A178" s="27" t="s">
        <v>102</v>
      </c>
      <c r="B178" s="8" t="s">
        <v>75</v>
      </c>
      <c r="C178" s="8" t="s">
        <v>76</v>
      </c>
      <c r="D178" s="8" t="s">
        <v>72</v>
      </c>
      <c r="E178" s="8" t="s">
        <v>62</v>
      </c>
      <c r="F178" s="217">
        <f>'Outputs for combined model'!$C$9</f>
        <v>0.26971350952201312</v>
      </c>
    </row>
    <row r="179" spans="1:6">
      <c r="A179" s="27" t="s">
        <v>102</v>
      </c>
      <c r="B179" s="8" t="s">
        <v>77</v>
      </c>
      <c r="C179" s="8" t="s">
        <v>78</v>
      </c>
      <c r="D179" s="8" t="s">
        <v>69</v>
      </c>
      <c r="E179" s="8" t="s">
        <v>62</v>
      </c>
      <c r="F179" s="218">
        <f>'Outputs for combined model'!$C$10</f>
        <v>7.6280000000000001</v>
      </c>
    </row>
    <row r="180" spans="1:6">
      <c r="A180" s="27" t="s">
        <v>102</v>
      </c>
      <c r="B180" s="8" t="s">
        <v>79</v>
      </c>
      <c r="C180" s="8" t="s">
        <v>80</v>
      </c>
      <c r="D180" s="8" t="s">
        <v>72</v>
      </c>
      <c r="E180" s="8" t="s">
        <v>62</v>
      </c>
      <c r="F180" s="217">
        <f>'Outputs for combined model'!$C$11</f>
        <v>4.134953913814341</v>
      </c>
    </row>
    <row r="181" spans="1:6">
      <c r="A181" s="27" t="s">
        <v>102</v>
      </c>
      <c r="B181" s="8" t="s">
        <v>81</v>
      </c>
      <c r="C181" s="8" t="s">
        <v>82</v>
      </c>
      <c r="D181" s="8" t="s">
        <v>72</v>
      </c>
      <c r="E181" s="8" t="s">
        <v>62</v>
      </c>
      <c r="F181" s="217">
        <f>'Outputs for combined model'!$C$12</f>
        <v>1.6976807871160753</v>
      </c>
    </row>
    <row r="182" spans="1:6">
      <c r="A182" s="27" t="s">
        <v>102</v>
      </c>
      <c r="B182" s="8" t="s">
        <v>83</v>
      </c>
      <c r="C182" s="8" t="s">
        <v>84</v>
      </c>
      <c r="D182" s="8" t="s">
        <v>69</v>
      </c>
      <c r="E182" s="8" t="s">
        <v>62</v>
      </c>
      <c r="F182" s="218">
        <f xml:space="preserve"> VLOOKUP( VLOOKUP( $A182, Companies!$B$6:$D$22, 3, 0 ), 'Outputs for combined model'!$A$7:$C$17, 3, 0 )</f>
        <v>9.664246823956443</v>
      </c>
    </row>
    <row r="183" spans="1:6">
      <c r="A183" s="27" t="s">
        <v>102</v>
      </c>
      <c r="B183" s="8" t="s">
        <v>85</v>
      </c>
      <c r="C183" s="8" t="s">
        <v>86</v>
      </c>
      <c r="D183" s="8" t="s">
        <v>72</v>
      </c>
      <c r="E183" s="8" t="s">
        <v>62</v>
      </c>
      <c r="F183" s="217">
        <f>'Outputs for combined model'!$C$15</f>
        <v>0.27833386189919845</v>
      </c>
    </row>
    <row r="184" spans="1:6">
      <c r="A184" s="27" t="s">
        <v>102</v>
      </c>
      <c r="B184" s="8" t="s">
        <v>87</v>
      </c>
      <c r="C184" s="8" t="s">
        <v>88</v>
      </c>
      <c r="D184" s="8" t="s">
        <v>72</v>
      </c>
      <c r="E184" s="8" t="s">
        <v>62</v>
      </c>
      <c r="F184" s="217">
        <f>'Outputs for combined model'!$C$16</f>
        <v>0.72099566422594563</v>
      </c>
    </row>
    <row r="185" spans="1:6">
      <c r="A185" s="27" t="s">
        <v>102</v>
      </c>
      <c r="B185" s="8" t="s">
        <v>89</v>
      </c>
      <c r="C185" s="8" t="s">
        <v>90</v>
      </c>
      <c r="D185" s="8" t="s">
        <v>72</v>
      </c>
      <c r="E185" s="8" t="s">
        <v>62</v>
      </c>
      <c r="F185" s="217">
        <f>'Outputs for combined model'!$C$17</f>
        <v>0.39147203470976222</v>
      </c>
    </row>
    <row r="186" spans="1:6">
      <c r="A186" s="27" t="s">
        <v>103</v>
      </c>
      <c r="B186" s="25" t="s">
        <v>59</v>
      </c>
      <c r="C186" s="25" t="s">
        <v>60</v>
      </c>
      <c r="D186" s="8" t="s">
        <v>61</v>
      </c>
      <c r="E186" s="8" t="s">
        <v>62</v>
      </c>
      <c r="F186" s="198"/>
    </row>
    <row r="187" spans="1:6">
      <c r="A187" s="27" t="s">
        <v>103</v>
      </c>
      <c r="B187" s="25" t="s">
        <v>63</v>
      </c>
      <c r="C187" s="25" t="s">
        <v>64</v>
      </c>
      <c r="D187" s="8" t="s">
        <v>61</v>
      </c>
      <c r="E187" s="8" t="s">
        <v>62</v>
      </c>
      <c r="F187" s="198"/>
    </row>
    <row r="188" spans="1:6">
      <c r="A188" s="27" t="s">
        <v>103</v>
      </c>
      <c r="B188" s="25" t="s">
        <v>65</v>
      </c>
      <c r="C188" s="25" t="s">
        <v>66</v>
      </c>
      <c r="D188" s="8" t="s">
        <v>61</v>
      </c>
      <c r="E188" s="8" t="s">
        <v>62</v>
      </c>
      <c r="F188" s="198"/>
    </row>
    <row r="189" spans="1:6">
      <c r="A189" s="27" t="s">
        <v>103</v>
      </c>
      <c r="B189" s="25" t="s">
        <v>67</v>
      </c>
      <c r="C189" s="25" t="s">
        <v>68</v>
      </c>
      <c r="D189" s="8" t="s">
        <v>69</v>
      </c>
      <c r="E189" s="8" t="s">
        <v>62</v>
      </c>
      <c r="F189" s="198"/>
    </row>
    <row r="190" spans="1:6">
      <c r="A190" s="27" t="s">
        <v>103</v>
      </c>
      <c r="B190" s="8" t="s">
        <v>70</v>
      </c>
      <c r="C190" s="8" t="s">
        <v>71</v>
      </c>
      <c r="D190" s="8" t="s">
        <v>72</v>
      </c>
      <c r="E190" s="8" t="s">
        <v>62</v>
      </c>
      <c r="F190" s="217">
        <f>'Outputs for combined model'!$C$7</f>
        <v>0.89883517930080947</v>
      </c>
    </row>
    <row r="191" spans="1:6">
      <c r="A191" s="27" t="s">
        <v>103</v>
      </c>
      <c r="B191" s="8" t="s">
        <v>73</v>
      </c>
      <c r="C191" s="8" t="s">
        <v>74</v>
      </c>
      <c r="D191" s="8" t="s">
        <v>72</v>
      </c>
      <c r="E191" s="8" t="s">
        <v>62</v>
      </c>
      <c r="F191" s="217">
        <f ca="1">'Outputs for combined model'!$C$8</f>
        <v>0.28360115092330951</v>
      </c>
    </row>
    <row r="192" spans="1:6">
      <c r="A192" s="27" t="s">
        <v>103</v>
      </c>
      <c r="B192" s="8" t="s">
        <v>75</v>
      </c>
      <c r="C192" s="8" t="s">
        <v>76</v>
      </c>
      <c r="D192" s="8" t="s">
        <v>72</v>
      </c>
      <c r="E192" s="8" t="s">
        <v>62</v>
      </c>
      <c r="F192" s="217">
        <f>'Outputs for combined model'!$C$9</f>
        <v>0.26971350952201312</v>
      </c>
    </row>
    <row r="193" spans="1:6">
      <c r="A193" s="27" t="s">
        <v>103</v>
      </c>
      <c r="B193" s="8" t="s">
        <v>77</v>
      </c>
      <c r="C193" s="8" t="s">
        <v>78</v>
      </c>
      <c r="D193" s="8" t="s">
        <v>69</v>
      </c>
      <c r="E193" s="8" t="s">
        <v>62</v>
      </c>
      <c r="F193" s="218">
        <f>'Outputs for combined model'!$C$10</f>
        <v>7.6280000000000001</v>
      </c>
    </row>
    <row r="194" spans="1:6">
      <c r="A194" s="27" t="s">
        <v>103</v>
      </c>
      <c r="B194" s="8" t="s">
        <v>79</v>
      </c>
      <c r="C194" s="8" t="s">
        <v>80</v>
      </c>
      <c r="D194" s="8" t="s">
        <v>72</v>
      </c>
      <c r="E194" s="8" t="s">
        <v>62</v>
      </c>
      <c r="F194" s="217">
        <f>'Outputs for combined model'!$C$11</f>
        <v>4.134953913814341</v>
      </c>
    </row>
    <row r="195" spans="1:6">
      <c r="A195" s="27" t="s">
        <v>103</v>
      </c>
      <c r="B195" s="8" t="s">
        <v>81</v>
      </c>
      <c r="C195" s="8" t="s">
        <v>82</v>
      </c>
      <c r="D195" s="8" t="s">
        <v>72</v>
      </c>
      <c r="E195" s="8" t="s">
        <v>62</v>
      </c>
      <c r="F195" s="217">
        <f>'Outputs for combined model'!$C$12</f>
        <v>1.6976807871160753</v>
      </c>
    </row>
    <row r="196" spans="1:6">
      <c r="A196" s="27" t="s">
        <v>103</v>
      </c>
      <c r="B196" s="8" t="s">
        <v>83</v>
      </c>
      <c r="C196" s="8" t="s">
        <v>84</v>
      </c>
      <c r="D196" s="8" t="s">
        <v>69</v>
      </c>
      <c r="E196" s="8" t="s">
        <v>62</v>
      </c>
      <c r="F196" s="218">
        <f xml:space="preserve"> VLOOKUP( VLOOKUP( $A196, Companies!$B$6:$D$22, 3, 0 ), 'Outputs for combined model'!$A$7:$C$17, 3, 0 )</f>
        <v>9.664246823956443</v>
      </c>
    </row>
    <row r="197" spans="1:6">
      <c r="A197" s="27" t="s">
        <v>103</v>
      </c>
      <c r="B197" s="8" t="s">
        <v>85</v>
      </c>
      <c r="C197" s="8" t="s">
        <v>86</v>
      </c>
      <c r="D197" s="8" t="s">
        <v>72</v>
      </c>
      <c r="E197" s="8" t="s">
        <v>62</v>
      </c>
      <c r="F197" s="217">
        <f>'Outputs for combined model'!$C$15</f>
        <v>0.27833386189919845</v>
      </c>
    </row>
    <row r="198" spans="1:6">
      <c r="A198" s="27" t="s">
        <v>103</v>
      </c>
      <c r="B198" s="8" t="s">
        <v>87</v>
      </c>
      <c r="C198" s="8" t="s">
        <v>88</v>
      </c>
      <c r="D198" s="8" t="s">
        <v>72</v>
      </c>
      <c r="E198" s="8" t="s">
        <v>62</v>
      </c>
      <c r="F198" s="217">
        <f>'Outputs for combined model'!$C$16</f>
        <v>0.72099566422594563</v>
      </c>
    </row>
    <row r="199" spans="1:6">
      <c r="A199" s="27" t="s">
        <v>103</v>
      </c>
      <c r="B199" s="8" t="s">
        <v>89</v>
      </c>
      <c r="C199" s="8" t="s">
        <v>90</v>
      </c>
      <c r="D199" s="8" t="s">
        <v>72</v>
      </c>
      <c r="E199" s="8" t="s">
        <v>62</v>
      </c>
      <c r="F199" s="217">
        <f>'Outputs for combined model'!$C$17</f>
        <v>0.39147203470976222</v>
      </c>
    </row>
    <row r="200" spans="1:6">
      <c r="A200" s="27" t="s">
        <v>104</v>
      </c>
      <c r="B200" s="25" t="s">
        <v>59</v>
      </c>
      <c r="C200" s="25" t="s">
        <v>60</v>
      </c>
      <c r="D200" s="8" t="s">
        <v>61</v>
      </c>
      <c r="E200" s="8" t="s">
        <v>62</v>
      </c>
      <c r="F200" s="198"/>
    </row>
    <row r="201" spans="1:6">
      <c r="A201" s="27" t="s">
        <v>104</v>
      </c>
      <c r="B201" s="25" t="s">
        <v>63</v>
      </c>
      <c r="C201" s="25" t="s">
        <v>64</v>
      </c>
      <c r="D201" s="8" t="s">
        <v>61</v>
      </c>
      <c r="E201" s="8" t="s">
        <v>62</v>
      </c>
      <c r="F201" s="198"/>
    </row>
    <row r="202" spans="1:6">
      <c r="A202" s="27" t="s">
        <v>104</v>
      </c>
      <c r="B202" s="25" t="s">
        <v>65</v>
      </c>
      <c r="C202" s="25" t="s">
        <v>66</v>
      </c>
      <c r="D202" s="8" t="s">
        <v>61</v>
      </c>
      <c r="E202" s="8" t="s">
        <v>62</v>
      </c>
      <c r="F202" s="198"/>
    </row>
    <row r="203" spans="1:6">
      <c r="A203" s="27" t="s">
        <v>104</v>
      </c>
      <c r="B203" s="25" t="s">
        <v>67</v>
      </c>
      <c r="C203" s="25" t="s">
        <v>68</v>
      </c>
      <c r="D203" s="8" t="s">
        <v>69</v>
      </c>
      <c r="E203" s="8" t="s">
        <v>62</v>
      </c>
      <c r="F203" s="198"/>
    </row>
    <row r="204" spans="1:6">
      <c r="A204" s="27" t="s">
        <v>104</v>
      </c>
      <c r="B204" s="8" t="s">
        <v>70</v>
      </c>
      <c r="C204" s="8" t="s">
        <v>71</v>
      </c>
      <c r="D204" s="8" t="s">
        <v>72</v>
      </c>
      <c r="E204" s="8" t="s">
        <v>62</v>
      </c>
      <c r="F204" s="217">
        <f>'Outputs for combined model'!$C$7</f>
        <v>0.89883517930080947</v>
      </c>
    </row>
    <row r="205" spans="1:6">
      <c r="A205" s="27" t="s">
        <v>104</v>
      </c>
      <c r="B205" s="8" t="s">
        <v>73</v>
      </c>
      <c r="C205" s="8" t="s">
        <v>74</v>
      </c>
      <c r="D205" s="8" t="s">
        <v>72</v>
      </c>
      <c r="E205" s="8" t="s">
        <v>62</v>
      </c>
      <c r="F205" s="217">
        <f ca="1">'Outputs for combined model'!$C$8</f>
        <v>0.28360115092330951</v>
      </c>
    </row>
    <row r="206" spans="1:6">
      <c r="A206" s="27" t="s">
        <v>104</v>
      </c>
      <c r="B206" s="8" t="s">
        <v>75</v>
      </c>
      <c r="C206" s="8" t="s">
        <v>76</v>
      </c>
      <c r="D206" s="8" t="s">
        <v>72</v>
      </c>
      <c r="E206" s="8" t="s">
        <v>62</v>
      </c>
      <c r="F206" s="217">
        <f>'Outputs for combined model'!$C$9</f>
        <v>0.26971350952201312</v>
      </c>
    </row>
    <row r="207" spans="1:6">
      <c r="A207" s="27" t="s">
        <v>104</v>
      </c>
      <c r="B207" s="8" t="s">
        <v>77</v>
      </c>
      <c r="C207" s="8" t="s">
        <v>78</v>
      </c>
      <c r="D207" s="8" t="s">
        <v>69</v>
      </c>
      <c r="E207" s="8" t="s">
        <v>62</v>
      </c>
      <c r="F207" s="218">
        <f>'Outputs for combined model'!$C$10</f>
        <v>7.6280000000000001</v>
      </c>
    </row>
    <row r="208" spans="1:6">
      <c r="A208" s="27" t="s">
        <v>104</v>
      </c>
      <c r="B208" s="8" t="s">
        <v>79</v>
      </c>
      <c r="C208" s="8" t="s">
        <v>80</v>
      </c>
      <c r="D208" s="8" t="s">
        <v>72</v>
      </c>
      <c r="E208" s="8" t="s">
        <v>62</v>
      </c>
      <c r="F208" s="217">
        <f>'Outputs for combined model'!$C$11</f>
        <v>4.134953913814341</v>
      </c>
    </row>
    <row r="209" spans="1:6">
      <c r="A209" s="27" t="s">
        <v>104</v>
      </c>
      <c r="B209" s="8" t="s">
        <v>81</v>
      </c>
      <c r="C209" s="8" t="s">
        <v>82</v>
      </c>
      <c r="D209" s="8" t="s">
        <v>72</v>
      </c>
      <c r="E209" s="8" t="s">
        <v>62</v>
      </c>
      <c r="F209" s="217">
        <f>'Outputs for combined model'!$C$12</f>
        <v>1.6976807871160753</v>
      </c>
    </row>
    <row r="210" spans="1:6">
      <c r="A210" s="27" t="s">
        <v>104</v>
      </c>
      <c r="B210" s="8" t="s">
        <v>83</v>
      </c>
      <c r="C210" s="8" t="s">
        <v>84</v>
      </c>
      <c r="D210" s="8" t="s">
        <v>69</v>
      </c>
      <c r="E210" s="8" t="s">
        <v>62</v>
      </c>
      <c r="F210" s="218">
        <f xml:space="preserve"> VLOOKUP( VLOOKUP( $A210, Companies!$B$6:$D$22, 3, 0 ), 'Outputs for combined model'!$A$7:$C$17, 3, 0 )</f>
        <v>9.664246823956443</v>
      </c>
    </row>
    <row r="211" spans="1:6">
      <c r="A211" s="27" t="s">
        <v>104</v>
      </c>
      <c r="B211" s="8" t="s">
        <v>85</v>
      </c>
      <c r="C211" s="8" t="s">
        <v>86</v>
      </c>
      <c r="D211" s="8" t="s">
        <v>72</v>
      </c>
      <c r="E211" s="8" t="s">
        <v>62</v>
      </c>
      <c r="F211" s="217">
        <f>'Outputs for combined model'!$C$15</f>
        <v>0.27833386189919845</v>
      </c>
    </row>
    <row r="212" spans="1:6">
      <c r="A212" s="27" t="s">
        <v>104</v>
      </c>
      <c r="B212" s="8" t="s">
        <v>87</v>
      </c>
      <c r="C212" s="8" t="s">
        <v>88</v>
      </c>
      <c r="D212" s="8" t="s">
        <v>72</v>
      </c>
      <c r="E212" s="8" t="s">
        <v>62</v>
      </c>
      <c r="F212" s="217">
        <f>'Outputs for combined model'!$C$16</f>
        <v>0.72099566422594563</v>
      </c>
    </row>
    <row r="213" spans="1:6">
      <c r="A213" s="27" t="s">
        <v>104</v>
      </c>
      <c r="B213" s="8" t="s">
        <v>89</v>
      </c>
      <c r="C213" s="8" t="s">
        <v>90</v>
      </c>
      <c r="D213" s="8" t="s">
        <v>72</v>
      </c>
      <c r="E213" s="8" t="s">
        <v>62</v>
      </c>
      <c r="F213" s="217">
        <f>'Outputs for combined model'!$C$17</f>
        <v>0.39147203470976222</v>
      </c>
    </row>
    <row r="214" spans="1:6">
      <c r="A214" s="27" t="s">
        <v>105</v>
      </c>
      <c r="B214" s="25" t="s">
        <v>59</v>
      </c>
      <c r="C214" s="25" t="s">
        <v>60</v>
      </c>
      <c r="D214" s="8" t="s">
        <v>61</v>
      </c>
      <c r="E214" s="8" t="s">
        <v>62</v>
      </c>
      <c r="F214" s="198"/>
    </row>
    <row r="215" spans="1:6">
      <c r="A215" s="27" t="s">
        <v>105</v>
      </c>
      <c r="B215" s="25" t="s">
        <v>63</v>
      </c>
      <c r="C215" s="25" t="s">
        <v>64</v>
      </c>
      <c r="D215" s="8" t="s">
        <v>61</v>
      </c>
      <c r="E215" s="8" t="s">
        <v>62</v>
      </c>
      <c r="F215" s="198"/>
    </row>
    <row r="216" spans="1:6">
      <c r="A216" s="27" t="s">
        <v>105</v>
      </c>
      <c r="B216" s="25" t="s">
        <v>65</v>
      </c>
      <c r="C216" s="25" t="s">
        <v>66</v>
      </c>
      <c r="D216" s="8" t="s">
        <v>61</v>
      </c>
      <c r="E216" s="8" t="s">
        <v>62</v>
      </c>
      <c r="F216" s="198"/>
    </row>
    <row r="217" spans="1:6">
      <c r="A217" s="27" t="s">
        <v>105</v>
      </c>
      <c r="B217" s="25" t="s">
        <v>67</v>
      </c>
      <c r="C217" s="25" t="s">
        <v>68</v>
      </c>
      <c r="D217" s="8" t="s">
        <v>69</v>
      </c>
      <c r="E217" s="8" t="s">
        <v>62</v>
      </c>
      <c r="F217" s="198"/>
    </row>
    <row r="218" spans="1:6">
      <c r="A218" s="27" t="s">
        <v>105</v>
      </c>
      <c r="B218" s="8" t="s">
        <v>70</v>
      </c>
      <c r="C218" s="8" t="s">
        <v>71</v>
      </c>
      <c r="D218" s="8" t="s">
        <v>72</v>
      </c>
      <c r="E218" s="8" t="s">
        <v>62</v>
      </c>
      <c r="F218" s="217">
        <f>'Outputs for combined model'!$C$7</f>
        <v>0.89883517930080947</v>
      </c>
    </row>
    <row r="219" spans="1:6">
      <c r="A219" s="27" t="s">
        <v>105</v>
      </c>
      <c r="B219" s="8" t="s">
        <v>73</v>
      </c>
      <c r="C219" s="8" t="s">
        <v>74</v>
      </c>
      <c r="D219" s="8" t="s">
        <v>72</v>
      </c>
      <c r="E219" s="8" t="s">
        <v>62</v>
      </c>
      <c r="F219" s="217">
        <f ca="1">'Outputs for combined model'!$C$8</f>
        <v>0.28360115092330951</v>
      </c>
    </row>
    <row r="220" spans="1:6">
      <c r="A220" s="27" t="s">
        <v>105</v>
      </c>
      <c r="B220" s="8" t="s">
        <v>75</v>
      </c>
      <c r="C220" s="8" t="s">
        <v>76</v>
      </c>
      <c r="D220" s="8" t="s">
        <v>72</v>
      </c>
      <c r="E220" s="8" t="s">
        <v>62</v>
      </c>
      <c r="F220" s="217">
        <f>'Outputs for combined model'!$C$9</f>
        <v>0.26971350952201312</v>
      </c>
    </row>
    <row r="221" spans="1:6">
      <c r="A221" s="27" t="s">
        <v>105</v>
      </c>
      <c r="B221" s="8" t="s">
        <v>77</v>
      </c>
      <c r="C221" s="8" t="s">
        <v>78</v>
      </c>
      <c r="D221" s="8" t="s">
        <v>69</v>
      </c>
      <c r="E221" s="8" t="s">
        <v>62</v>
      </c>
      <c r="F221" s="218">
        <f>'Outputs for combined model'!$C$10</f>
        <v>7.6280000000000001</v>
      </c>
    </row>
    <row r="222" spans="1:6">
      <c r="A222" s="27" t="s">
        <v>105</v>
      </c>
      <c r="B222" s="8" t="s">
        <v>79</v>
      </c>
      <c r="C222" s="8" t="s">
        <v>80</v>
      </c>
      <c r="D222" s="8" t="s">
        <v>72</v>
      </c>
      <c r="E222" s="8" t="s">
        <v>62</v>
      </c>
      <c r="F222" s="217">
        <f>'Outputs for combined model'!$C$11</f>
        <v>4.134953913814341</v>
      </c>
    </row>
    <row r="223" spans="1:6">
      <c r="A223" s="27" t="s">
        <v>105</v>
      </c>
      <c r="B223" s="8" t="s">
        <v>81</v>
      </c>
      <c r="C223" s="8" t="s">
        <v>82</v>
      </c>
      <c r="D223" s="8" t="s">
        <v>72</v>
      </c>
      <c r="E223" s="8" t="s">
        <v>62</v>
      </c>
      <c r="F223" s="217">
        <f>'Outputs for combined model'!$C$12</f>
        <v>1.6976807871160753</v>
      </c>
    </row>
    <row r="224" spans="1:6">
      <c r="A224" s="27" t="s">
        <v>105</v>
      </c>
      <c r="B224" s="8" t="s">
        <v>83</v>
      </c>
      <c r="C224" s="8" t="s">
        <v>84</v>
      </c>
      <c r="D224" s="8" t="s">
        <v>69</v>
      </c>
      <c r="E224" s="8" t="s">
        <v>62</v>
      </c>
      <c r="F224" s="218">
        <f xml:space="preserve"> VLOOKUP( VLOOKUP( $A224, Companies!$B$6:$D$22, 3, 0 ), 'Outputs for combined model'!$A$7:$C$17, 3, 0 )</f>
        <v>9.664246823956443</v>
      </c>
    </row>
    <row r="225" spans="1:6">
      <c r="A225" s="27" t="s">
        <v>105</v>
      </c>
      <c r="B225" s="8" t="s">
        <v>85</v>
      </c>
      <c r="C225" s="8" t="s">
        <v>86</v>
      </c>
      <c r="D225" s="8" t="s">
        <v>72</v>
      </c>
      <c r="E225" s="8" t="s">
        <v>62</v>
      </c>
      <c r="F225" s="217">
        <f>'Outputs for combined model'!$C$15</f>
        <v>0.27833386189919845</v>
      </c>
    </row>
    <row r="226" spans="1:6">
      <c r="A226" s="27" t="s">
        <v>105</v>
      </c>
      <c r="B226" s="8" t="s">
        <v>87</v>
      </c>
      <c r="C226" s="8" t="s">
        <v>88</v>
      </c>
      <c r="D226" s="8" t="s">
        <v>72</v>
      </c>
      <c r="E226" s="8" t="s">
        <v>62</v>
      </c>
      <c r="F226" s="217">
        <f>'Outputs for combined model'!$C$16</f>
        <v>0.72099566422594563</v>
      </c>
    </row>
    <row r="227" spans="1:6">
      <c r="A227" s="27" t="s">
        <v>105</v>
      </c>
      <c r="B227" s="8" t="s">
        <v>89</v>
      </c>
      <c r="C227" s="8" t="s">
        <v>90</v>
      </c>
      <c r="D227" s="8" t="s">
        <v>72</v>
      </c>
      <c r="E227" s="8" t="s">
        <v>62</v>
      </c>
      <c r="F227" s="217">
        <f>'Outputs for combined model'!$C$17</f>
        <v>0.39147203470976222</v>
      </c>
    </row>
    <row r="228" spans="1:6">
      <c r="A228" s="27" t="s">
        <v>106</v>
      </c>
      <c r="B228" s="25" t="s">
        <v>59</v>
      </c>
      <c r="C228" s="25" t="s">
        <v>60</v>
      </c>
      <c r="D228" s="8" t="s">
        <v>61</v>
      </c>
      <c r="E228" s="8" t="s">
        <v>62</v>
      </c>
      <c r="F228" s="198"/>
    </row>
    <row r="229" spans="1:6">
      <c r="A229" s="27" t="s">
        <v>106</v>
      </c>
      <c r="B229" s="25" t="s">
        <v>63</v>
      </c>
      <c r="C229" s="25" t="s">
        <v>64</v>
      </c>
      <c r="D229" s="8" t="s">
        <v>61</v>
      </c>
      <c r="E229" s="8" t="s">
        <v>62</v>
      </c>
      <c r="F229" s="198"/>
    </row>
    <row r="230" spans="1:6">
      <c r="A230" s="27" t="s">
        <v>106</v>
      </c>
      <c r="B230" s="25" t="s">
        <v>65</v>
      </c>
      <c r="C230" s="25" t="s">
        <v>66</v>
      </c>
      <c r="D230" s="8" t="s">
        <v>61</v>
      </c>
      <c r="E230" s="8" t="s">
        <v>62</v>
      </c>
      <c r="F230" s="198"/>
    </row>
    <row r="231" spans="1:6">
      <c r="A231" s="27" t="s">
        <v>106</v>
      </c>
      <c r="B231" s="25" t="s">
        <v>67</v>
      </c>
      <c r="C231" s="25" t="s">
        <v>68</v>
      </c>
      <c r="D231" s="8" t="s">
        <v>69</v>
      </c>
      <c r="E231" s="8" t="s">
        <v>62</v>
      </c>
      <c r="F231" s="198"/>
    </row>
    <row r="232" spans="1:6">
      <c r="A232" s="27" t="s">
        <v>106</v>
      </c>
      <c r="B232" s="8" t="s">
        <v>70</v>
      </c>
      <c r="C232" s="8" t="s">
        <v>71</v>
      </c>
      <c r="D232" s="8" t="s">
        <v>72</v>
      </c>
      <c r="E232" s="8" t="s">
        <v>62</v>
      </c>
      <c r="F232" s="217">
        <f>'Outputs for combined model'!$C$7</f>
        <v>0.89883517930080947</v>
      </c>
    </row>
    <row r="233" spans="1:6">
      <c r="A233" s="27" t="s">
        <v>106</v>
      </c>
      <c r="B233" s="8" t="s">
        <v>73</v>
      </c>
      <c r="C233" s="8" t="s">
        <v>74</v>
      </c>
      <c r="D233" s="8" t="s">
        <v>72</v>
      </c>
      <c r="E233" s="8" t="s">
        <v>62</v>
      </c>
      <c r="F233" s="217">
        <f ca="1">'Outputs for combined model'!$C$8</f>
        <v>0.28360115092330951</v>
      </c>
    </row>
    <row r="234" spans="1:6">
      <c r="A234" s="27" t="s">
        <v>106</v>
      </c>
      <c r="B234" s="8" t="s">
        <v>75</v>
      </c>
      <c r="C234" s="8" t="s">
        <v>76</v>
      </c>
      <c r="D234" s="8" t="s">
        <v>72</v>
      </c>
      <c r="E234" s="8" t="s">
        <v>62</v>
      </c>
      <c r="F234" s="217">
        <f>'Outputs for combined model'!$C$9</f>
        <v>0.26971350952201312</v>
      </c>
    </row>
    <row r="235" spans="1:6">
      <c r="A235" s="27" t="s">
        <v>106</v>
      </c>
      <c r="B235" s="8" t="s">
        <v>77</v>
      </c>
      <c r="C235" s="8" t="s">
        <v>78</v>
      </c>
      <c r="D235" s="8" t="s">
        <v>69</v>
      </c>
      <c r="E235" s="8" t="s">
        <v>62</v>
      </c>
      <c r="F235" s="218">
        <f>'Outputs for combined model'!$C$10</f>
        <v>7.6280000000000001</v>
      </c>
    </row>
    <row r="236" spans="1:6">
      <c r="A236" s="27" t="s">
        <v>106</v>
      </c>
      <c r="B236" s="8" t="s">
        <v>79</v>
      </c>
      <c r="C236" s="8" t="s">
        <v>80</v>
      </c>
      <c r="D236" s="8" t="s">
        <v>72</v>
      </c>
      <c r="E236" s="8" t="s">
        <v>62</v>
      </c>
      <c r="F236" s="217">
        <f>'Outputs for combined model'!$C$11</f>
        <v>4.134953913814341</v>
      </c>
    </row>
    <row r="237" spans="1:6">
      <c r="A237" s="27" t="s">
        <v>106</v>
      </c>
      <c r="B237" s="8" t="s">
        <v>81</v>
      </c>
      <c r="C237" s="8" t="s">
        <v>82</v>
      </c>
      <c r="D237" s="8" t="s">
        <v>72</v>
      </c>
      <c r="E237" s="8" t="s">
        <v>62</v>
      </c>
      <c r="F237" s="217">
        <f>'Outputs for combined model'!$C$12</f>
        <v>1.6976807871160753</v>
      </c>
    </row>
    <row r="238" spans="1:6">
      <c r="A238" s="27" t="s">
        <v>106</v>
      </c>
      <c r="B238" s="8" t="s">
        <v>83</v>
      </c>
      <c r="C238" s="8" t="s">
        <v>84</v>
      </c>
      <c r="D238" s="8" t="s">
        <v>69</v>
      </c>
      <c r="E238" s="8" t="s">
        <v>62</v>
      </c>
      <c r="F238" s="218">
        <f xml:space="preserve"> VLOOKUP( VLOOKUP( $A238, Companies!$B$6:$D$22, 3, 0 ), 'Outputs for combined model'!$A$7:$C$17, 3, 0 )</f>
        <v>9.664246823956443</v>
      </c>
    </row>
    <row r="239" spans="1:6">
      <c r="A239" s="27" t="s">
        <v>106</v>
      </c>
      <c r="B239" s="8" t="s">
        <v>85</v>
      </c>
      <c r="C239" s="8" t="s">
        <v>86</v>
      </c>
      <c r="D239" s="8" t="s">
        <v>72</v>
      </c>
      <c r="E239" s="8" t="s">
        <v>62</v>
      </c>
      <c r="F239" s="217">
        <f>'Outputs for combined model'!$C$15</f>
        <v>0.27833386189919845</v>
      </c>
    </row>
    <row r="240" spans="1:6">
      <c r="A240" s="27" t="s">
        <v>106</v>
      </c>
      <c r="B240" s="8" t="s">
        <v>87</v>
      </c>
      <c r="C240" s="8" t="s">
        <v>88</v>
      </c>
      <c r="D240" s="8" t="s">
        <v>72</v>
      </c>
      <c r="E240" s="8" t="s">
        <v>62</v>
      </c>
      <c r="F240" s="217">
        <f>'Outputs for combined model'!$C$16</f>
        <v>0.72099566422594563</v>
      </c>
    </row>
    <row r="241" spans="1:6">
      <c r="A241" s="27" t="s">
        <v>106</v>
      </c>
      <c r="B241" s="8" t="s">
        <v>89</v>
      </c>
      <c r="C241" s="8" t="s">
        <v>90</v>
      </c>
      <c r="D241" s="8" t="s">
        <v>72</v>
      </c>
      <c r="E241" s="8" t="s">
        <v>62</v>
      </c>
      <c r="F241" s="217">
        <f>'Outputs for combined model'!$C$17</f>
        <v>0.39147203470976222</v>
      </c>
    </row>
  </sheetData>
  <pageMargins left="0.7" right="0.7" top="0.75" bottom="0.75" header="0.3" footer="0.3"/>
  <pageSetup paperSize="9" scale="69" fitToHeight="0" orientation="portrait" r:id="rId1"/>
  <headerFooter>
    <oddHeader>&amp;L&amp;F&amp;C&amp;A&amp;ROFFICIAL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F207-C015-4E77-AF9B-453ADCAC1B33}">
  <sheetPr codeName="Sheet7">
    <tabColor rgb="FF98C561"/>
    <pageSetUpPr fitToPage="1"/>
  </sheetPr>
  <dimension ref="A1:M20"/>
  <sheetViews>
    <sheetView showGridLines="0" zoomScale="80" zoomScaleNormal="80" workbookViewId="0">
      <selection activeCell="D14" sqref="D14"/>
    </sheetView>
  </sheetViews>
  <sheetFormatPr defaultColWidth="0" defaultRowHeight="0" customHeight="1" zeroHeight="1"/>
  <cols>
    <col min="1" max="1" width="10.625" style="85" customWidth="1"/>
    <col min="2" max="2" width="15.125" style="85" customWidth="1"/>
    <col min="3" max="3" width="12.625" style="85" customWidth="1"/>
    <col min="4" max="4" width="15.75" style="85" bestFit="1" customWidth="1"/>
    <col min="5" max="6" width="9" style="85" customWidth="1"/>
    <col min="7" max="7" width="14.25" style="85" bestFit="1" customWidth="1"/>
    <col min="8" max="8" width="1.375" style="85" customWidth="1"/>
    <col min="9" max="9" width="30.625" style="85" bestFit="1" customWidth="1"/>
    <col min="10" max="11" width="9" style="85" customWidth="1"/>
    <col min="12" max="12" width="14.25" style="85" bestFit="1" customWidth="1"/>
    <col min="13" max="13" width="9" style="85" customWidth="1"/>
    <col min="14" max="14" width="9" style="85" hidden="1" customWidth="1"/>
    <col min="15" max="16384" width="9" style="85" hidden="1"/>
  </cols>
  <sheetData>
    <row r="1" spans="1:13" s="171" customFormat="1" ht="30.75">
      <c r="A1" s="54" t="e">
        <f ca="1" xml:space="preserve"> RIGHT(CELL("filename", A1), LEN(CELL("filename", A1)) - SEARCH("]", CELL("filename", A1)))</f>
        <v>#VALUE!</v>
      </c>
    </row>
    <row r="2" spans="1:13" s="146" customFormat="1" ht="13.15"/>
    <row r="3" spans="1:13" s="147" customFormat="1" ht="13.15">
      <c r="A3" s="143" t="s">
        <v>107</v>
      </c>
    </row>
    <row r="4" spans="1:13" s="146" customFormat="1" ht="13.15"/>
    <row r="5" spans="1:13" s="146" customFormat="1" ht="13.15"/>
    <row r="6" spans="1:13" s="146" customFormat="1" ht="26.25">
      <c r="B6" s="176" t="s">
        <v>108</v>
      </c>
      <c r="C6" s="176" t="s">
        <v>109</v>
      </c>
      <c r="D6" s="177" t="s">
        <v>110</v>
      </c>
      <c r="M6" s="155"/>
    </row>
    <row r="7" spans="1:13" s="146" customFormat="1" ht="13.15">
      <c r="B7" s="160" t="s">
        <v>111</v>
      </c>
      <c r="C7" s="187">
        <f>P10P90!F8</f>
        <v>0.89883517930080947</v>
      </c>
      <c r="D7" s="146" t="s">
        <v>112</v>
      </c>
    </row>
    <row r="8" spans="1:13" s="146" customFormat="1" ht="13.15">
      <c r="B8" s="160" t="s">
        <v>113</v>
      </c>
      <c r="C8" s="187">
        <f ca="1">P10P90!L17</f>
        <v>0.28360115092330951</v>
      </c>
      <c r="D8" s="146" t="s">
        <v>114</v>
      </c>
    </row>
    <row r="9" spans="1:13" s="146" customFormat="1" ht="13.15">
      <c r="B9" s="160" t="s">
        <v>115</v>
      </c>
      <c r="C9" s="187">
        <f>P10P90!F18</f>
        <v>0.26971350952201312</v>
      </c>
      <c r="D9" s="146" t="s">
        <v>112</v>
      </c>
    </row>
    <row r="10" spans="1:13" s="146" customFormat="1" ht="13.15">
      <c r="B10" s="160" t="s">
        <v>116</v>
      </c>
      <c r="C10" s="188">
        <f>P10P90!F9</f>
        <v>7.6280000000000001</v>
      </c>
      <c r="D10" s="146" t="s">
        <v>112</v>
      </c>
    </row>
    <row r="11" spans="1:13" s="146" customFormat="1" ht="13.9">
      <c r="B11" s="160" t="s">
        <v>117</v>
      </c>
      <c r="C11" s="197">
        <f>P10P90!F10</f>
        <v>4.134953913814341</v>
      </c>
      <c r="D11" s="146" t="s">
        <v>112</v>
      </c>
    </row>
    <row r="12" spans="1:13" s="146" customFormat="1" ht="13.9">
      <c r="B12" s="160" t="s">
        <v>118</v>
      </c>
      <c r="C12" s="197">
        <f>P10P90!F11</f>
        <v>1.6976807871160753</v>
      </c>
      <c r="D12" s="146" t="s">
        <v>119</v>
      </c>
    </row>
    <row r="13" spans="1:13" s="146" customFormat="1" ht="13.15">
      <c r="A13" s="189" t="s">
        <v>120</v>
      </c>
      <c r="B13" s="160" t="s">
        <v>121</v>
      </c>
      <c r="C13" s="188">
        <f>P10P90!F12</f>
        <v>2.5348603576451696</v>
      </c>
      <c r="D13" s="146" t="s">
        <v>112</v>
      </c>
    </row>
    <row r="14" spans="1:13" s="146" customFormat="1" ht="13.15">
      <c r="A14" s="189" t="s">
        <v>122</v>
      </c>
      <c r="B14" s="160" t="s">
        <v>121</v>
      </c>
      <c r="C14" s="188">
        <f>P10P90!F13</f>
        <v>9.664246823956443</v>
      </c>
      <c r="D14" s="146" t="s">
        <v>112</v>
      </c>
    </row>
    <row r="15" spans="1:13" s="146" customFormat="1" ht="13.15">
      <c r="B15" s="160" t="s">
        <v>123</v>
      </c>
      <c r="C15" s="187">
        <f>P10P90!E14</f>
        <v>0.27833386189919845</v>
      </c>
      <c r="D15" s="146" t="s">
        <v>119</v>
      </c>
    </row>
    <row r="16" spans="1:13" s="146" customFormat="1" ht="13.15">
      <c r="B16" s="160" t="s">
        <v>124</v>
      </c>
      <c r="C16" s="187">
        <f>P10P90!L15</f>
        <v>0.72099566422594563</v>
      </c>
      <c r="D16" s="146" t="s">
        <v>125</v>
      </c>
    </row>
    <row r="17" spans="1:4" s="146" customFormat="1" ht="13.5" customHeight="1">
      <c r="B17" s="160" t="s">
        <v>126</v>
      </c>
      <c r="C17" s="187">
        <f>P10P90!L16</f>
        <v>0.39147203470976222</v>
      </c>
      <c r="D17" s="146" t="s">
        <v>125</v>
      </c>
    </row>
    <row r="18" spans="1:4" s="146" customFormat="1" ht="13.15"/>
    <row r="19" spans="1:4" s="146" customFormat="1" ht="13.15"/>
    <row r="20" spans="1:4" s="35" customFormat="1" ht="13.15">
      <c r="A20" s="35" t="s">
        <v>51</v>
      </c>
    </row>
  </sheetData>
  <pageMargins left="0.7" right="0.7" top="0.75" bottom="0.75" header="0.3" footer="0.3"/>
  <pageSetup paperSize="9" scale="50" fitToHeight="0" orientation="portrait" r:id="rId1"/>
  <headerFooter>
    <oddHeader>&amp;L&amp;F&amp;C&amp;A&amp;ROFFICIAL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A653E-076D-4E6F-8FB5-01BB5EBD29B2}">
  <sheetPr codeName="Sheet8">
    <tabColor rgb="FF98C561"/>
    <pageSetUpPr fitToPage="1"/>
  </sheetPr>
  <dimension ref="A1:N38"/>
  <sheetViews>
    <sheetView showGridLines="0" zoomScale="80" zoomScaleNormal="80" workbookViewId="0">
      <selection activeCell="D10" sqref="D10"/>
    </sheetView>
  </sheetViews>
  <sheetFormatPr defaultColWidth="0" defaultRowHeight="13.15" zeroHeight="1"/>
  <cols>
    <col min="1" max="1" width="10.625" style="146" customWidth="1"/>
    <col min="2" max="2" width="27" style="146" bestFit="1" customWidth="1"/>
    <col min="3" max="3" width="2" style="146" customWidth="1"/>
    <col min="4" max="6" width="9" style="146" customWidth="1"/>
    <col min="7" max="7" width="3.75" style="146" customWidth="1"/>
    <col min="8" max="8" width="2.375" style="146" customWidth="1"/>
    <col min="9" max="9" width="1.375" style="146" customWidth="1"/>
    <col min="10" max="12" width="9" style="146" customWidth="1"/>
    <col min="13" max="13" width="14.25" style="146" bestFit="1" customWidth="1"/>
    <col min="14" max="14" width="9" style="146" customWidth="1"/>
    <col min="15" max="15" width="9" style="146" hidden="1" customWidth="1"/>
    <col min="16" max="16384" width="9" style="146" hidden="1"/>
  </cols>
  <sheetData>
    <row r="1" spans="1:14" s="171" customFormat="1" ht="30.75">
      <c r="A1" s="54" t="e">
        <f ca="1" xml:space="preserve"> RIGHT(CELL("filename", A1), LEN(CELL("filename", A1)) - SEARCH("]", CELL("filename", A1)))</f>
        <v>#VALUE!</v>
      </c>
    </row>
    <row r="2" spans="1:14"/>
    <row r="3" spans="1:14" s="143" customFormat="1">
      <c r="A3" s="143" t="s">
        <v>127</v>
      </c>
    </row>
    <row r="4" spans="1:14"/>
    <row r="5" spans="1:14">
      <c r="D5" s="161" t="s">
        <v>128</v>
      </c>
      <c r="E5" s="172"/>
      <c r="F5" s="172"/>
      <c r="J5" s="160" t="s">
        <v>129</v>
      </c>
      <c r="K5" s="160"/>
      <c r="L5" s="160"/>
    </row>
    <row r="6" spans="1:14">
      <c r="N6" s="155"/>
    </row>
    <row r="7" spans="1:14">
      <c r="D7" s="160" t="s">
        <v>130</v>
      </c>
      <c r="E7" s="160" t="s">
        <v>131</v>
      </c>
      <c r="F7" s="160" t="s">
        <v>132</v>
      </c>
      <c r="J7" s="160" t="s">
        <v>130</v>
      </c>
      <c r="K7" s="160" t="s">
        <v>131</v>
      </c>
      <c r="L7" s="160" t="s">
        <v>132</v>
      </c>
    </row>
    <row r="8" spans="1:14">
      <c r="B8" s="160" t="s">
        <v>133</v>
      </c>
      <c r="C8" s="160"/>
      <c r="D8" s="155">
        <f>_xlfn.PERCENTILE.INC(Internal.sewer.flooding.ALL,0.1)</f>
        <v>-0.89883517930080947</v>
      </c>
      <c r="E8" s="155">
        <f>_xlfn.PERCENTILE.INC(Internal.sewer.flooding.ALL,0.9)</f>
        <v>0.28522231526458908</v>
      </c>
      <c r="F8" s="155">
        <f>MAX(ABS(D8),ABS(E8))</f>
        <v>0.89883517930080947</v>
      </c>
      <c r="J8" s="155">
        <f>_xlfn.PERCENTILE.INC(Internal.sewer.flooding.PR19,0.1)</f>
        <v>-0.91245416871535667</v>
      </c>
      <c r="K8" s="155">
        <f>_xlfn.PERCENTILE.INC(Internal.sewer.flooding.PR19,0.9)</f>
        <v>0.22639081982459749</v>
      </c>
      <c r="L8" s="155">
        <f>MAX(ABS(J8),ABS(K8))</f>
        <v>0.91245416871535667</v>
      </c>
    </row>
    <row r="9" spans="1:14">
      <c r="B9" s="160" t="s">
        <v>134</v>
      </c>
      <c r="C9" s="160"/>
      <c r="D9" s="173">
        <f>_xlfn.PERCENTILE.INC(CRI.ALL,0.1)</f>
        <v>-7.6280000000000001</v>
      </c>
      <c r="E9" s="175"/>
      <c r="F9" s="173">
        <f t="shared" ref="F9:F14" si="0">MAX(ABS(D9),ABS(E9))</f>
        <v>7.6280000000000001</v>
      </c>
      <c r="J9" s="173">
        <f>_xlfn.PERCENTILE.INC(CRI.PR19,0.1)</f>
        <v>-7.6559999999999997</v>
      </c>
      <c r="K9" s="175"/>
      <c r="L9" s="173">
        <f t="shared" ref="L9:L16" si="1">MAX(ABS(J9),ABS(K9))</f>
        <v>7.6559999999999997</v>
      </c>
    </row>
    <row r="10" spans="1:14" ht="13.9">
      <c r="B10" s="160" t="s">
        <v>135</v>
      </c>
      <c r="C10" s="160"/>
      <c r="D10" s="196">
        <f>_xlfn.PERCENTILE.INC(water.supply.interruptions.ALL,0.1)</f>
        <v>-4.134953913814341</v>
      </c>
      <c r="E10" s="196">
        <f>_xlfn.PERCENTILE.INC(water.supply.interruptions.ALL,0.9)</f>
        <v>0.48409184726522192</v>
      </c>
      <c r="F10" s="196">
        <f t="shared" si="0"/>
        <v>4.134953913814341</v>
      </c>
      <c r="J10" s="155"/>
      <c r="K10" s="155"/>
      <c r="L10" s="155"/>
    </row>
    <row r="11" spans="1:14" ht="13.9">
      <c r="B11" s="160" t="s">
        <v>136</v>
      </c>
      <c r="C11" s="160"/>
      <c r="D11" s="196">
        <f>_xlfn.PERCENTILE.INC(total.pollution.incidents.ALL,0.1)</f>
        <v>-1.6976807871160753</v>
      </c>
      <c r="E11" s="196">
        <f>_xlfn.PERCENTILE.INC(total.pollution.incidents.ALL,0.9)</f>
        <v>0.40776000237769106</v>
      </c>
      <c r="F11" s="196">
        <f t="shared" si="0"/>
        <v>1.6976807871160753</v>
      </c>
      <c r="J11" s="155"/>
      <c r="K11" s="155"/>
      <c r="L11" s="155"/>
    </row>
    <row r="12" spans="1:14">
      <c r="B12" s="160" t="s">
        <v>137</v>
      </c>
      <c r="C12" s="160"/>
      <c r="D12" s="173">
        <f>_xlfn.PERCENTILE.INC(Discharge.permit.WaSC.ALL,0.1)</f>
        <v>-2.5348603576451696</v>
      </c>
      <c r="E12" s="173">
        <f>_xlfn.PERCENTILE.INC(Discharge.permit.WaSC.ALL,0.9)</f>
        <v>-0.25659982335045012</v>
      </c>
      <c r="F12" s="173">
        <f t="shared" si="0"/>
        <v>2.5348603576451696</v>
      </c>
      <c r="J12" s="155"/>
      <c r="K12" s="155"/>
      <c r="L12" s="155"/>
    </row>
    <row r="13" spans="1:14">
      <c r="B13" s="160" t="s">
        <v>138</v>
      </c>
      <c r="C13" s="160"/>
      <c r="D13" s="173">
        <f>_xlfn.PERCENTILE.INC(Discharge.permit.WoC.ALL,0.1)</f>
        <v>-9.664246823956443</v>
      </c>
      <c r="E13" s="173">
        <f>_xlfn.PERCENTILE.INC(Discharge.permit.WoC.ALL,0.9)</f>
        <v>0</v>
      </c>
      <c r="F13" s="173">
        <f t="shared" si="0"/>
        <v>9.664246823956443</v>
      </c>
      <c r="J13" s="155"/>
      <c r="K13" s="155"/>
      <c r="L13" s="155"/>
    </row>
    <row r="14" spans="1:14">
      <c r="B14" s="160" t="s">
        <v>139</v>
      </c>
      <c r="C14" s="160"/>
      <c r="D14" s="155">
        <f>_xlfn.PERCENTILE.INC(Mains.repairs.ALL,0.1)</f>
        <v>-0.21702827149852469</v>
      </c>
      <c r="E14" s="155">
        <f>_xlfn.PERCENTILE.INC(Mains.repairs.ALL,0.9)</f>
        <v>0.27833386189919845</v>
      </c>
      <c r="F14" s="155">
        <f t="shared" si="0"/>
        <v>0.27833386189919845</v>
      </c>
      <c r="J14" s="155">
        <f>_xlfn.PERCENTILE.INC(Mains.repairs.PR19,0.1)</f>
        <v>-0.20100411114752861</v>
      </c>
      <c r="K14" s="155">
        <f>_xlfn.PERCENTILE.INC(Mains.repairs.PR19,0.9)</f>
        <v>0.22715567093825592</v>
      </c>
      <c r="L14" s="155">
        <f t="shared" si="1"/>
        <v>0.22715567093825592</v>
      </c>
    </row>
    <row r="15" spans="1:14">
      <c r="B15" s="160" t="s">
        <v>140</v>
      </c>
      <c r="C15" s="160"/>
      <c r="D15" s="155"/>
      <c r="E15" s="155"/>
      <c r="F15" s="155"/>
      <c r="J15" s="155">
        <f>_xlfn.PERCENTILE.INC(Unplanned.outage.PR19,0.1)</f>
        <v>0.12080129331938932</v>
      </c>
      <c r="K15" s="155">
        <f>_xlfn.PERCENTILE.INC(Unplanned.outage.PR19,0.9)</f>
        <v>0.72099566422594563</v>
      </c>
      <c r="L15" s="155">
        <f t="shared" si="1"/>
        <v>0.72099566422594563</v>
      </c>
    </row>
    <row r="16" spans="1:14">
      <c r="B16" s="160" t="s">
        <v>141</v>
      </c>
      <c r="C16" s="160"/>
      <c r="D16" s="155"/>
      <c r="E16" s="155"/>
      <c r="F16" s="155"/>
      <c r="J16" s="155">
        <f>_xlfn.PERCENTILE.INC(Sewer.collapse.PR19,0.1)</f>
        <v>-0.39147203470976222</v>
      </c>
      <c r="K16" s="155">
        <f>_xlfn.PERCENTILE.INC(Sewer.collapse.PR19,0.9)</f>
        <v>0.33750284182280521</v>
      </c>
      <c r="L16" s="155">
        <f t="shared" si="1"/>
        <v>0.39147203470976222</v>
      </c>
    </row>
    <row r="17" spans="1:12">
      <c r="B17" s="160" t="s">
        <v>142</v>
      </c>
      <c r="C17" s="160"/>
      <c r="D17" s="155">
        <f ca="1">_xlfn.PERCENTILE.INC(External.sewer.flooding.ALL,0.1)</f>
        <v>-0.52606806013268292</v>
      </c>
      <c r="E17" s="155">
        <f ca="1">_xlfn.PERCENTILE.INC(External.sewer.flooding.ALL,0.9)</f>
        <v>0.39984923761673463</v>
      </c>
      <c r="F17" s="155">
        <f ca="1">MAX(ABS(D17),ABS(E17))</f>
        <v>0.52606806013268292</v>
      </c>
      <c r="J17" s="155">
        <f ca="1">_xlfn.PERCENTILE.INC(External.sewer.flooding.PR19,0.1)</f>
        <v>-0.28360115092330951</v>
      </c>
      <c r="K17" s="155">
        <f ca="1">_xlfn.PERCENTILE.INC(External.sewer.flooding.PR19,0.9)</f>
        <v>0.15313675332416493</v>
      </c>
      <c r="L17" s="155">
        <f ca="1">MAX(ABS(J17),ABS(K17))</f>
        <v>0.28360115092330951</v>
      </c>
    </row>
    <row r="18" spans="1:12">
      <c r="B18" s="160" t="s">
        <v>143</v>
      </c>
      <c r="C18" s="160"/>
      <c r="D18" s="155">
        <f>_xlfn.PERCENTILE.INC(Water.quality.contacts.ALL,0.1)</f>
        <v>-0.26971350952201312</v>
      </c>
      <c r="E18" s="155">
        <f>_xlfn.PERCENTILE.INC(Water.quality.contacts.ALL,0.9)</f>
        <v>0.26503722133493274</v>
      </c>
      <c r="F18" s="155">
        <f>MAX(ABS(D18),ABS(E18))</f>
        <v>0.26971350952201312</v>
      </c>
      <c r="J18" s="173"/>
      <c r="K18" s="173"/>
      <c r="L18" s="173"/>
    </row>
    <row r="19" spans="1:12"/>
    <row r="20" spans="1:12"/>
    <row r="21" spans="1:12" hidden="1">
      <c r="D21" s="174"/>
    </row>
    <row r="22" spans="1:12" hidden="1">
      <c r="D22" s="174"/>
    </row>
    <row r="23" spans="1:12" hidden="1">
      <c r="B23" s="160"/>
      <c r="C23" s="160"/>
      <c r="D23" s="174"/>
    </row>
    <row r="29" spans="1:12" hidden="1">
      <c r="D29" s="174"/>
    </row>
    <row r="30" spans="1:12" hidden="1">
      <c r="D30" s="174"/>
    </row>
    <row r="31" spans="1:12"/>
    <row r="32" spans="1:12" s="35" customFormat="1">
      <c r="A32" s="35" t="s">
        <v>51</v>
      </c>
    </row>
    <row r="33" s="146" customFormat="1" hidden="1"/>
    <row r="34" s="146" customFormat="1" hidden="1"/>
    <row r="35" s="146" customFormat="1" hidden="1"/>
    <row r="36" s="146" customFormat="1" hidden="1"/>
    <row r="37" s="146" customFormat="1" hidden="1"/>
    <row r="38" s="146" customFormat="1" hidden="1"/>
  </sheetData>
  <pageMargins left="0.7" right="0.7" top="0.75" bottom="0.75" header="0.3" footer="0.3"/>
  <pageSetup paperSize="9" scale="64" fitToHeight="0" orientation="portrait" r:id="rId1"/>
  <headerFooter>
    <oddHeader>&amp;L&amp;F&amp;C&amp;A&amp;ROFFICIAL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4D0C-C158-4A1C-8ABA-DD2DA0E53DE9}">
  <sheetPr codeName="Sheet9">
    <tabColor rgb="FFCCCCCE"/>
    <pageSetUpPr fitToPage="1"/>
  </sheetPr>
  <dimension ref="A1"/>
  <sheetViews>
    <sheetView zoomScale="80" zoomScaleNormal="80" workbookViewId="0"/>
  </sheetViews>
  <sheetFormatPr defaultColWidth="0" defaultRowHeight="0" customHeight="1" zeroHeight="1"/>
  <cols>
    <col min="1" max="1" width="10.625" style="8" customWidth="1"/>
    <col min="2" max="16384" width="9" style="8" hidden="1"/>
  </cols>
  <sheetData>
    <row r="1" s="8" customFormat="1" ht="14.25" customHeight="1"/>
  </sheetData>
  <sheetProtection sheet="1" objects="1" scenarios="1"/>
  <pageMargins left="0.7" right="0.7" top="0.75" bottom="0.75" header="0.3" footer="0.3"/>
  <pageSetup paperSize="9" fitToHeight="0" orientation="portrait" r:id="rId1"/>
  <headerFooter>
    <oddHeader>&amp;L&amp;F&amp;C&amp;A&amp;ROFFICIAL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d7bd4f93-9d1b-43f6-a282-57fc91a0d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923002-7F6F-4B15-8803-EABD5C478E14}"/>
</file>

<file path=customXml/itemProps2.xml><?xml version="1.0" encoding="utf-8"?>
<ds:datastoreItem xmlns:ds="http://schemas.openxmlformats.org/officeDocument/2006/customXml" ds:itemID="{4A7C1E33-E7EA-45F2-A976-DE58286CCC5F}"/>
</file>

<file path=customXml/itemProps3.xml><?xml version="1.0" encoding="utf-8"?>
<ds:datastoreItem xmlns:ds="http://schemas.openxmlformats.org/officeDocument/2006/customXml" ds:itemID="{E2834416-5C2A-4290-88CF-8CDDEBABA8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Hugh Myers</dc:creator>
  <cp:keywords/>
  <dc:description/>
  <cp:lastModifiedBy/>
  <cp:revision/>
  <dcterms:created xsi:type="dcterms:W3CDTF">2024-01-23T09:01:50Z</dcterms:created>
  <dcterms:modified xsi:type="dcterms:W3CDTF">2026-04-07T08:49:27Z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0x010100764DD18A57545C43AA1544940FC64A16</vt:lpwstr>
  </property>
  <property fmtid="{D5CDD505-2E9C-101B-9397-08002B2CF9AE}" pid="3" name="MediaServiceImageTags">
    <vt:lpwstr/>
  </property>
</Properties>
</file>