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xr:revisionPtr revIDLastSave="2226" documentId="11_3A36AA84DD36E531822B7A3CA7D5A5A80DBFA6B5" xr6:coauthVersionLast="47" xr6:coauthVersionMax="47" xr10:uidLastSave="{AA9C2F60-82D9-49C5-8E51-8A031E351F0D}"/>
  <bookViews>
    <workbookView xWindow="-28920" yWindow="9630" windowWidth="29040" windowHeight="15720" tabRatio="954" xr2:uid="{00000000-000D-0000-FFFF-FFFF00000000}"/>
  </bookViews>
  <sheets>
    <sheet name="Cover" sheetId="16" r:id="rId1"/>
    <sheet name="Conceptual model" sheetId="22" r:id="rId2"/>
    <sheet name="Change log" sheetId="17" r:id="rId3"/>
    <sheet name="Inputs &amp; Outputs log" sheetId="19" r:id="rId4"/>
    <sheet name="FAST" sheetId="20" r:id="rId5"/>
    <sheet name="Contents" sheetId="2" r:id="rId6"/>
    <sheet name="Inputs" sheetId="3" r:id="rId7"/>
    <sheet name="Time" sheetId="4" r:id="rId8"/>
    <sheet name="Indexation" sheetId="5" r:id="rId9"/>
    <sheet name="Bioresources adjustment" sheetId="6" r:id="rId10"/>
    <sheet name="Baseline adjustments" sheetId="7" r:id="rId11"/>
    <sheet name="Financing" sheetId="8" r:id="rId12"/>
    <sheet name="Base" sheetId="9" r:id="rId13"/>
    <sheet name="Enhancement" sheetId="10" r:id="rId14"/>
    <sheet name="Bespoke items" sheetId="11" r:id="rId15"/>
    <sheet name="Aggregate sharing mechanism" sheetId="12" r:id="rId16"/>
    <sheet name="RCV and revenue adjustment" sheetId="13" r:id="rId17"/>
    <sheet name="Model Checks and Alerts" sheetId="14" r:id="rId18"/>
    <sheet name="Outputs" sheetId="15" r:id="rId19"/>
  </sheets>
  <definedNames>
    <definedName name="____net1" localSheetId="1" hidden="1">{"NET",#N/A,FALSE,"401C11"}</definedName>
    <definedName name="____net1" hidden="1">{"NET",#N/A,FALSE,"401C11"}</definedName>
    <definedName name="__123Graph_A" hidden="1">#REF!</definedName>
    <definedName name="__123Graph_AHSIZE" hidden="1">#REF!</definedName>
    <definedName name="__123Graph_B" localSheetId="1" hidden="1">'Conceptual model'!#REF!</definedName>
    <definedName name="__123Graph_B" hidden="1">#REF!</definedName>
    <definedName name="__123Graph_BHSIZE" hidden="1">#REF!</definedName>
    <definedName name="__123Graph_C" localSheetId="1" hidden="1">'Conceptual model'!#REF!</definedName>
    <definedName name="__123Graph_C" hidden="1">#REF!</definedName>
    <definedName name="__123Graph_CHSIZE" hidden="1">#REF!</definedName>
    <definedName name="__123Graph_X" hidden="1">#REF!</definedName>
    <definedName name="__123Graph_XHSIZE" hidden="1">#REF!</definedName>
    <definedName name="__net1" localSheetId="1" hidden="1">{"NET",#N/A,FALSE,"401C11"}</definedName>
    <definedName name="__net1" hidden="1">{"NET",#N/A,FALSE,"401C11"}</definedName>
    <definedName name="_1_0__123Grap" localSheetId="1" hidden="1">'Conceptual model'!#REF!</definedName>
    <definedName name="_1_0__123Grap" hidden="1">#REF!</definedName>
    <definedName name="_1_123Grap" localSheetId="1" hidden="1">'Conceptual model'!#REF!</definedName>
    <definedName name="_1_123Grap" hidden="1">#REF!</definedName>
    <definedName name="_123Graph_F" localSheetId="1" hidden="1">'Conceptual model'!#REF!</definedName>
    <definedName name="_123Graph_F" hidden="1">#REF!</definedName>
    <definedName name="_2_0__123Grap" hidden="1">#REF!</definedName>
    <definedName name="_2_123Grap" hidden="1">#REF!</definedName>
    <definedName name="_25_25_cost_sharing___cost_sharing_outperformance_rate___company_share" xml:space="preserve"> Inputs!$F$350</definedName>
    <definedName name="_25_25_cost_sharing___cost_sharing_underperformance_rate___company_share" xml:space="preserve"> Inputs!$F$351</definedName>
    <definedName name="_3_0_S" hidden="1">#REF!</definedName>
    <definedName name="_3_123Grap" hidden="1">#REF!</definedName>
    <definedName name="_34_123Grap" hidden="1">#REF!</definedName>
    <definedName name="_40_10_cost_sharing___cost_sharing_outperformance_rate___company_share" xml:space="preserve"> Inputs!$F$352</definedName>
    <definedName name="_40_10_cost_sharing___cost_sharing_underperformance_rate___company_share" xml:space="preserve"> Inputs!$F$353</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hidden="1">#REF!</definedName>
    <definedName name="_Fill" hidden="1">#REF!</definedName>
    <definedName name="_Key1" localSheetId="1" hidden="1">'Conceptual model'!#REF!</definedName>
    <definedName name="_Key1" hidden="1">#REF!</definedName>
    <definedName name="_Key2" hidden="1">#REF!</definedName>
    <definedName name="_net1" localSheetId="1" hidden="1">{"NET",#N/A,FALSE,"401C11"}</definedName>
    <definedName name="_net1" hidden="1">{"NET",#N/A,FALSE,"401C11"}</definedName>
    <definedName name="_net2" localSheetId="1" hidden="1">{"NET",#N/A,FALSE,"401C11"}</definedName>
    <definedName name="_net2" hidden="1">{"NET",#N/A,FALSE,"401C11"}</definedName>
    <definedName name="_Order1" hidden="1">255</definedName>
    <definedName name="_Order2" hidden="1">255</definedName>
    <definedName name="_Sort" localSheetId="1" hidden="1">'Conceptual model'!#REF!</definedName>
    <definedName name="_Sort" hidden="1">#REF!</definedName>
    <definedName name="a" localSheetId="1" hidden="1">{"CHARGE",#N/A,FALSE,"401C11"}</definedName>
    <definedName name="a" hidden="1">{"CHARGE",#N/A,FALSE,"401C11"}</definedName>
    <definedName name="aa" localSheetId="1" hidden="1">{"CHARGE",#N/A,FALSE,"401C11"}</definedName>
    <definedName name="aa" hidden="1">{"CHARGE",#N/A,FALSE,"401C11"}</definedName>
    <definedName name="aaa" localSheetId="1" hidden="1">{"CHARGE",#N/A,FALSE,"401C11"}</definedName>
    <definedName name="aaa" hidden="1">{"CHARGE",#N/A,FALSE,"401C11"}</definedName>
    <definedName name="aaaa" localSheetId="1" hidden="1">{"CHARGE",#N/A,FALSE,"401C11"}</definedName>
    <definedName name="aaaa" hidden="1">{"CHARGE",#N/A,FALSE,"401C11"}</definedName>
    <definedName name="abc" localSheetId="1" hidden="1">{"NET",#N/A,FALSE,"401C11"}</definedName>
    <definedName name="abc" hidden="1">{"NET",#N/A,FALSE,"401C11"}</definedName>
    <definedName name="Abstraction___discharge_consents___cost_sharing_outperformance_rate___company_share" xml:space="preserve"> Inputs!$F$344</definedName>
    <definedName name="Abstraction___discharge_consents___cost_sharing_underperformance_rate___company_share" xml:space="preserve"> Inputs!$F$345</definedName>
    <definedName name="AccessDatabase" hidden="1">"C:\Budgets\2003\NM and VS BP forecast 2003 NM37 VS197 311002 v1.mdb"</definedName>
    <definedName name="Actual_totex_for_cost_sharing_reconciliation___25_25_cost_sharing___nominal.ADDN1">Inputs!$J$253:$Q$253</definedName>
    <definedName name="Actual_totex_for_cost_sharing_reconciliation___25_25_cost_sharing___nominal.ADDN2">Inputs!$J$254:$Q$254</definedName>
    <definedName name="Actual_totex_for_cost_sharing_reconciliation___25_25_cost_sharing___nominal.BIO">Inputs!$J$252:$Q$252</definedName>
    <definedName name="Actual_totex_for_cost_sharing_reconciliation___25_25_cost_sharing___nominal.WN.">Inputs!$J$250:$Q$250</definedName>
    <definedName name="Actual_totex_for_cost_sharing_reconciliation___25_25_cost_sharing___nominal.WR">Inputs!$J$249:$Q$249</definedName>
    <definedName name="Actual_totex_for_cost_sharing_reconciliation___25_25_cost_sharing___nominal.WWN.">Inputs!$J$251:$Q$251</definedName>
    <definedName name="Actual_totex_for_cost_sharing_reconciliation___40_10_cost_sharing___nominal.ADDN1">Inputs!$J$260:$Q$260</definedName>
    <definedName name="Actual_totex_for_cost_sharing_reconciliation___40_10_cost_sharing___nominal.ADDN2">Inputs!$J$261:$Q$261</definedName>
    <definedName name="Actual_totex_for_cost_sharing_reconciliation___40_10_cost_sharing___nominal.BIO">Inputs!$J$259:$Q$259</definedName>
    <definedName name="Actual_totex_for_cost_sharing_reconciliation___40_10_cost_sharing___nominal.WN.">Inputs!$J$257:$Q$257</definedName>
    <definedName name="Actual_totex_for_cost_sharing_reconciliation___40_10_cost_sharing___nominal.WR">Inputs!$J$256:$Q$256</definedName>
    <definedName name="Actual_totex_for_cost_sharing_reconciliation___40_10_cost_sharing___nominal.WWN.">Inputs!$J$258:$Q$258</definedName>
    <definedName name="Actual_totex_for_cost_sharing_reconciliation___abstraction___discharge_consents___nominal.ADDN1">Inputs!$J$238:$Q$238</definedName>
    <definedName name="Actual_totex_for_cost_sharing_reconciliation___abstraction___discharge_consents___nominal.ADDN2">Inputs!$J$239:$Q$239</definedName>
    <definedName name="Actual_totex_for_cost_sharing_reconciliation___abstraction___discharge_consents___nominal.BIO">Inputs!$J$237:$Q$237</definedName>
    <definedName name="Actual_totex_for_cost_sharing_reconciliation___abstraction___discharge_consents___nominal.WN.">Inputs!$J$235:$Q$235</definedName>
    <definedName name="Actual_totex_for_cost_sharing_reconciliation___abstraction___discharge_consents___nominal.WR">Inputs!$J$234:$Q$234</definedName>
    <definedName name="Actual_totex_for_cost_sharing_reconciliation___abstraction___discharge_consents___nominal.WWN.">Inputs!$J$236:$Q$236</definedName>
    <definedName name="Actual_totex_for_cost_sharing_reconciliation___bespoke_items___nominal.ADDN1">Inputs!$J$332:$Q$332</definedName>
    <definedName name="Actual_totex_for_cost_sharing_reconciliation___bespoke_items___nominal.ADDN2">Inputs!$J$333:$Q$333</definedName>
    <definedName name="Actual_totex_for_cost_sharing_reconciliation___bespoke_items___nominal.BIO">Inputs!$J$331:$Q$331</definedName>
    <definedName name="Actual_totex_for_cost_sharing_reconciliation___bespoke_items___nominal.WN.">Inputs!$J$329:$Q$329</definedName>
    <definedName name="Actual_totex_for_cost_sharing_reconciliation___bespoke_items___nominal.WR">Inputs!$J$328:$Q$328</definedName>
    <definedName name="Actual_totex_for_cost_sharing_reconciliation___bespoke_items___nominal.WWN.">Inputs!$J$330:$Q$330</definedName>
    <definedName name="Actual_totex_for_cost_sharing_reconciliation___business_rates___nominal.ADDN1">Inputs!$J$231:$Q$231</definedName>
    <definedName name="Actual_totex_for_cost_sharing_reconciliation___business_rates___nominal.ADDN2">Inputs!$J$232:$Q$232</definedName>
    <definedName name="Actual_totex_for_cost_sharing_reconciliation___business_rates___nominal.BIO">Inputs!$J$230:$Q$230</definedName>
    <definedName name="Actual_totex_for_cost_sharing_reconciliation___business_rates___nominal.WN.">Inputs!$J$228:$Q$228</definedName>
    <definedName name="Actual_totex_for_cost_sharing_reconciliation___business_rates___nominal.WR">Inputs!$J$227:$Q$227</definedName>
    <definedName name="Actual_totex_for_cost_sharing_reconciliation___business_rates___nominal.WWN.">Inputs!$J$229:$Q$229</definedName>
    <definedName name="Actual_totex_for_cost_sharing_reconciliation___cyber___nominal.ADDN1">Inputs!$J$281:$Q$281</definedName>
    <definedName name="Actual_totex_for_cost_sharing_reconciliation___cyber___nominal.ADDN2">Inputs!$J$282:$Q$282</definedName>
    <definedName name="Actual_totex_for_cost_sharing_reconciliation___cyber___nominal.BIO">Inputs!$J$280:$Q$280</definedName>
    <definedName name="Actual_totex_for_cost_sharing_reconciliation___cyber___nominal.WN.">Inputs!$J$278:$Q$278</definedName>
    <definedName name="Actual_totex_for_cost_sharing_reconciliation___cyber___nominal.WR">Inputs!$J$277:$Q$277</definedName>
    <definedName name="Actual_totex_for_cost_sharing_reconciliation___cyber___nominal.WWN.">Inputs!$J$279:$Q$279</definedName>
    <definedName name="Actual_totex_for_cost_sharing_reconciliation___delivery_mechanism_allowance___nominal.ADDN1">Inputs!$J$267:$Q$267</definedName>
    <definedName name="Actual_totex_for_cost_sharing_reconciliation___delivery_mechanism_allowance___nominal.ADDN2">Inputs!$J$268:$Q$268</definedName>
    <definedName name="Actual_totex_for_cost_sharing_reconciliation___delivery_mechanism_allowance___nominal.BIO">Inputs!$J$266:$Q$266</definedName>
    <definedName name="Actual_totex_for_cost_sharing_reconciliation___delivery_mechanism_allowance___nominal.WN.">Inputs!$J$264:$Q$264</definedName>
    <definedName name="Actual_totex_for_cost_sharing_reconciliation___delivery_mechanism_allowance___nominal.WR">Inputs!$J$263:$Q$263</definedName>
    <definedName name="Actual_totex_for_cost_sharing_reconciliation___delivery_mechanism_allowance___nominal.WWN.">Inputs!$J$265:$Q$265</definedName>
    <definedName name="Actual_totex_for_cost_sharing_reconciliation___enhanced_engagement_schemes___nominal.ADDN1">Inputs!$J$288:$Q$288</definedName>
    <definedName name="Actual_totex_for_cost_sharing_reconciliation___enhanced_engagement_schemes___nominal.ADDN2">Inputs!$J$289:$Q$289</definedName>
    <definedName name="Actual_totex_for_cost_sharing_reconciliation___enhanced_engagement_schemes___nominal.BIO">Inputs!$J$287:$Q$287</definedName>
    <definedName name="Actual_totex_for_cost_sharing_reconciliation___enhanced_engagement_schemes___nominal.WN.">Inputs!$J$285:$Q$285</definedName>
    <definedName name="Actual_totex_for_cost_sharing_reconciliation___enhanced_engagement_schemes___nominal.WR">Inputs!$J$284:$Q$284</definedName>
    <definedName name="Actual_totex_for_cost_sharing_reconciliation___enhanced_engagement_schemes___nominal.WWN.">Inputs!$J$286:$Q$286</definedName>
    <definedName name="Actual_totex_for_cost_sharing_reconciliation___gated_allowance__TMS_SEW_only____nominal.ADDN1">Inputs!$J$302:$Q$302</definedName>
    <definedName name="Actual_totex_for_cost_sharing_reconciliation___gated_allowance__TMS_SEW_only____nominal.ADDN2">Inputs!$J$303:$Q$303</definedName>
    <definedName name="Actual_totex_for_cost_sharing_reconciliation___gated_allowance__TMS_SEW_only____nominal.BIO">Inputs!$J$301:$Q$301</definedName>
    <definedName name="Actual_totex_for_cost_sharing_reconciliation___gated_allowance__TMS_SEW_only____nominal.WN.">Inputs!$J$299:$Q$299</definedName>
    <definedName name="Actual_totex_for_cost_sharing_reconciliation___gated_allowance__TMS_SEW_only____nominal.WR">Inputs!$J$298:$Q$298</definedName>
    <definedName name="Actual_totex_for_cost_sharing_reconciliation___gated_allowance__TMS_SEW_only____nominal.WWN.">Inputs!$J$300:$Q$300</definedName>
    <definedName name="Actual_totex_for_cost_sharing_reconciliation___large_schemes_gated_process___nominal.ADDN1">Inputs!$J$295:$Q$295</definedName>
    <definedName name="Actual_totex_for_cost_sharing_reconciliation___large_schemes_gated_process___nominal.ADDN2">Inputs!$J$296:$Q$296</definedName>
    <definedName name="Actual_totex_for_cost_sharing_reconciliation___large_schemes_gated_process___nominal.BIO">Inputs!$J$294:$Q$294</definedName>
    <definedName name="Actual_totex_for_cost_sharing_reconciliation___large_schemes_gated_process___nominal.WN.">Inputs!$J$292:$Q$292</definedName>
    <definedName name="Actual_totex_for_cost_sharing_reconciliation___large_schemes_gated_process___nominal.WR">Inputs!$J$291:$Q$291</definedName>
    <definedName name="Actual_totex_for_cost_sharing_reconciliation___large_schemes_gated_process___nominal.WWN.">Inputs!$J$293:$Q$293</definedName>
    <definedName name="Actual_totex_for_cost_sharing_reconciliation___PFAS___nominal.ADDN1">Inputs!$J$274:$Q$274</definedName>
    <definedName name="Actual_totex_for_cost_sharing_reconciliation___PFAS___nominal.ADDN2">Inputs!$J$275:$Q$275</definedName>
    <definedName name="Actual_totex_for_cost_sharing_reconciliation___PFAS___nominal.BIO">Inputs!$J$273:$Q$273</definedName>
    <definedName name="Actual_totex_for_cost_sharing_reconciliation___PFAS___nominal.WN.">Inputs!$J$271:$Q$271</definedName>
    <definedName name="Actual_totex_for_cost_sharing_reconciliation___PFAS___nominal.WR">Inputs!$J$270:$Q$270</definedName>
    <definedName name="Actual_totex_for_cost_sharing_reconciliation___PFAS___nominal.WWN.">Inputs!$J$272:$Q$272</definedName>
    <definedName name="Actual_totex_for_cost_sharing_reconciliation___standard_base_cost_sharing___nominal.ADDN1">Inputs!$J$224:$Q$224</definedName>
    <definedName name="Actual_totex_for_cost_sharing_reconciliation___standard_base_cost_sharing___nominal.ADDN2">Inputs!$J$225:$Q$225</definedName>
    <definedName name="Actual_totex_for_cost_sharing_reconciliation___standard_base_cost_sharing___nominal.BIO">Inputs!$J$223:$Q$223</definedName>
    <definedName name="Actual_totex_for_cost_sharing_reconciliation___standard_base_cost_sharing___nominal.WN.">Inputs!$J$221:$Q$221</definedName>
    <definedName name="Actual_totex_for_cost_sharing_reconciliation___standard_base_cost_sharing___nominal.WR">Inputs!$J$220:$Q$220</definedName>
    <definedName name="Actual_totex_for_cost_sharing_reconciliation___standard_base_cost_sharing___nominal.WWN.">Inputs!$J$222:$Q$222</definedName>
    <definedName name="Actual_totex_for_cost_sharing_reconciliation___standard_enhancement_cost_sharing___nominal.ADDN1">Inputs!$J$246:$Q$246</definedName>
    <definedName name="Actual_totex_for_cost_sharing_reconciliation___standard_enhancement_cost_sharing___nominal.ADDN2">Inputs!$J$247:$Q$247</definedName>
    <definedName name="Actual_totex_for_cost_sharing_reconciliation___standard_enhancement_cost_sharing___nominal.BIO">Inputs!$J$245:$Q$245</definedName>
    <definedName name="Actual_totex_for_cost_sharing_reconciliation___standard_enhancement_cost_sharing___nominal.WN.">Inputs!$J$243:$Q$243</definedName>
    <definedName name="Actual_totex_for_cost_sharing_reconciliation___standard_enhancement_cost_sharing___nominal.WR">Inputs!$J$242:$Q$242</definedName>
    <definedName name="Actual_totex_for_cost_sharing_reconciliation___standard_enhancement_cost_sharing___nominal.WWN.">Inputs!$J$244:$Q$244</definedName>
    <definedName name="Actual_volume_of_sludge.ADDN1">Inputs!$J$122:$Q$122</definedName>
    <definedName name="Actual_volume_of_sludge.ADDN2">Inputs!$J$123:$Q$123</definedName>
    <definedName name="Actual_volume_of_sludge.BIO">Inputs!$J$121:$Q$121</definedName>
    <definedName name="Actual_volume_of_sludge.WN.">Inputs!$J$119:$Q$119</definedName>
    <definedName name="Actual_volume_of_sludge.WR">Inputs!$J$118:$Q$118</definedName>
    <definedName name="Actual_volume_of_sludge.WWN.">Inputs!$J$120:$Q$120</definedName>
    <definedName name="adbr" localSheetId="1" hidden="1">{"CHARGE",#N/A,FALSE,"401C11"}</definedName>
    <definedName name="adbr" hidden="1">{"CHARGE",#N/A,FALSE,"401C11"}</definedName>
    <definedName name="Adjustment_to_ASM_total_adjustment_amount" xml:space="preserve"> Inputs!$F$413</definedName>
    <definedName name="Asset_health_adjustment___real.ADDN1">Inputs!$J$146:$Q$146</definedName>
    <definedName name="Asset_health_adjustment___real.ADDN2">Inputs!$J$147:$Q$147</definedName>
    <definedName name="Asset_health_adjustment___real.BIO">Inputs!$J$145:$Q$145</definedName>
    <definedName name="Asset_health_adjustment___real.WN.">Inputs!$J$143:$Q$143</definedName>
    <definedName name="Asset_health_adjustment___real.WR">Inputs!$J$142:$Q$142</definedName>
    <definedName name="Asset_health_adjustment___real.WWN.">Inputs!$J$144:$Q$144</definedName>
    <definedName name="b" localSheetId="1" hidden="1">{"CHARGE",#N/A,FALSE,"401C11"}</definedName>
    <definedName name="b" hidden="1">{"CHARGE",#N/A,FALSE,"401C11"}</definedName>
    <definedName name="Bespoke_IDoK_allowance_for_cost_sharing___cyber___real.ADDN1">Inputs!$J$82:$Q$82</definedName>
    <definedName name="Bespoke_IDoK_allowance_for_cost_sharing___cyber___real.ADDN2">Inputs!$J$83:$Q$83</definedName>
    <definedName name="Bespoke_IDoK_allowance_for_cost_sharing___cyber___real.BIO">Inputs!$J$81:$Q$81</definedName>
    <definedName name="Bespoke_IDoK_allowance_for_cost_sharing___cyber___real.WN.">Inputs!$J$79:$Q$79</definedName>
    <definedName name="Bespoke_IDoK_allowance_for_cost_sharing___cyber___real.WR">Inputs!$J$78:$Q$78</definedName>
    <definedName name="Bespoke_IDoK_allowance_for_cost_sharing___cyber___real.WWN.">Inputs!$J$80:$Q$80</definedName>
    <definedName name="Bespoke_IDoK_allowance_for_cost_sharing___PFAS___real.ADDN1">Inputs!$J$75:$Q$75</definedName>
    <definedName name="Bespoke_IDoK_allowance_for_cost_sharing___PFAS___real.ADDN2">Inputs!$J$76:$Q$76</definedName>
    <definedName name="Bespoke_IDoK_allowance_for_cost_sharing___PFAS___real.BIO">Inputs!$J$74:$Q$74</definedName>
    <definedName name="Bespoke_IDoK_allowance_for_cost_sharing___PFAS___real.WN.">Inputs!$J$72:$Q$72</definedName>
    <definedName name="Bespoke_IDoK_allowance_for_cost_sharing___PFAS___real.WR">Inputs!$J$71:$Q$71</definedName>
    <definedName name="Bespoke_IDoK_allowance_for_cost_sharing___PFAS___real.WWN.">Inputs!$J$73:$Q$73</definedName>
    <definedName name="Bespoke_items_cost_sharing_rate___company_share.ADDN1" xml:space="preserve"> Inputs!$F$372</definedName>
    <definedName name="Bespoke_items_cost_sharing_rate___company_share.ADDN2" xml:space="preserve"> Inputs!$F$373</definedName>
    <definedName name="Bespoke_items_cost_sharing_rate___company_share.BIO" xml:space="preserve"> Inputs!$F$371</definedName>
    <definedName name="Bespoke_items_cost_sharing_rate___company_share.WN." xml:space="preserve"> Inputs!$F$369</definedName>
    <definedName name="Bespoke_items_cost_sharing_rate___company_share.WR" xml:space="preserve"> Inputs!$F$368</definedName>
    <definedName name="Bespoke_items_cost_sharing_rate___company_share.WWN." xml:space="preserve"> Inputs!$F$370</definedName>
    <definedName name="BMGHIndex" hidden="1">"O"</definedName>
    <definedName name="Business_rate___company_shares___cost_sharing_outperformance_rate___company_share" xml:space="preserve"> Inputs!$F$342</definedName>
    <definedName name="Business_rate___company_shares___cost_sharing_underperformance_rate___company_share" xml:space="preserve"> Inputs!$F$343</definedName>
    <definedName name="change1" localSheetId="1" hidden="1">{"CHARGE",#N/A,FALSE,"401C11"}</definedName>
    <definedName name="change1" hidden="1">{"CHARGE",#N/A,FALSE,"401C11"}</definedName>
    <definedName name="charge" localSheetId="1" hidden="1">{"CHARGE",#N/A,FALSE,"401C11"}</definedName>
    <definedName name="charge" hidden="1">{"CHARGE",#N/A,FALSE,"401C11"}</definedName>
    <definedName name="CIQWBGuid" hidden="1">"0f0259b9-6046-41aa-ac9c-7befc2576c88"</definedName>
    <definedName name="Constants">Inputs!$F$1</definedName>
    <definedName name="Consumer_Price_Index__with_housing_.April">Inputs!$J$392:$Q$392</definedName>
    <definedName name="Consumer_Price_Index__with_housing_.August">Inputs!$J$396:$Q$396</definedName>
    <definedName name="Consumer_Price_Index__with_housing_.December">Inputs!$J$400:$Q$400</definedName>
    <definedName name="Consumer_Price_Index__with_housing_.February">Inputs!$J$402:$Q$402</definedName>
    <definedName name="Consumer_Price_Index__with_housing_.January">Inputs!$J$401:$Q$401</definedName>
    <definedName name="Consumer_Price_Index__with_housing_.July">Inputs!$J$395:$Q$395</definedName>
    <definedName name="Consumer_Price_Index__with_housing_.June">Inputs!$J$394:$Q$394</definedName>
    <definedName name="Consumer_Price_Index__with_housing_.March">Inputs!$J$403:$Q$403</definedName>
    <definedName name="Consumer_Price_Index__with_housing_.May">Inputs!$J$393:$Q$393</definedName>
    <definedName name="Consumer_Price_Index__with_housing_.November">Inputs!$J$399:$Q$399</definedName>
    <definedName name="Consumer_Price_Index__with_housing_.October">Inputs!$J$398:$Q$398</definedName>
    <definedName name="Consumer_Price_Index__with_housing_.September">Inputs!$J$397:$Q$397</definedName>
    <definedName name="Consumer_Price_Index__with_housing____base_year__2022_23_.April" xml:space="preserve"> Inputs!$F$378</definedName>
    <definedName name="Consumer_Price_Index__with_housing____base_year__2022_23_.August" xml:space="preserve"> Inputs!$F$382</definedName>
    <definedName name="Consumer_Price_Index__with_housing____base_year__2022_23_.December" xml:space="preserve"> Inputs!$F$386</definedName>
    <definedName name="Consumer_Price_Index__with_housing____base_year__2022_23_.February" xml:space="preserve"> Inputs!$F$388</definedName>
    <definedName name="Consumer_Price_Index__with_housing____base_year__2022_23_.January" xml:space="preserve"> Inputs!$F$387</definedName>
    <definedName name="Consumer_Price_Index__with_housing____base_year__2022_23_.July" xml:space="preserve"> Inputs!$F$381</definedName>
    <definedName name="Consumer_Price_Index__with_housing____base_year__2022_23_.June" xml:space="preserve"> Inputs!$F$380</definedName>
    <definedName name="Consumer_Price_Index__with_housing____base_year__2022_23_.March" xml:space="preserve"> Inputs!$F$389</definedName>
    <definedName name="Consumer_Price_Index__with_housing____base_year__2022_23_.May" xml:space="preserve"> Inputs!$F$379</definedName>
    <definedName name="Consumer_Price_Index__with_housing____base_year__2022_23_.November" xml:space="preserve"> Inputs!$F$385</definedName>
    <definedName name="Consumer_Price_Index__with_housing____base_year__2022_23_.October" xml:space="preserve"> Inputs!$F$384</definedName>
    <definedName name="Consumer_Price_Index__with_housing____base_year__2022_23_.September" xml:space="preserve"> Inputs!$F$383</definedName>
    <definedName name="Cyber___cost_sharing_outperformance_rate___company_share" xml:space="preserve"> Inputs!$F$358</definedName>
    <definedName name="Cyber___cost_sharing_underperformance_rate___company_share" xml:space="preserve"> Inputs!$F$359</definedName>
    <definedName name="da" localSheetId="1" hidden="1">'Conceptual model'!#REF!</definedName>
    <definedName name="da" hidden="1">#REF!</definedName>
    <definedName name="Delivery_mechanism_allowance___cost_sharing_outperformance_rate___company_share" xml:space="preserve"> Inputs!$F$354</definedName>
    <definedName name="Delivery_mechanism_allowance___cost_sharing_underperformance_rate___company_share" xml:space="preserve"> Inputs!$F$355</definedName>
    <definedName name="dog" localSheetId="1" hidden="1">{"NET",#N/A,FALSE,"401C11"}</definedName>
    <definedName name="dog" hidden="1">{"NET",#N/A,FALSE,"401C11"}</definedName>
    <definedName name="Enhanced_engagement_schemes___cost_sharing_outperformance_rate___company_share" xml:space="preserve"> Inputs!$F$360</definedName>
    <definedName name="Enhanced_engagement_schemes___cost_sharing_underperformance_rate___company_share" xml:space="preserve"> Inputs!$F$361</definedName>
    <definedName name="EV__LASTREFTIME__" hidden="1">40339.4799074074</definedName>
    <definedName name="Ex_ante_allowance__ANH_only____real.ADDN1" xml:space="preserve"> Inputs!$F$420</definedName>
    <definedName name="Ex_ante_allowance__ANH_only____real.ADDN2" xml:space="preserve"> Inputs!$F$421</definedName>
    <definedName name="Ex_ante_allowance__ANH_only____real.BIO" xml:space="preserve"> Inputs!$F$419</definedName>
    <definedName name="Ex_ante_allowance__ANH_only____real.WN." xml:space="preserve"> Inputs!$F$417</definedName>
    <definedName name="Ex_ante_allowance__ANH_only____real.WR" xml:space="preserve"> Inputs!$F$416</definedName>
    <definedName name="Ex_ante_allowance__ANH_only____real.WWN." xml:space="preserve"> Inputs!$F$418</definedName>
    <definedName name="Expired" hidden="1">FALSE</definedName>
    <definedName name="F" localSheetId="1"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hidden="1">{"bal",#N/A,FALSE,"working papers";"income",#N/A,FALSE,"working papers"}</definedName>
    <definedName name="Financial_year_average_RCV___all_controls___real">Inputs!$J$410:$Q$410</definedName>
    <definedName name="Financial_year_end_month" xml:space="preserve"> Inputs!$F$13</definedName>
    <definedName name="Financing_cost_index">Inputs!$J$406:$Q$406</definedName>
    <definedName name="FirstRow">Inputs!$A$7</definedName>
    <definedName name="FirstTime">Inputs!$J$1</definedName>
    <definedName name="Forecast_end_date" xml:space="preserve"> Inputs!$F$14</definedName>
    <definedName name="Forecast_volume_of_sludge.ADDN1">Inputs!$J$115:$Q$115</definedName>
    <definedName name="Forecast_volume_of_sludge.ADDN2">Inputs!$J$116:$Q$116</definedName>
    <definedName name="Forecast_volume_of_sludge.BIO">Inputs!$J$114:$Q$114</definedName>
    <definedName name="Forecast_volume_of_sludge.WN.">Inputs!$J$112:$Q$112</definedName>
    <definedName name="Forecast_volume_of_sludge.WR">Inputs!$J$111:$Q$111</definedName>
    <definedName name="Forecast_volume_of_sludge.WWN.">Inputs!$J$113:$Q$113</definedName>
    <definedName name="Foutput" localSheetId="1" hidden="1">'Conceptual model'!#REF!</definedName>
    <definedName name="Foutput" hidden="1">#REF!</definedName>
    <definedName name="fsdfffd" localSheetId="1" hidden="1">'Conceptual model'!#REF!</definedName>
    <definedName name="fsdfffd" hidden="1">#REF!</definedName>
    <definedName name="fsdfsd" localSheetId="1" hidden="1">'Conceptual model'!#REF!</definedName>
    <definedName name="fsdfsd" hidden="1">#REF!</definedName>
    <definedName name="fsfds" localSheetId="1" hidden="1">'Conceptual model'!#REF!</definedName>
    <definedName name="fsfds" hidden="1">#REF!</definedName>
    <definedName name="fsfsd" hidden="1">#REF!</definedName>
    <definedName name="Gated_allowance__TMS_SEW_only____cost_sharing_outperformance_rate___company_share" xml:space="preserve"> Inputs!$F$364</definedName>
    <definedName name="Gated_allowance__TMS_SEW_only____cost_sharing_underperformance_rate___company_share" xml:space="preserve"> Inputs!$F$365</definedName>
    <definedName name="gfff" localSheetId="1" hidden="1">{"CHARGE",#N/A,FALSE,"401C11"}</definedName>
    <definedName name="gfff" hidden="1">{"CHARGE",#N/A,FALSE,"401C11"}</definedName>
    <definedName name="gross" localSheetId="1" hidden="1">{"GROSS",#N/A,FALSE,"401C11"}</definedName>
    <definedName name="gross" hidden="1">{"GROSS",#N/A,FALSE,"401C11"}</definedName>
    <definedName name="gross1" localSheetId="1" hidden="1">{"GROSS",#N/A,FALSE,"401C11"}</definedName>
    <definedName name="gross1" hidden="1">{"GROSS",#N/A,FALSE,"401C11"}</definedName>
    <definedName name="hasdfjklhklj" localSheetId="1" hidden="1">{"NET",#N/A,FALSE,"401C11"}</definedName>
    <definedName name="hasdfjklhklj" hidden="1">{"NET",#N/A,FALSE,"401C11"}</definedName>
    <definedName name="help" localSheetId="1" hidden="1">{"CHARGE",#N/A,FALSE,"401C11"}</definedName>
    <definedName name="help" hidden="1">{"CHARGE",#N/A,FALSE,"401C11"}</definedName>
    <definedName name="hghghhj" localSheetId="1" hidden="1">{"CHARGE",#N/A,FALSE,"401C11"}</definedName>
    <definedName name="hghghhj" hidden="1">{"CHARGE",#N/A,FALSE,"401C11"}</definedName>
    <definedName name="HTML_CodePage" hidden="1">1252</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FELL" localSheetId="1" hidden="1">'Conceptual model'!#REF!</definedName>
    <definedName name="JFELL" hidden="1">#REF!</definedName>
    <definedName name="Label">Inputs!$E$1</definedName>
    <definedName name="Large_schemes_gated_process___cost_sharing_outperformance_rate___company_share" xml:space="preserve"> Inputs!$F$362</definedName>
    <definedName name="Large_schemes_gated_process___cost_sharing_underperformance_rate___company_share" xml:space="preserve"> Inputs!$F$363</definedName>
    <definedName name="Last_pre_forecast_date" xml:space="preserve"> Inputs!$F$12</definedName>
    <definedName name="MasterCHK" localSheetId="15">'Aggregate sharing mechanism'!$F$2</definedName>
    <definedName name="MasterCHK" localSheetId="12">Base!$F$2</definedName>
    <definedName name="MasterCHK" localSheetId="10">'Baseline adjustments'!$F$2</definedName>
    <definedName name="MasterCHK" localSheetId="14">'Bespoke items'!$F$2</definedName>
    <definedName name="MasterCHK" localSheetId="9">'Bioresources adjustment'!$F$2</definedName>
    <definedName name="MasterCHK" localSheetId="13">Enhancement!$F$2</definedName>
    <definedName name="MasterCHK" localSheetId="11">Financing!$F$2</definedName>
    <definedName name="MasterCHK" localSheetId="8">Indexation!$F$2</definedName>
    <definedName name="MasterCHK" localSheetId="6">Inputs!$F$2</definedName>
    <definedName name="MasterCHK" localSheetId="17">'Model Checks and Alerts'!$F$2</definedName>
    <definedName name="MasterCHK" localSheetId="18">Outputs!$F$2</definedName>
    <definedName name="MasterCHK" localSheetId="16">'RCV and revenue adjustment'!$F$2</definedName>
    <definedName name="MasterCHK" localSheetId="7">Time!$F$2</definedName>
    <definedName name="Model_column_counter">Time!$J$94:$Q$94</definedName>
    <definedName name="Model_period_end">Time!$J$84:$Q$84</definedName>
    <definedName name="Model_period_start">Time!$J$12:$Q$12</definedName>
    <definedName name="Model_tolerance" xml:space="preserve"> Inputs!$F$424</definedName>
    <definedName name="Months_per_period" xml:space="preserve"> Inputs!$F$11</definedName>
    <definedName name="new" localSheetId="1" hidden="1">{"bal",#N/A,FALSE,"working papers";"income",#N/A,FALSE,"working papers"}</definedName>
    <definedName name="new" hidden="1">{"bal",#N/A,FALSE,"working papers";"income",#N/A,FALSE,"working papers"}</definedName>
    <definedName name="nodelete" hidden="1">{"bal",#N/A,FALSE,"working papers";"income",#N/A,FALSE,"working papers"}</definedName>
    <definedName name="Notional_gearing" xml:space="preserve"> Inputs!$F$411</definedName>
    <definedName name="obxUserGreen_200" localSheetId="6" hidden="1">"'Inputs'!$A$200"</definedName>
    <definedName name="obxUserGreen_201" localSheetId="6" hidden="1">"'Inputs'!$A$201"</definedName>
    <definedName name="obxUserGreen_202" localSheetId="6" hidden="1">"'Inputs'!$A$202"</definedName>
    <definedName name="obxUserGreen_203" localSheetId="6" hidden="1">"'Inputs'!$A$203"</definedName>
    <definedName name="obxUserGreen_204" localSheetId="6" hidden="1">"'Inputs'!$A$204"</definedName>
    <definedName name="obxUserGreen_205" localSheetId="6" hidden="1">"'Inputs'!$A$205"</definedName>
    <definedName name="obxUserGreen_206" localSheetId="6" hidden="1">"'Inputs'!$A$206"</definedName>
    <definedName name="obxUserGreen_207" localSheetId="6" hidden="1">"'Inputs'!$A$207"</definedName>
    <definedName name="obxUserGreen_208" localSheetId="6" hidden="1">"'Inputs'!$A$208"</definedName>
    <definedName name="obxUserGreen_209" localSheetId="6" hidden="1">"'Inputs'!$A$209"</definedName>
    <definedName name="obxUserGreen_210" localSheetId="6" hidden="1">"'Inputs'!$A$210"</definedName>
    <definedName name="obxUserGreen_211" localSheetId="6" hidden="1">"'Inputs'!$A$211"</definedName>
    <definedName name="obxUserGreen_212" localSheetId="6" hidden="1">"'Inputs'!$A$212"</definedName>
    <definedName name="obxUserGreen_213" localSheetId="6" hidden="1">"'Inputs'!$A$213"</definedName>
    <definedName name="obxUserGreen_214" localSheetId="6" hidden="1">"'Inputs'!$A$214"</definedName>
    <definedName name="obxUserGreen_215" localSheetId="6" hidden="1">"'Inputs'!$A$215"</definedName>
    <definedName name="obxUserGreen_216" localSheetId="6" hidden="1">"'Inputs'!$A$216"</definedName>
    <definedName name="obxUserGreen_220" localSheetId="6" hidden="1">"'Inputs'!$A$220"</definedName>
    <definedName name="obxUserGreen_221" localSheetId="6" hidden="1">"'Inputs'!$A$221"</definedName>
    <definedName name="obxUserGreen_222" localSheetId="6" hidden="1">"'Inputs'!$A$222"</definedName>
    <definedName name="obxUserGreen_223" localSheetId="6" hidden="1">"'Inputs'!$A$223"</definedName>
    <definedName name="obxUserGreen_224" localSheetId="6" hidden="1">"'Inputs'!$A$224"</definedName>
    <definedName name="obxUserGreen_225" localSheetId="6" hidden="1">"'Inputs'!$A$225"</definedName>
    <definedName name="obxUserGreen_227" localSheetId="6" hidden="1">"'Inputs'!$A$227"</definedName>
    <definedName name="obxUserGreen_228" localSheetId="6" hidden="1">"'Inputs'!$A$228"</definedName>
    <definedName name="obxUserGreen_229" localSheetId="6" hidden="1">"'Inputs'!$A$229"</definedName>
    <definedName name="obxUserGreen_230" localSheetId="6" hidden="1">"'Inputs'!$A$230"</definedName>
    <definedName name="obxUserGreen_231" localSheetId="6" hidden="1">"'Inputs'!$A$231"</definedName>
    <definedName name="obxUserGreen_232" localSheetId="6" hidden="1">"'Inputs'!$A$232"</definedName>
    <definedName name="obxUserGreen_234" localSheetId="6" hidden="1">"'Inputs'!$A$234"</definedName>
    <definedName name="obxUserGreen_235" localSheetId="6" hidden="1">"'Inputs'!$A$235"</definedName>
    <definedName name="obxUserGreen_236" localSheetId="6" hidden="1">"'Inputs'!$A$236"</definedName>
    <definedName name="obxUserGreen_237" localSheetId="6" hidden="1">"'Inputs'!$A$237"</definedName>
    <definedName name="obxUserGreen_238" localSheetId="6" hidden="1">"'Inputs'!$A$238"</definedName>
    <definedName name="obxUserGreen_239" localSheetId="6" hidden="1">"'Inputs'!$A$239"</definedName>
    <definedName name="obxUserGreen_242" localSheetId="6" hidden="1">"'Inputs'!$A$242"</definedName>
    <definedName name="obxUserGreen_243" localSheetId="6" hidden="1">"'Inputs'!$A$243"</definedName>
    <definedName name="obxUserGreen_244" localSheetId="6" hidden="1">"'Inputs'!$A$244"</definedName>
    <definedName name="obxUserGreen_245" localSheetId="6" hidden="1">"'Inputs'!$A$245"</definedName>
    <definedName name="obxUserGreen_246" localSheetId="6" hidden="1">"'Inputs'!$A$246"</definedName>
    <definedName name="obxUserGreen_247" localSheetId="6" hidden="1">"'Inputs'!$A$247"</definedName>
    <definedName name="obxUserGreen_249" localSheetId="6" hidden="1">"'Inputs'!$A$249"</definedName>
    <definedName name="obxUserGreen_250" localSheetId="6" hidden="1">"'Inputs'!$A$250"</definedName>
    <definedName name="obxUserGreen_251" localSheetId="6" hidden="1">"'Inputs'!$A$251"</definedName>
    <definedName name="obxUserGreen_252" localSheetId="6" hidden="1">"'Inputs'!$A$252"</definedName>
    <definedName name="obxUserGreen_253" localSheetId="6" hidden="1">"'Inputs'!$A$253"</definedName>
    <definedName name="obxUserGreen_254" localSheetId="6" hidden="1">"'Inputs'!$A$254"</definedName>
    <definedName name="obxUserGreen_256" localSheetId="6" hidden="1">"'Inputs'!$A$256"</definedName>
    <definedName name="obxUserGreen_257" localSheetId="6" hidden="1">"'Inputs'!$A$257"</definedName>
    <definedName name="obxUserGreen_258" localSheetId="6" hidden="1">"'Inputs'!$A$258"</definedName>
    <definedName name="obxUserGreen_259" localSheetId="6" hidden="1">"'Inputs'!$A$259"</definedName>
    <definedName name="obxUserGreen_260" localSheetId="6" hidden="1">"'Inputs'!$A$260"</definedName>
    <definedName name="obxUserGreen_261" localSheetId="6" hidden="1">"'Inputs'!$A$261"</definedName>
    <definedName name="obxUserGreen_263" localSheetId="6" hidden="1">"'Inputs'!$A$263"</definedName>
    <definedName name="obxUserGreen_264" localSheetId="6" hidden="1">"'Inputs'!$A$264"</definedName>
    <definedName name="obxUserGreen_265" localSheetId="6" hidden="1">"'Inputs'!$A$265"</definedName>
    <definedName name="obxUserGreen_266" localSheetId="6" hidden="1">"'Inputs'!$A$266"</definedName>
    <definedName name="obxUserGreen_267" localSheetId="6" hidden="1">"'Inputs'!$A$267"</definedName>
    <definedName name="obxUserGreen_268" localSheetId="6" hidden="1">"'Inputs'!$A$268"</definedName>
    <definedName name="obxUserGreen_270" localSheetId="6" hidden="1">"'Inputs'!$A$270"</definedName>
    <definedName name="obxUserGreen_271" localSheetId="6" hidden="1">"'Inputs'!$A$271"</definedName>
    <definedName name="obxUserGreen_272" localSheetId="6" hidden="1">"'Inputs'!$A$272"</definedName>
    <definedName name="obxUserGreen_273" localSheetId="6" hidden="1">"'Inputs'!$A$273"</definedName>
    <definedName name="obxUserGreen_274" localSheetId="6" hidden="1">"'Inputs'!$A$274"</definedName>
    <definedName name="obxUserGreen_275" localSheetId="6" hidden="1">"'Inputs'!$A$275"</definedName>
    <definedName name="obxUserGreen_277" localSheetId="6" hidden="1">"'Inputs'!$A$277"</definedName>
    <definedName name="obxUserGreen_278" localSheetId="6" hidden="1">"'Inputs'!$A$278"</definedName>
    <definedName name="obxUserGreen_279" localSheetId="6" hidden="1">"'Inputs'!$A$279"</definedName>
    <definedName name="obxUserGreen_280" localSheetId="6" hidden="1">"'Inputs'!$A$280"</definedName>
    <definedName name="obxUserGreen_281" localSheetId="6" hidden="1">"'Inputs'!$A$281"</definedName>
    <definedName name="obxUserGreen_282" localSheetId="6" hidden="1">"'Inputs'!$A$282"</definedName>
    <definedName name="obxUserGreen_284" localSheetId="6" hidden="1">"'Inputs'!$A$284"</definedName>
    <definedName name="obxUserGreen_285" localSheetId="6" hidden="1">"'Inputs'!$A$285"</definedName>
    <definedName name="obxUserGreen_286" localSheetId="6" hidden="1">"'Inputs'!$A$286"</definedName>
    <definedName name="obxUserGreen_287" localSheetId="6" hidden="1">"'Inputs'!$A$287"</definedName>
    <definedName name="obxUserGreen_288" localSheetId="6" hidden="1">"'Inputs'!$A$288"</definedName>
    <definedName name="obxUserGreen_289" localSheetId="6" hidden="1">"'Inputs'!$A$289"</definedName>
    <definedName name="obxUserGreen_291" localSheetId="6" hidden="1">"'Inputs'!$A$291"</definedName>
    <definedName name="obxUserGreen_292" localSheetId="6" hidden="1">"'Inputs'!$A$292"</definedName>
    <definedName name="obxUserGreen_293" localSheetId="6" hidden="1">"'Inputs'!$A$293"</definedName>
    <definedName name="obxUserGreen_294" localSheetId="6" hidden="1">"'Inputs'!$A$294"</definedName>
    <definedName name="obxUserGreen_295" localSheetId="6" hidden="1">"'Inputs'!$A$295"</definedName>
    <definedName name="obxUserGreen_296" localSheetId="6" hidden="1">"'Inputs'!$A$296"</definedName>
    <definedName name="obxUserGreen_298" localSheetId="6" hidden="1">"'Inputs'!$A$298"</definedName>
    <definedName name="obxUserGreen_299" localSheetId="6" hidden="1">"'Inputs'!$A$299"</definedName>
    <definedName name="obxUserGreen_300" localSheetId="6" hidden="1">"'Inputs'!$A$300"</definedName>
    <definedName name="obxUserGreen_301" localSheetId="6" hidden="1">"'Inputs'!$A$301"</definedName>
    <definedName name="obxUserGreen_302" localSheetId="6" hidden="1">"'Inputs'!$A$302"</definedName>
    <definedName name="obxUserGreen_303" localSheetId="6" hidden="1">"'Inputs'!$A$303"</definedName>
    <definedName name="OISIII" localSheetId="1" hidden="1">'Conceptual model'!#REF!</definedName>
    <definedName name="OISIII" hidden="1">#REF!</definedName>
    <definedName name="Opex_percentage___base.ADDN1" xml:space="preserve"> Inputs!$F$310</definedName>
    <definedName name="Opex_percentage___base.ADDN2" xml:space="preserve"> Inputs!$F$311</definedName>
    <definedName name="Opex_percentage___base.BIO" xml:space="preserve"> Inputs!$F$309</definedName>
    <definedName name="Opex_percentage___base.WN." xml:space="preserve"> Inputs!$F$307</definedName>
    <definedName name="Opex_percentage___base.WR" xml:space="preserve"> Inputs!$F$306</definedName>
    <definedName name="Opex_percentage___base.WWN." xml:space="preserve"> Inputs!$F$308</definedName>
    <definedName name="Opex_percentage___bespoke_items" xml:space="preserve"> Inputs!$F$335</definedName>
    <definedName name="Opex_percentage___enhancement.ADDN1" xml:space="preserve"> Inputs!$F$317</definedName>
    <definedName name="Opex_percentage___enhancement.ADDN2" xml:space="preserve"> Inputs!$F$318</definedName>
    <definedName name="Opex_percentage___enhancement.BIO" xml:space="preserve"> Inputs!$F$316</definedName>
    <definedName name="Opex_percentage___enhancement.WN." xml:space="preserve"> Inputs!$F$314</definedName>
    <definedName name="Opex_percentage___enhancement.WR" xml:space="preserve"> Inputs!$F$313</definedName>
    <definedName name="Opex_percentage___enhancement.WWN." xml:space="preserve"> Inputs!$F$315</definedName>
    <definedName name="Performance_related_pay_recovery_adjustment_mechanism_adjustment___nominal__negative_.ADDN1">Inputs!$J$154:$Q$154</definedName>
    <definedName name="Performance_related_pay_recovery_adjustment_mechanism_adjustment___nominal__negative_.ADDN2">Inputs!$J$155:$Q$155</definedName>
    <definedName name="Performance_related_pay_recovery_adjustment_mechanism_adjustment___nominal__negative_.BIO">Inputs!$J$153:$Q$153</definedName>
    <definedName name="Performance_related_pay_recovery_adjustment_mechanism_adjustment___nominal__negative_.WN.">Inputs!$J$151:$Q$151</definedName>
    <definedName name="Performance_related_pay_recovery_adjustment_mechanism_adjustment___nominal__negative_.WR">Inputs!$J$150:$Q$150</definedName>
    <definedName name="Performance_related_pay_recovery_adjustment_mechanism_adjustment___nominal__negative_.WWN.">Inputs!$J$152:$Q$152</definedName>
    <definedName name="PFAS___cost_sharing_outperformance_rate___company_share" xml:space="preserve"> Inputs!$F$356</definedName>
    <definedName name="PFAS___cost_sharing_underperformance_rate___company_share" xml:space="preserve"> Inputs!$F$357</definedName>
    <definedName name="Price_control_deliverables_adjustment___25_25_cost_sharing___real.ADDN1">Inputs!$J$200:$Q$200</definedName>
    <definedName name="Price_control_deliverables_adjustment___25_25_cost_sharing___real.ADDN2">Inputs!$J$201:$Q$201</definedName>
    <definedName name="Price_control_deliverables_adjustment___25_25_cost_sharing___real.BIO">Inputs!$J$199:$Q$199</definedName>
    <definedName name="Price_control_deliverables_adjustment___25_25_cost_sharing___real.WN.">Inputs!$J$197:$Q$197</definedName>
    <definedName name="Price_control_deliverables_adjustment___25_25_cost_sharing___real.WR">Inputs!$J$196:$Q$196</definedName>
    <definedName name="Price_control_deliverables_adjustment___25_25_cost_sharing___real.WWN.">Inputs!$J$198:$Q$198</definedName>
    <definedName name="Price_control_deliverables_adjustment___40_10_cost_sharing___real.ADDN1">Inputs!$J$207:$Q$207</definedName>
    <definedName name="Price_control_deliverables_adjustment___40_10_cost_sharing___real.ADDN2">Inputs!$J$208:$Q$208</definedName>
    <definedName name="Price_control_deliverables_adjustment___40_10_cost_sharing___real.BIO">Inputs!$J$206:$Q$206</definedName>
    <definedName name="Price_control_deliverables_adjustment___40_10_cost_sharing___real.WN.">Inputs!$J$204:$Q$204</definedName>
    <definedName name="Price_control_deliverables_adjustment___40_10_cost_sharing___real.WR">Inputs!$J$203:$Q$203</definedName>
    <definedName name="Price_control_deliverables_adjustment___40_10_cost_sharing___real.WWN.">Inputs!$J$205:$Q$205</definedName>
    <definedName name="Price_control_deliverables_adjustment___delivery_mechanism_allowance___real.ADDN1">Inputs!$J$214:$Q$214</definedName>
    <definedName name="Price_control_deliverables_adjustment___delivery_mechanism_allowance___real.ADDN2">Inputs!$J$215:$Q$215</definedName>
    <definedName name="Price_control_deliverables_adjustment___delivery_mechanism_allowance___real.BIO">Inputs!$J$213:$Q$213</definedName>
    <definedName name="Price_control_deliverables_adjustment___delivery_mechanism_allowance___real.WN.">Inputs!$J$211:$Q$211</definedName>
    <definedName name="Price_control_deliverables_adjustment___delivery_mechanism_allowance___real.WR">Inputs!$J$210:$Q$210</definedName>
    <definedName name="Price_control_deliverables_adjustment___delivery_mechanism_allowance___real.WWN.">Inputs!$J$212:$Q$212</definedName>
    <definedName name="Price_control_deliverables_adjustment___standard_base___real.ADDN1">Inputs!$J$138:$Q$138</definedName>
    <definedName name="Price_control_deliverables_adjustment___standard_base___real.ADDN2">Inputs!$J$139:$Q$139</definedName>
    <definedName name="Price_control_deliverables_adjustment___standard_base___real.BIO">Inputs!$J$137:$Q$137</definedName>
    <definedName name="Price_control_deliverables_adjustment___standard_base___real.WN.">Inputs!$J$135:$Q$135</definedName>
    <definedName name="Price_control_deliverables_adjustment___standard_base___real.WR">Inputs!$J$134:$Q$134</definedName>
    <definedName name="Price_control_deliverables_adjustment___standard_base___real.WWN.">Inputs!$J$136:$Q$136</definedName>
    <definedName name="Price_control_deliverables_adjustment___standard_enhancement___real.ADDN1">Inputs!$J$193:$Q$193</definedName>
    <definedName name="Price_control_deliverables_adjustment___standard_enhancement___real.ADDN2">Inputs!$J$194:$Q$194</definedName>
    <definedName name="Price_control_deliverables_adjustment___standard_enhancement___real.BIO">Inputs!$J$192:$Q$192</definedName>
    <definedName name="Price_control_deliverables_adjustment___standard_enhancement___real.WN.">Inputs!$J$190:$Q$190</definedName>
    <definedName name="Price_control_deliverables_adjustment___standard_enhancement___real.WR">Inputs!$J$189:$Q$189</definedName>
    <definedName name="Price_control_deliverables_adjustment___standard_enhancement___real.WWN.">Inputs!$J$191:$Q$191</definedName>
    <definedName name="qfx" localSheetId="1" hidden="1">{"NET",#N/A,FALSE,"401C11"}</definedName>
    <definedName name="qfx" hidden="1">{"NET",#N/A,FALSE,"401C11"}</definedName>
    <definedName name="qwefqefa" hidden="1">#REF!</definedName>
    <definedName name="real" hidden="1">#REF!</definedName>
    <definedName name="Real_price_effects_adjustment___25_25_cost_sharing___real.ADDN1">Inputs!$J$171:$Q$171</definedName>
    <definedName name="Real_price_effects_adjustment___25_25_cost_sharing___real.ADDN2">Inputs!$J$172:$Q$172</definedName>
    <definedName name="Real_price_effects_adjustment___25_25_cost_sharing___real.BIO">Inputs!$J$170:$Q$170</definedName>
    <definedName name="Real_price_effects_adjustment___25_25_cost_sharing___real.WN.">Inputs!$J$168:$Q$168</definedName>
    <definedName name="Real_price_effects_adjustment___25_25_cost_sharing___real.WR">Inputs!$J$167:$Q$167</definedName>
    <definedName name="Real_price_effects_adjustment___25_25_cost_sharing___real.WWN.">Inputs!$J$169:$Q$169</definedName>
    <definedName name="Real_price_effects_adjustment___40_10_cost_sharing___real.ADDN1">Inputs!$J$178:$Q$178</definedName>
    <definedName name="Real_price_effects_adjustment___40_10_cost_sharing___real.ADDN2">Inputs!$J$179:$Q$179</definedName>
    <definedName name="Real_price_effects_adjustment___40_10_cost_sharing___real.BIO">Inputs!$J$177:$Q$177</definedName>
    <definedName name="Real_price_effects_adjustment___40_10_cost_sharing___real.WN.">Inputs!$J$175:$Q$175</definedName>
    <definedName name="Real_price_effects_adjustment___40_10_cost_sharing___real.WR">Inputs!$J$174:$Q$174</definedName>
    <definedName name="Real_price_effects_adjustment___40_10_cost_sharing___real.WWN.">Inputs!$J$176:$Q$176</definedName>
    <definedName name="Real_price_effects_adjustment___delivery_mechanism_allowance___real.ADDN1">Inputs!$J$185:$Q$185</definedName>
    <definedName name="Real_price_effects_adjustment___delivery_mechanism_allowance___real.ADDN2">Inputs!$J$186:$Q$186</definedName>
    <definedName name="Real_price_effects_adjustment___delivery_mechanism_allowance___real.BIO">Inputs!$J$184:$Q$184</definedName>
    <definedName name="Real_price_effects_adjustment___delivery_mechanism_allowance___real.WN.">Inputs!$J$182:$Q$182</definedName>
    <definedName name="Real_price_effects_adjustment___delivery_mechanism_allowance___real.WR">Inputs!$J$181:$Q$181</definedName>
    <definedName name="Real_price_effects_adjustment___delivery_mechanism_allowance___real.WWN.">Inputs!$J$183:$Q$183</definedName>
    <definedName name="Real_price_effects_adjustment___standard_base___real.ADDN1">Inputs!$J$130:$Q$130</definedName>
    <definedName name="Real_price_effects_adjustment___standard_base___real.ADDN2">Inputs!$J$131:$Q$131</definedName>
    <definedName name="Real_price_effects_adjustment___standard_base___real.BIO">Inputs!$J$129:$Q$129</definedName>
    <definedName name="Real_price_effects_adjustment___standard_base___real.WN.">Inputs!$J$127:$Q$127</definedName>
    <definedName name="Real_price_effects_adjustment___standard_base___real.WR">Inputs!$J$126:$Q$126</definedName>
    <definedName name="Real_price_effects_adjustment___standard_base___real.WWN.">Inputs!$J$128:$Q$128</definedName>
    <definedName name="Real_price_effects_adjustment___standard_enhancement___real.ADDN1">Inputs!$J$164:$Q$164</definedName>
    <definedName name="Real_price_effects_adjustment___standard_enhancement___real.ADDN2">Inputs!$J$165:$Q$165</definedName>
    <definedName name="Real_price_effects_adjustment___standard_enhancement___real.BIO">Inputs!$J$163:$Q$163</definedName>
    <definedName name="Real_price_effects_adjustment___standard_enhancement___real.WN.">Inputs!$J$161:$Q$161</definedName>
    <definedName name="Real_price_effects_adjustment___standard_enhancement___real.WR">Inputs!$J$160:$Q$160</definedName>
    <definedName name="Real_price_effects_adjustment___standard_enhancement___real.WWN.">Inputs!$J$162:$Q$162</definedName>
    <definedName name="Real_WACC_CPI_H__deflated" xml:space="preserve"> Inputs!$F$407</definedName>
    <definedName name="ReportBarFormat">Contents!$A$5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ytry" localSheetId="1" hidden="1">{"NET",#N/A,FALSE,"401C11"}</definedName>
    <definedName name="rytry" hidden="1">{"NET",#N/A,FALSE,"401C11"}</definedName>
    <definedName name="SAPBEXrevision" hidden="1">1</definedName>
    <definedName name="SAPBEXsysID" hidden="1">"BWB"</definedName>
    <definedName name="SAPBEXwbID" hidden="1">"49ZLUKBQR0WG29D9LLI3IBIIT"</definedName>
    <definedName name="sort" localSheetId="1" hidden="1">'Conceptual model'!#REF!</definedName>
    <definedName name="sort" hidden="1">#REF!</definedName>
    <definedName name="Standard_base___cost_sharing_outperformance_rate___company_share" xml:space="preserve"> Inputs!$F$340</definedName>
    <definedName name="Standard_base___cost_sharing_underperformance_rate___company_share" xml:space="preserve"> Inputs!$F$341</definedName>
    <definedName name="Standard_enhancement___cost_sharing_outperformance_rate___company_share" xml:space="preserve"> Inputs!$F$348</definedName>
    <definedName name="Standard_enhancement___cost_sharing_underperformance_rate___company_share" xml:space="preserve"> Inputs!$F$349</definedName>
    <definedName name="Start_date" xml:space="preserve"> Inputs!$F$10</definedName>
    <definedName name="Table3.4" localSheetId="1" hidden="1">{"CHARGE",#N/A,FALSE,"401C11"}</definedName>
    <definedName name="Table3.4" hidden="1">{"CHARGE",#N/A,FALSE,"401C11"}</definedName>
    <definedName name="Test23" localSheetId="1" hidden="1">{"NET",#N/A,FALSE,"401C11"}</definedName>
    <definedName name="Test23" hidden="1">{"NET",#N/A,FALSE,"401C11"}</definedName>
    <definedName name="TimeRow">Inputs!$A$2</definedName>
    <definedName name="TOCFirstLine">Contents!$A$6</definedName>
    <definedName name="TOCobxAggregate_sharing_mechanism">'Aggregate sharing mechanism'!$A$1</definedName>
    <definedName name="TOCobxAggregate_sharing_mechanism.Absolute_adjustment_amount">'Aggregate sharing mechanism'!$A$169</definedName>
    <definedName name="TOCobxAggregate_sharing_mechanism.Adjustment_factor">'Aggregate sharing mechanism'!$A$205</definedName>
    <definedName name="TOCobxAggregate_sharing_mechanism.Regulated_equity">'Aggregate sharing mechanism'!$A$9</definedName>
    <definedName name="TOCobxAggregate_sharing_mechanism.Total_adjustment">'Aggregate sharing mechanism'!$A$131</definedName>
    <definedName name="TOCobxAggregate_sharing_mechanism.Total_variance">'Aggregate sharing mechanism'!$A$22</definedName>
    <definedName name="TOCobxBase">Base!$A$1</definedName>
    <definedName name="TOCobxBase.Abstraction___discharge_consents">Base!$A$255</definedName>
    <definedName name="TOCobxBase.Abstraction___discharge_consents.Active_sharing_rate">Base!$B$328</definedName>
    <definedName name="TOCobxBase.Abstraction___discharge_consents.Variance">Base!$B$274</definedName>
    <definedName name="TOCobxBase.Business_rates">Base!$A$143</definedName>
    <definedName name="TOCobxBase.Business_rates.Active_sharing_rate">Base!$B$216</definedName>
    <definedName name="TOCobxBase.Business_rates.Variance">Base!$B$162</definedName>
    <definedName name="TOCobxBase.Standard_base">Base!$A$9</definedName>
    <definedName name="TOCobxBase.Standard_base.Active_sharing_rate">Base!$B$104</definedName>
    <definedName name="TOCobxBase.Standard_base.Actuals">Base!$B$11</definedName>
    <definedName name="TOCobxBase.Standard_base.Variance">Base!$B$50</definedName>
    <definedName name="TOCobxBase.Total_base_adjustment">Base!$A$367</definedName>
    <definedName name="TOCobxBespoke_items">'Bespoke items'!$A$1</definedName>
    <definedName name="TOCobxBioresources_adjustment">'Bioresources adjustment'!$A$1</definedName>
    <definedName name="TOCobxEnhancement">Enhancement!$A$1</definedName>
    <definedName name="TOCobxEnhancement.25_25_cost_sharing">Enhancement!$A$122</definedName>
    <definedName name="TOCobxEnhancement.25_25_cost_sharing.Active_sharing_rate">Enhancement!$B$195</definedName>
    <definedName name="TOCobxEnhancement.25_25_cost_sharing.Variance">Enhancement!$B$141</definedName>
    <definedName name="TOCobxEnhancement.40_10_cost_sharing">Enhancement!$A$234</definedName>
    <definedName name="TOCobxEnhancement.40_10_cost_sharing.Active_sharing_rate">Enhancement!$B$307</definedName>
    <definedName name="TOCobxEnhancement.40_10_cost_sharing.Variance">Enhancement!$B$253</definedName>
    <definedName name="TOCobxEnhancement.Cyber">Enhancement!$A$570</definedName>
    <definedName name="TOCobxEnhancement.Cyber.Active_sharing_rate">Enhancement!$B$643</definedName>
    <definedName name="TOCobxEnhancement.Cyber.Variance">Enhancement!$B$589</definedName>
    <definedName name="TOCobxEnhancement.Delivery_mechanism_allowance">Enhancement!$A$346</definedName>
    <definedName name="TOCobxEnhancement.Delivery_mechanism_allowance.Active_sharing_rate">Enhancement!$B$419</definedName>
    <definedName name="TOCobxEnhancement.Delivery_mechanism_allowance.Variance">Enhancement!$B$365</definedName>
    <definedName name="TOCobxEnhancement.Enhanced_engagement_schemes">Enhancement!$A$682</definedName>
    <definedName name="TOCobxEnhancement.Enhanced_engagement_schemes.Active_sharing_rate">Enhancement!$B$755</definedName>
    <definedName name="TOCobxEnhancement.Enhanced_engagement_schemes.Variance">Enhancement!$B$701</definedName>
    <definedName name="TOCobxEnhancement.Gated_allowance__TMS_SEW_only_">Enhancement!$A$906</definedName>
    <definedName name="TOCobxEnhancement.Gated_allowance__TMS_SEW_only_.Active_sharing_rate">Enhancement!$B$979</definedName>
    <definedName name="TOCobxEnhancement.Gated_allowance__TMS_SEW_only_.Variance">Enhancement!$B$925</definedName>
    <definedName name="TOCobxEnhancement.Large_schemes_gated_process">Enhancement!$A$794</definedName>
    <definedName name="TOCobxEnhancement.Large_schemes_gated_process.Active_sharing_rate">Enhancement!$B$867</definedName>
    <definedName name="TOCobxEnhancement.Large_schemes_gated_process.Variance">Enhancement!$B$813</definedName>
    <definedName name="TOCobxEnhancement.PFAS_allowances">Enhancement!$A$458</definedName>
    <definedName name="TOCobxEnhancement.PFAS_allowances.Active_sharing_rate">Enhancement!$B$531</definedName>
    <definedName name="TOCobxEnhancement.PFAS_allowances.Variance">Enhancement!$B$477</definedName>
    <definedName name="TOCobxEnhancement.Standard_enhancement">Enhancement!$A$9</definedName>
    <definedName name="TOCobxEnhancement.Standard_enhancement.Active_sharing_rate">Enhancement!$B$83</definedName>
    <definedName name="TOCobxEnhancement.Standard_enhancement.Actuals">Enhancement!$B$11</definedName>
    <definedName name="TOCobxEnhancement.Standard_enhancement.Variance">Enhancement!$B$29</definedName>
    <definedName name="TOCobxEnhancement.Total_enhancement_adjustment">Enhancement!$A$1018</definedName>
    <definedName name="TOCobxFinancing">Financing!$A$1</definedName>
    <definedName name="TOCobxFinancing.Time_value_of_money">Financing!$A$9</definedName>
    <definedName name="TOCobxIndexation">Indexation!$A$1</definedName>
    <definedName name="TOCobxInputs">Inputs!$A$1</definedName>
    <definedName name="TOCobxInputs.Aggregate_sharing_mechanism">Inputs!$A$409</definedName>
    <definedName name="TOCobxInputs.Cost_sharing_rates">Inputs!$A$337</definedName>
    <definedName name="TOCobxInputs.Cost_sharing_rates.Base_costs">Inputs!$B$339</definedName>
    <definedName name="TOCobxInputs.Cost_sharing_rates.Bespoke_items">Inputs!$B$367</definedName>
    <definedName name="TOCobxInputs.Cost_sharing_rates.Enhancement_costs">Inputs!$B$347</definedName>
    <definedName name="TOCobxInputs.Ex_ante_allowance__ANH_only_">Inputs!$A$415</definedName>
    <definedName name="TOCobxInputs.Financing">Inputs!$A$405</definedName>
    <definedName name="TOCobxInputs.Indexation">Inputs!$A$375</definedName>
    <definedName name="TOCobxInputs.Indexation.Base_year">Inputs!$B$377</definedName>
    <definedName name="TOCobxInputs.Indexation.Period">Inputs!$B$391</definedName>
    <definedName name="TOCobxInputs.Model_Constants">Inputs!$A$423</definedName>
    <definedName name="TOCobxInputs.Time">Inputs!$A$9</definedName>
    <definedName name="TOCobxInputs.Totex_for_cost_sharing_reconciliation">Inputs!$A$16</definedName>
    <definedName name="TOCobxInputs.Totex_for_cost_sharing_reconciliation.Actuals">Inputs!$B$217</definedName>
    <definedName name="TOCobxInputs.Totex_for_cost_sharing_reconciliation.Actuals.Base_costs">Inputs!$C$219</definedName>
    <definedName name="TOCobxInputs.Totex_for_cost_sharing_reconciliation.Actuals.Enhancement_costs">Inputs!$C$241</definedName>
    <definedName name="TOCobxInputs.Totex_for_cost_sharing_reconciliation.Allowances">Inputs!$B$18</definedName>
    <definedName name="TOCobxInputs.Totex_for_cost_sharing_reconciliation.Allowances.Base_costs">Inputs!$C$20</definedName>
    <definedName name="TOCobxInputs.Totex_for_cost_sharing_reconciliation.Allowances.Enhancement_costs">Inputs!$C$42</definedName>
    <definedName name="TOCobxInputs.Totex_for_cost_sharing_reconciliation.Baseline_adjustments">Inputs!$B$106</definedName>
    <definedName name="TOCobxInputs.Totex_for_cost_sharing_reconciliation.Baseline_adjustments.Base_costs">Inputs!$C$108</definedName>
    <definedName name="TOCobxInputs.Totex_for_cost_sharing_reconciliation.Baseline_adjustments.Base_costs.Asset_health">Inputs!$D$141</definedName>
    <definedName name="TOCobxInputs.Totex_for_cost_sharing_reconciliation.Baseline_adjustments.Base_costs.Bioresources_variable_cost_allowance_adjustment">Inputs!$D$110</definedName>
    <definedName name="TOCobxInputs.Totex_for_cost_sharing_reconciliation.Baseline_adjustments.Base_costs.PCD_adjustments">Inputs!$D$133</definedName>
    <definedName name="TOCobxInputs.Totex_for_cost_sharing_reconciliation.Baseline_adjustments.Base_costs.Performance_related_pay_recovery_adjustment">Inputs!$D$149</definedName>
    <definedName name="TOCobxInputs.Totex_for_cost_sharing_reconciliation.Baseline_adjustments.Base_costs.RPE_adjustments">Inputs!$D$125</definedName>
    <definedName name="TOCobxInputs.Totex_for_cost_sharing_reconciliation.Baseline_adjustments.Enhancement_costs">Inputs!$C$157</definedName>
    <definedName name="TOCobxInputs.Totex_for_cost_sharing_reconciliation.Baseline_adjustments.Enhancement_costs.PCD_adjustments">Inputs!$D$188</definedName>
    <definedName name="TOCobxInputs.Totex_for_cost_sharing_reconciliation.Baseline_adjustments.Enhancement_costs.RPE_adjustments">Inputs!$D$159</definedName>
    <definedName name="TOCobxInputs.Totex_for_cost_sharing_reconciliation.Bespoke_items">Inputs!$B$320</definedName>
    <definedName name="TOCobxInputs.Totex_for_cost_sharing_reconciliation.Opex_percentages">Inputs!$B$305</definedName>
    <definedName name="TOCobxModel_Checks_and_Alerts">'Model Checks and Alerts'!$A$1</definedName>
    <definedName name="TOCobxModel_Checks_and_Alerts.Model_Checks">'Model Checks and Alerts'!$A$9</definedName>
    <definedName name="TOCobxModel_Checks_and_Alerts.Model_Checks.Modelling_period_check">'Model Checks and Alerts'!$B$17</definedName>
    <definedName name="TOCobxModel_Checks_and_Alerts.Model_Checks.Post_ASM_adjustment_by_control_check">'Model Checks and Alerts'!$B$26</definedName>
    <definedName name="TOCobxPCD___RPE_adjustments">'Baseline adjustments'!$A$1</definedName>
    <definedName name="TOCobxPCD___RPE_adjustments.Base_costs">'Baseline adjustments'!$A$9</definedName>
    <definedName name="TOCobxPCD___RPE_adjustments.Enhancement_costs">'Baseline adjustments'!$A$67</definedName>
    <definedName name="TOCobxRCV_and_revenue_adjustment">'RCV and revenue adjustment'!$A$1</definedName>
    <definedName name="TOCobxRCV_and_revenue_adjustment.RCV_adjustment">'RCV and revenue adjustment'!$A$9</definedName>
    <definedName name="TOCobxRCV_and_revenue_adjustment.Revenue_adjustment">'RCV and revenue adjustment'!$A$101</definedName>
    <definedName name="TOCobxTime">Time!$A$1</definedName>
    <definedName name="TOCobxTime.Flags">Time!$A$21</definedName>
    <definedName name="TOCobxTime.Flags.Forecast_period">Time!$B$41</definedName>
    <definedName name="TOCobxTime.Flags.Post_forecast_period">Time!$B$64</definedName>
    <definedName name="TOCobxTime.Flags.Pre_forecast_period">Time!$B$23</definedName>
    <definedName name="TOCobxTime.Headers">Time!$A$80</definedName>
    <definedName name="TOCrepobxOutputs_Year_">Outputs!$A$8</definedName>
    <definedName name="Total_RCV_adjustment_for_cost_sharing___real.ADDN1" xml:space="preserve"> 'RCV and revenue adjustment'!$F$97</definedName>
    <definedName name="Total_RCV_adjustment_for_cost_sharing___real.ADDN2" xml:space="preserve"> 'RCV and revenue adjustment'!$F$98</definedName>
    <definedName name="Total_RCV_adjustment_for_cost_sharing___real.BIO" xml:space="preserve"> 'RCV and revenue adjustment'!$F$96</definedName>
    <definedName name="Total_RCV_adjustment_for_cost_sharing___real.WN." xml:space="preserve"> 'RCV and revenue adjustment'!$F$94</definedName>
    <definedName name="Total_RCV_adjustment_for_cost_sharing___real.WR" xml:space="preserve"> 'RCV and revenue adjustment'!$F$93</definedName>
    <definedName name="Total_RCV_adjustment_for_cost_sharing___real.WWN." xml:space="preserve"> 'RCV and revenue adjustment'!$F$95</definedName>
    <definedName name="Total_revenue_adjustment_for_cost_sharing___real.ADDN1" xml:space="preserve"> 'RCV and revenue adjustment'!$F$205</definedName>
    <definedName name="Total_revenue_adjustment_for_cost_sharing___real.ADDN2" xml:space="preserve"> 'RCV and revenue adjustment'!$F$206</definedName>
    <definedName name="Total_revenue_adjustment_for_cost_sharing___real.BIO" xml:space="preserve"> 'RCV and revenue adjustment'!$F$204</definedName>
    <definedName name="Total_revenue_adjustment_for_cost_sharing___real.WN." xml:space="preserve"> 'RCV and revenue adjustment'!$F$202</definedName>
    <definedName name="Total_revenue_adjustment_for_cost_sharing___real.WR" xml:space="preserve"> 'RCV and revenue adjustment'!$F$201</definedName>
    <definedName name="Total_revenue_adjustment_for_cost_sharing___real.WWN." xml:space="preserve"> 'RCV and revenue adjustment'!$F$203</definedName>
    <definedName name="Totals">Inputs!$H$5</definedName>
    <definedName name="Totex_allowance_for_cost_sharing___25_25_cost_sharing___real.ADDN1">Inputs!$J$54:$Q$54</definedName>
    <definedName name="Totex_allowance_for_cost_sharing___25_25_cost_sharing___real.ADDN2">Inputs!$J$55:$Q$55</definedName>
    <definedName name="Totex_allowance_for_cost_sharing___25_25_cost_sharing___real.BIO">Inputs!$J$53:$Q$53</definedName>
    <definedName name="Totex_allowance_for_cost_sharing___25_25_cost_sharing___real.WN.">Inputs!$J$51:$Q$51</definedName>
    <definedName name="Totex_allowance_for_cost_sharing___25_25_cost_sharing___real.WR">Inputs!$J$50:$Q$50</definedName>
    <definedName name="Totex_allowance_for_cost_sharing___25_25_cost_sharing___real.WWN.">Inputs!$J$52:$Q$52</definedName>
    <definedName name="Totex_allowance_for_cost_sharing___40_10_cost_sharing___real.ADDN1">Inputs!$J$61:$Q$61</definedName>
    <definedName name="Totex_allowance_for_cost_sharing___40_10_cost_sharing___real.ADDN2">Inputs!$J$62:$Q$62</definedName>
    <definedName name="Totex_allowance_for_cost_sharing___40_10_cost_sharing___real.BIO">Inputs!$J$60:$Q$60</definedName>
    <definedName name="Totex_allowance_for_cost_sharing___40_10_cost_sharing___real.WN.">Inputs!$J$58:$Q$58</definedName>
    <definedName name="Totex_allowance_for_cost_sharing___40_10_cost_sharing___real.WR">Inputs!$J$57:$Q$57</definedName>
    <definedName name="Totex_allowance_for_cost_sharing___40_10_cost_sharing___real.WWN.">Inputs!$J$59:$Q$59</definedName>
    <definedName name="Totex_allowance_for_cost_sharing___abstraction___discharge_consents___real.ADDN1">Inputs!$J$39:$Q$39</definedName>
    <definedName name="Totex_allowance_for_cost_sharing___abstraction___discharge_consents___real.ADDN2">Inputs!$J$40:$Q$40</definedName>
    <definedName name="Totex_allowance_for_cost_sharing___abstraction___discharge_consents___real.BIO">Inputs!$J$38:$Q$38</definedName>
    <definedName name="Totex_allowance_for_cost_sharing___abstraction___discharge_consents___real.WN.">Inputs!$J$36:$Q$36</definedName>
    <definedName name="Totex_allowance_for_cost_sharing___abstraction___discharge_consents___real.WR">Inputs!$J$35:$Q$35</definedName>
    <definedName name="Totex_allowance_for_cost_sharing___abstraction___discharge_consents___real.WWN.">Inputs!$J$37:$Q$37</definedName>
    <definedName name="Totex_allowance_for_cost_sharing___bespoke_items___real.ADDN1">Inputs!$J$325:$Q$325</definedName>
    <definedName name="Totex_allowance_for_cost_sharing___bespoke_items___real.ADDN2">Inputs!$J$326:$Q$326</definedName>
    <definedName name="Totex_allowance_for_cost_sharing___bespoke_items___real.BIO">Inputs!$J$324:$Q$324</definedName>
    <definedName name="Totex_allowance_for_cost_sharing___bespoke_items___real.WN.">Inputs!$J$322:$Q$322</definedName>
    <definedName name="Totex_allowance_for_cost_sharing___bespoke_items___real.WR">Inputs!$J$321:$Q$321</definedName>
    <definedName name="Totex_allowance_for_cost_sharing___bespoke_items___real.WWN.">Inputs!$J$323:$Q$323</definedName>
    <definedName name="Totex_allowance_for_cost_sharing___business_rates___real.ADDN1">Inputs!$J$32:$Q$32</definedName>
    <definedName name="Totex_allowance_for_cost_sharing___business_rates___real.ADDN2">Inputs!$J$33:$Q$33</definedName>
    <definedName name="Totex_allowance_for_cost_sharing___business_rates___real.BIO">Inputs!$J$31:$Q$31</definedName>
    <definedName name="Totex_allowance_for_cost_sharing___business_rates___real.WN.">Inputs!$J$29:$Q$29</definedName>
    <definedName name="Totex_allowance_for_cost_sharing___business_rates___real.WR">Inputs!$J$28:$Q$28</definedName>
    <definedName name="Totex_allowance_for_cost_sharing___business_rates___real.WWN.">Inputs!$J$30:$Q$30</definedName>
    <definedName name="Totex_allowance_for_cost_sharing___delivery_mechanism_allowance___real.ADDN1">Inputs!$J$68:$Q$68</definedName>
    <definedName name="Totex_allowance_for_cost_sharing___delivery_mechanism_allowance___real.ADDN2">Inputs!$J$69:$Q$69</definedName>
    <definedName name="Totex_allowance_for_cost_sharing___delivery_mechanism_allowance___real.BIO">Inputs!$J$67:$Q$67</definedName>
    <definedName name="Totex_allowance_for_cost_sharing___delivery_mechanism_allowance___real.WN.">Inputs!$J$65:$Q$65</definedName>
    <definedName name="Totex_allowance_for_cost_sharing___delivery_mechanism_allowance___real.WR">Inputs!$J$64:$Q$64</definedName>
    <definedName name="Totex_allowance_for_cost_sharing___delivery_mechanism_allowance___real.WWN.">Inputs!$J$66:$Q$66</definedName>
    <definedName name="Totex_allowance_for_cost_sharing___enhanced_engagement_schemes___real.ADDN1">Inputs!$J$89:$Q$89</definedName>
    <definedName name="Totex_allowance_for_cost_sharing___enhanced_engagement_schemes___real.ADDN2">Inputs!$J$90:$Q$90</definedName>
    <definedName name="Totex_allowance_for_cost_sharing___enhanced_engagement_schemes___real.BIO">Inputs!$J$88:$Q$88</definedName>
    <definedName name="Totex_allowance_for_cost_sharing___enhanced_engagement_schemes___real.WN.">Inputs!$J$86:$Q$86</definedName>
    <definedName name="Totex_allowance_for_cost_sharing___enhanced_engagement_schemes___real.WR">Inputs!$J$85:$Q$85</definedName>
    <definedName name="Totex_allowance_for_cost_sharing___enhanced_engagement_schemes___real.WWN.">Inputs!$J$87:$Q$87</definedName>
    <definedName name="Totex_allowance_for_cost_sharing___gated_allowance__TMS_SEW_only____real.ADDN1">Inputs!$J$103:$Q$103</definedName>
    <definedName name="Totex_allowance_for_cost_sharing___gated_allowance__TMS_SEW_only____real.ADDN2">Inputs!$J$104:$Q$104</definedName>
    <definedName name="Totex_allowance_for_cost_sharing___gated_allowance__TMS_SEW_only____real.BIO">Inputs!$J$102:$Q$102</definedName>
    <definedName name="Totex_allowance_for_cost_sharing___gated_allowance__TMS_SEW_only____real.WN.">Inputs!$J$100:$Q$100</definedName>
    <definedName name="Totex_allowance_for_cost_sharing___gated_allowance__TMS_SEW_only____real.WR">Inputs!$J$99:$Q$99</definedName>
    <definedName name="Totex_allowance_for_cost_sharing___gated_allowance__TMS_SEW_only____real.WWN.">Inputs!$J$101:$Q$101</definedName>
    <definedName name="Totex_allowance_for_cost_sharing___large_schemes_gated_process___real.ADDN1">Inputs!$J$96:$Q$96</definedName>
    <definedName name="Totex_allowance_for_cost_sharing___large_schemes_gated_process___real.ADDN2">Inputs!$J$97:$Q$97</definedName>
    <definedName name="Totex_allowance_for_cost_sharing___large_schemes_gated_process___real.BIO">Inputs!$J$95:$Q$95</definedName>
    <definedName name="Totex_allowance_for_cost_sharing___large_schemes_gated_process___real.WN.">Inputs!$J$93:$Q$93</definedName>
    <definedName name="Totex_allowance_for_cost_sharing___large_schemes_gated_process___real.WR">Inputs!$J$92:$Q$92</definedName>
    <definedName name="Totex_allowance_for_cost_sharing___large_schemes_gated_process___real.WWN.">Inputs!$J$94:$Q$94</definedName>
    <definedName name="Totex_allowance_for_cost_sharing___standard_base_cost_sharing___real.ADDN1">Inputs!$J$25:$Q$25</definedName>
    <definedName name="Totex_allowance_for_cost_sharing___standard_base_cost_sharing___real.ADDN2">Inputs!$J$26:$Q$26</definedName>
    <definedName name="Totex_allowance_for_cost_sharing___standard_base_cost_sharing___real.BIO">Inputs!$J$24:$Q$24</definedName>
    <definedName name="Totex_allowance_for_cost_sharing___standard_base_cost_sharing___real.WN.">Inputs!$J$22:$Q$22</definedName>
    <definedName name="Totex_allowance_for_cost_sharing___standard_base_cost_sharing___real.WR">Inputs!$J$21:$Q$21</definedName>
    <definedName name="Totex_allowance_for_cost_sharing___standard_base_cost_sharing___real.WWN.">Inputs!$J$23:$Q$23</definedName>
    <definedName name="Totex_allowance_for_cost_sharing___standard_enhancement_cost_sharing___real.ADDN1">Inputs!$J$47:$Q$47</definedName>
    <definedName name="Totex_allowance_for_cost_sharing___standard_enhancement_cost_sharing___real.ADDN2">Inputs!$J$48:$Q$48</definedName>
    <definedName name="Totex_allowance_for_cost_sharing___standard_enhancement_cost_sharing___real.BIO">Inputs!$J$46:$Q$46</definedName>
    <definedName name="Totex_allowance_for_cost_sharing___standard_enhancement_cost_sharing___real.WN.">Inputs!$J$44:$Q$44</definedName>
    <definedName name="Totex_allowance_for_cost_sharing___standard_enhancement_cost_sharing___real.WR">Inputs!$J$43:$Q$43</definedName>
    <definedName name="Totex_allowance_for_cost_sharing___standard_enhancement_cost_sharing___real.WWN.">Inputs!$J$45:$Q$45</definedName>
    <definedName name="trdhtr" localSheetId="1" hidden="1">'Conceptual model'!#REF!</definedName>
    <definedName name="trdhtr" hidden="1">#REF!</definedName>
    <definedName name="Trigger_point_on_aggregate_sharing_mechanism" xml:space="preserve"> Inputs!$F$412</definedName>
    <definedName name="Units">Inputs!$G$1</definedName>
    <definedName name="wert" localSheetId="1" hidden="1">{"GROSS",#N/A,FALSE,"401C11"}</definedName>
    <definedName name="wert" hidden="1">{"GROSS",#N/A,FALSE,"401C11"}</definedName>
    <definedName name="wombat" localSheetId="1" hidden="1">'Conceptual model'!#REF!</definedName>
    <definedName name="wombat" hidden="1">#REF!</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1" hidden="1">{"CHARGE",#N/A,FALSE,"401C11"}</definedName>
    <definedName name="wrn.CHARGE." hidden="1">{"CHARGE",#N/A,FALSE,"401C11"}</definedName>
    <definedName name="wrn.GROSS." localSheetId="1" hidden="1">{"GROSS",#N/A,FALSE,"401C11"}</definedName>
    <definedName name="wrn.GROSS." hidden="1">{"GROSS",#N/A,FALSE,"401C11"}</definedName>
    <definedName name="wrn.NET." localSheetId="1" hidden="1">{"NET",#N/A,FALSE,"401C11"}</definedName>
    <definedName name="wrn.NET." hidden="1">{"NET",#N/A,FALSE,"401C11"}</definedName>
    <definedName name="wrn.papersdraft" localSheetId="1" hidden="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1" hidden="1">{"bal",#N/A,FALSE,"working papers";"income",#N/A,FALSE,"working papers"}</definedName>
    <definedName name="wrn.wpapers." hidden="1">{"bal",#N/A,FALSE,"working papers";"income",#N/A,FALSE,"working papers"}</definedName>
    <definedName name="xxx" localSheetId="1" hidden="1">{"CHARGE",#N/A,FALSE,"401C11"}</definedName>
    <definedName name="xxx" hidden="1">{"CHARGE",#N/A,FALSE,"401C11"}</definedName>
    <definedName name="yyy" localSheetId="1" hidden="1">{"GROSS",#N/A,FALSE,"401C11"}</definedName>
    <definedName name="yyy" hidden="1">{"GROSS",#N/A,FALSE,"401C11"}</definedName>
    <definedName name="zzz" localSheetId="1" hidden="1">{"NET",#N/A,FALSE,"401C11"}</definedName>
    <definedName name="zzz" hidden="1">{"NET",#N/A,FALSE,"401C11"}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2" l="1"/>
  <c r="N13" i="8"/>
  <c r="A1" i="20"/>
  <c r="E29" i="17" l="1"/>
  <c r="E22" i="17"/>
  <c r="E16" i="17"/>
  <c r="D24" i="19" l="1"/>
  <c r="D23" i="19"/>
  <c r="B145" i="19"/>
  <c r="B138" i="19"/>
  <c r="G132" i="19"/>
  <c r="G131" i="19"/>
  <c r="G130" i="19"/>
  <c r="G129" i="19"/>
  <c r="G128" i="19"/>
  <c r="G127" i="19"/>
  <c r="G125" i="19"/>
  <c r="G124" i="19"/>
  <c r="G123" i="19"/>
  <c r="G122" i="19"/>
  <c r="G120" i="19"/>
  <c r="G119" i="19"/>
  <c r="G117" i="19"/>
  <c r="G116" i="19"/>
  <c r="G115" i="19"/>
  <c r="G114" i="19"/>
  <c r="G113" i="19"/>
  <c r="G112" i="19"/>
  <c r="G111" i="19"/>
  <c r="G110" i="19"/>
  <c r="G109" i="19"/>
  <c r="G108" i="19"/>
  <c r="G107" i="19"/>
  <c r="G106" i="19"/>
  <c r="G104" i="19"/>
  <c r="G103" i="19"/>
  <c r="G102" i="19"/>
  <c r="G101" i="19"/>
  <c r="G100" i="19"/>
  <c r="G99" i="19"/>
  <c r="G98" i="19"/>
  <c r="G97" i="19"/>
  <c r="G96" i="19"/>
  <c r="G95" i="19"/>
  <c r="G94" i="19"/>
  <c r="G93" i="19"/>
  <c r="G90" i="19"/>
  <c r="G88" i="19"/>
  <c r="G87" i="19"/>
  <c r="G86" i="19"/>
  <c r="G85" i="19"/>
  <c r="G84" i="19"/>
  <c r="G83" i="19"/>
  <c r="G82" i="19"/>
  <c r="G81" i="19"/>
  <c r="G80" i="19"/>
  <c r="G79" i="19"/>
  <c r="G78" i="19"/>
  <c r="G77" i="19"/>
  <c r="G76" i="19"/>
  <c r="G75" i="19"/>
  <c r="G74" i="19"/>
  <c r="G73" i="19"/>
  <c r="G72" i="19"/>
  <c r="G71" i="19"/>
  <c r="G69" i="19"/>
  <c r="G68" i="19"/>
  <c r="G67" i="19"/>
  <c r="G66" i="19"/>
  <c r="G65" i="19"/>
  <c r="G64" i="19"/>
  <c r="G61" i="19"/>
  <c r="G60" i="19"/>
  <c r="G59" i="19"/>
  <c r="G57" i="19"/>
  <c r="G56" i="19"/>
  <c r="G54" i="19"/>
  <c r="G53" i="19"/>
  <c r="G52" i="19"/>
  <c r="G51" i="19"/>
  <c r="G50" i="19"/>
  <c r="G49" i="19"/>
  <c r="G48" i="19"/>
  <c r="G47" i="19"/>
  <c r="G134" i="19"/>
  <c r="G46" i="19"/>
  <c r="G43" i="19"/>
  <c r="G42" i="19"/>
  <c r="G41" i="19"/>
  <c r="G40" i="19"/>
  <c r="G38" i="19"/>
  <c r="G37" i="19"/>
  <c r="G36" i="19"/>
  <c r="G35" i="19"/>
  <c r="B105" i="19"/>
  <c r="D134" i="19"/>
  <c r="B133" i="19"/>
  <c r="D132" i="19"/>
  <c r="D131" i="19"/>
  <c r="D130" i="19"/>
  <c r="D129" i="19"/>
  <c r="D128" i="19"/>
  <c r="D127" i="19"/>
  <c r="B126" i="19"/>
  <c r="D125" i="19"/>
  <c r="D124" i="19"/>
  <c r="D123" i="19"/>
  <c r="D122" i="19"/>
  <c r="B121" i="19"/>
  <c r="D120" i="19"/>
  <c r="D119" i="19"/>
  <c r="B118" i="19"/>
  <c r="D118" i="19"/>
  <c r="D117" i="19"/>
  <c r="D116" i="19"/>
  <c r="D115" i="19"/>
  <c r="D114" i="19"/>
  <c r="D113" i="19"/>
  <c r="D112" i="19"/>
  <c r="D111" i="19"/>
  <c r="D110" i="19"/>
  <c r="D109" i="19"/>
  <c r="D108" i="19"/>
  <c r="D107" i="19"/>
  <c r="D106" i="19"/>
  <c r="D105" i="19"/>
  <c r="D104" i="19"/>
  <c r="D103" i="19"/>
  <c r="D102" i="19"/>
  <c r="D101" i="19"/>
  <c r="D100" i="19"/>
  <c r="D99" i="19"/>
  <c r="D98" i="19"/>
  <c r="D97" i="19"/>
  <c r="D96" i="19"/>
  <c r="D95" i="19"/>
  <c r="D94" i="19"/>
  <c r="D93" i="19"/>
  <c r="B92" i="19"/>
  <c r="B91" i="19"/>
  <c r="B89" i="19"/>
  <c r="D90" i="19"/>
  <c r="D89" i="19"/>
  <c r="D88" i="19"/>
  <c r="D87" i="19"/>
  <c r="D86" i="19"/>
  <c r="D85" i="19"/>
  <c r="D84" i="19"/>
  <c r="D83" i="19"/>
  <c r="D82" i="19"/>
  <c r="D81" i="19"/>
  <c r="D80" i="19"/>
  <c r="D79" i="19"/>
  <c r="D78" i="19"/>
  <c r="D77" i="19"/>
  <c r="D76" i="19"/>
  <c r="D75" i="19"/>
  <c r="D74" i="19"/>
  <c r="D73" i="19"/>
  <c r="D72" i="19"/>
  <c r="D71" i="19"/>
  <c r="B70" i="19"/>
  <c r="D69" i="19"/>
  <c r="D68" i="19"/>
  <c r="D67" i="19"/>
  <c r="D66" i="19"/>
  <c r="D65" i="19"/>
  <c r="D64" i="19"/>
  <c r="B63" i="19"/>
  <c r="B62" i="19"/>
  <c r="D61" i="19"/>
  <c r="D60" i="19"/>
  <c r="D59" i="19"/>
  <c r="B58" i="19"/>
  <c r="D57" i="19"/>
  <c r="G32" i="19"/>
  <c r="G30" i="19"/>
  <c r="G28" i="19"/>
  <c r="G26" i="19"/>
  <c r="G24" i="19"/>
  <c r="G23" i="19"/>
  <c r="G19" i="19"/>
  <c r="G18" i="19"/>
  <c r="G17" i="19"/>
  <c r="G16" i="19"/>
  <c r="G15" i="19"/>
  <c r="G14" i="19"/>
  <c r="G13" i="19"/>
  <c r="G12" i="19"/>
  <c r="G11" i="19"/>
  <c r="G9" i="19"/>
  <c r="G8" i="19"/>
  <c r="G7" i="19"/>
  <c r="D56" i="19" l="1"/>
  <c r="B55" i="19"/>
  <c r="D54" i="19"/>
  <c r="D53" i="19"/>
  <c r="D52" i="19"/>
  <c r="D51" i="19"/>
  <c r="D50" i="19"/>
  <c r="D49" i="19"/>
  <c r="D48" i="19"/>
  <c r="D47" i="19"/>
  <c r="D46" i="19"/>
  <c r="B45" i="19"/>
  <c r="B44" i="19"/>
  <c r="D43" i="19"/>
  <c r="D42" i="19"/>
  <c r="D41" i="19"/>
  <c r="D40" i="19"/>
  <c r="B39" i="19"/>
  <c r="D38" i="19"/>
  <c r="D37" i="19"/>
  <c r="D36" i="19"/>
  <c r="D35" i="19"/>
  <c r="B34" i="19"/>
  <c r="B33" i="19"/>
  <c r="D32" i="19"/>
  <c r="B31" i="19"/>
  <c r="D30" i="19"/>
  <c r="B29" i="19"/>
  <c r="D28" i="19"/>
  <c r="B27" i="19"/>
  <c r="D26" i="19"/>
  <c r="B25" i="19"/>
  <c r="B22" i="19"/>
  <c r="B21" i="19"/>
  <c r="B20" i="19"/>
  <c r="D19" i="19"/>
  <c r="D18" i="19"/>
  <c r="D17" i="19"/>
  <c r="D16" i="19"/>
  <c r="D15" i="19"/>
  <c r="D14" i="19"/>
  <c r="D13" i="19"/>
  <c r="D12" i="19"/>
  <c r="D11" i="19"/>
  <c r="B10" i="19"/>
  <c r="B6" i="19"/>
  <c r="B5" i="19"/>
  <c r="B4" i="19"/>
  <c r="D9" i="19"/>
  <c r="D8" i="19"/>
  <c r="D7" i="19"/>
  <c r="A1" i="19"/>
  <c r="E20" i="17"/>
  <c r="B9" i="17"/>
  <c r="B10" i="17"/>
  <c r="B11" i="17"/>
  <c r="B12" i="17"/>
  <c r="A1" i="17"/>
  <c r="C6" i="16" l="1"/>
  <c r="A1" i="16"/>
  <c r="A1" i="3"/>
  <c r="G22" i="15"/>
  <c r="G151" i="19" s="1"/>
  <c r="E22" i="15"/>
  <c r="D151" i="19" s="1"/>
  <c r="G21" i="15"/>
  <c r="G150" i="19" s="1"/>
  <c r="E21" i="15"/>
  <c r="D150" i="19" s="1"/>
  <c r="G20" i="15"/>
  <c r="G149" i="19" s="1"/>
  <c r="E20" i="15"/>
  <c r="D149" i="19" s="1"/>
  <c r="G19" i="15"/>
  <c r="G148" i="19" s="1"/>
  <c r="E19" i="15"/>
  <c r="D148" i="19" s="1"/>
  <c r="G18" i="15"/>
  <c r="G147" i="19" s="1"/>
  <c r="E18" i="15"/>
  <c r="D147" i="19" s="1"/>
  <c r="G17" i="15"/>
  <c r="G146" i="19" s="1"/>
  <c r="E17" i="15"/>
  <c r="D146" i="19" s="1"/>
  <c r="G14" i="15"/>
  <c r="G144" i="19" s="1"/>
  <c r="E14" i="15"/>
  <c r="D144" i="19" s="1"/>
  <c r="G13" i="15"/>
  <c r="G143" i="19" s="1"/>
  <c r="E13" i="15"/>
  <c r="D143" i="19" s="1"/>
  <c r="G12" i="15"/>
  <c r="G142" i="19" s="1"/>
  <c r="E12" i="15"/>
  <c r="D142" i="19" s="1"/>
  <c r="G11" i="15"/>
  <c r="G141" i="19" s="1"/>
  <c r="E11" i="15"/>
  <c r="D141" i="19" s="1"/>
  <c r="G10" i="15"/>
  <c r="G140" i="19" s="1"/>
  <c r="E10" i="15"/>
  <c r="D140" i="19" s="1"/>
  <c r="G9" i="15"/>
  <c r="G139" i="19" s="1"/>
  <c r="E9" i="15"/>
  <c r="D139" i="19" s="1"/>
  <c r="A1" i="15"/>
  <c r="G44" i="14"/>
  <c r="E44" i="14"/>
  <c r="G39" i="14"/>
  <c r="E39" i="14"/>
  <c r="G34" i="14"/>
  <c r="E34" i="14"/>
  <c r="G33" i="14"/>
  <c r="E33" i="14"/>
  <c r="G32" i="14"/>
  <c r="E32" i="14"/>
  <c r="G31" i="14"/>
  <c r="E31" i="14"/>
  <c r="G30" i="14"/>
  <c r="E30" i="14"/>
  <c r="G29" i="14"/>
  <c r="E29" i="14"/>
  <c r="G28" i="14"/>
  <c r="E28" i="14"/>
  <c r="G22" i="14"/>
  <c r="E22" i="14"/>
  <c r="G21" i="14"/>
  <c r="E21" i="14"/>
  <c r="G20" i="14"/>
  <c r="E20" i="14"/>
  <c r="G19" i="14"/>
  <c r="E19" i="14"/>
  <c r="G12" i="14"/>
  <c r="E12" i="14"/>
  <c r="G11" i="14"/>
  <c r="E11" i="14"/>
  <c r="A1" i="14"/>
  <c r="C28" i="17" s="1"/>
  <c r="G200" i="13"/>
  <c r="E200" i="13"/>
  <c r="G199" i="13"/>
  <c r="E199" i="13"/>
  <c r="G198" i="13"/>
  <c r="E198" i="13"/>
  <c r="G197" i="13"/>
  <c r="E197" i="13"/>
  <c r="G196" i="13"/>
  <c r="E196" i="13"/>
  <c r="G195" i="13"/>
  <c r="E195" i="13"/>
  <c r="G194" i="13"/>
  <c r="E194" i="13"/>
  <c r="G193" i="13"/>
  <c r="E193" i="13"/>
  <c r="G192" i="13"/>
  <c r="E192" i="13"/>
  <c r="G191" i="13"/>
  <c r="E191" i="13"/>
  <c r="G190" i="13"/>
  <c r="E190" i="13"/>
  <c r="G189" i="13"/>
  <c r="E189" i="13"/>
  <c r="G188" i="13"/>
  <c r="E188" i="13"/>
  <c r="G187" i="13"/>
  <c r="E187" i="13"/>
  <c r="G186" i="13"/>
  <c r="E186" i="13"/>
  <c r="G185" i="13"/>
  <c r="E185" i="13"/>
  <c r="G184" i="13"/>
  <c r="E184" i="13"/>
  <c r="G183" i="13"/>
  <c r="E183" i="13"/>
  <c r="G182" i="13"/>
  <c r="E182" i="13"/>
  <c r="G181" i="13"/>
  <c r="E181" i="13"/>
  <c r="G180" i="13"/>
  <c r="E180" i="13"/>
  <c r="G179" i="13"/>
  <c r="E179" i="13"/>
  <c r="G178" i="13"/>
  <c r="E178" i="13"/>
  <c r="G177" i="13"/>
  <c r="E177" i="13"/>
  <c r="I167" i="13"/>
  <c r="G167" i="13"/>
  <c r="F167" i="13"/>
  <c r="E167" i="13"/>
  <c r="I166" i="13"/>
  <c r="G166" i="13"/>
  <c r="F166" i="13"/>
  <c r="E166" i="13"/>
  <c r="I165" i="13"/>
  <c r="G165" i="13"/>
  <c r="F165" i="13"/>
  <c r="E165" i="13"/>
  <c r="I164" i="13"/>
  <c r="G164" i="13"/>
  <c r="F164" i="13"/>
  <c r="E164" i="13"/>
  <c r="I163" i="13"/>
  <c r="G163" i="13"/>
  <c r="F163" i="13"/>
  <c r="E163" i="13"/>
  <c r="I162" i="13"/>
  <c r="G162" i="13"/>
  <c r="F162" i="13"/>
  <c r="E162" i="13"/>
  <c r="I161" i="13"/>
  <c r="G161" i="13"/>
  <c r="F161" i="13"/>
  <c r="E161" i="13"/>
  <c r="G151" i="13"/>
  <c r="F151" i="13"/>
  <c r="E151" i="13"/>
  <c r="G150" i="13"/>
  <c r="E150" i="13"/>
  <c r="G149" i="13"/>
  <c r="E149" i="13"/>
  <c r="G148" i="13"/>
  <c r="E148" i="13"/>
  <c r="G147" i="13"/>
  <c r="E147" i="13"/>
  <c r="G146" i="13"/>
  <c r="E146" i="13"/>
  <c r="G145" i="13"/>
  <c r="E145" i="13"/>
  <c r="G135" i="13"/>
  <c r="F135" i="13"/>
  <c r="E135" i="13"/>
  <c r="G134" i="13"/>
  <c r="F134" i="13"/>
  <c r="E134" i="13"/>
  <c r="G133" i="13"/>
  <c r="F133" i="13"/>
  <c r="E133" i="13"/>
  <c r="G132" i="13"/>
  <c r="F132" i="13"/>
  <c r="E132" i="13"/>
  <c r="G131" i="13"/>
  <c r="F131" i="13"/>
  <c r="E131" i="13"/>
  <c r="G130" i="13"/>
  <c r="F130" i="13"/>
  <c r="E130" i="13"/>
  <c r="G129" i="13"/>
  <c r="E129" i="13"/>
  <c r="G128" i="13"/>
  <c r="E128" i="13"/>
  <c r="G127" i="13"/>
  <c r="E127" i="13"/>
  <c r="G126" i="13"/>
  <c r="E126" i="13"/>
  <c r="G125" i="13"/>
  <c r="E125" i="13"/>
  <c r="G124" i="13"/>
  <c r="E124" i="13"/>
  <c r="G114" i="13"/>
  <c r="F114" i="13"/>
  <c r="E114" i="13"/>
  <c r="G113" i="13"/>
  <c r="F113" i="13"/>
  <c r="E113" i="13"/>
  <c r="G112" i="13"/>
  <c r="F112" i="13"/>
  <c r="E112" i="13"/>
  <c r="G111" i="13"/>
  <c r="F111" i="13"/>
  <c r="E111" i="13"/>
  <c r="G110" i="13"/>
  <c r="F110" i="13"/>
  <c r="E110" i="13"/>
  <c r="G109" i="13"/>
  <c r="F109" i="13"/>
  <c r="E109" i="13"/>
  <c r="G108" i="13"/>
  <c r="E108" i="13"/>
  <c r="G107" i="13"/>
  <c r="E107" i="13"/>
  <c r="G106" i="13"/>
  <c r="E106" i="13"/>
  <c r="G105" i="13"/>
  <c r="E105" i="13"/>
  <c r="G104" i="13"/>
  <c r="E104" i="13"/>
  <c r="G103" i="13"/>
  <c r="E103" i="13"/>
  <c r="G92" i="13"/>
  <c r="F92" i="13"/>
  <c r="E92" i="13"/>
  <c r="G91" i="13"/>
  <c r="F91" i="13"/>
  <c r="E91" i="13"/>
  <c r="G90" i="13"/>
  <c r="F90" i="13"/>
  <c r="E90" i="13"/>
  <c r="G89" i="13"/>
  <c r="F89" i="13"/>
  <c r="E89" i="13"/>
  <c r="G88" i="13"/>
  <c r="F88" i="13"/>
  <c r="E88" i="13"/>
  <c r="G87" i="13"/>
  <c r="F87" i="13"/>
  <c r="E87" i="13"/>
  <c r="E17" i="17" s="1"/>
  <c r="G86" i="13"/>
  <c r="E86" i="13"/>
  <c r="G85" i="13"/>
  <c r="E85" i="13"/>
  <c r="G84" i="13"/>
  <c r="E84" i="13"/>
  <c r="G83" i="13"/>
  <c r="E83" i="13"/>
  <c r="G82" i="13"/>
  <c r="E82" i="13"/>
  <c r="G81" i="13"/>
  <c r="E81" i="13"/>
  <c r="G80" i="13"/>
  <c r="E80" i="13"/>
  <c r="G79" i="13"/>
  <c r="E79" i="13"/>
  <c r="G78" i="13"/>
  <c r="E78" i="13"/>
  <c r="G77" i="13"/>
  <c r="E77" i="13"/>
  <c r="G76" i="13"/>
  <c r="E76" i="13"/>
  <c r="G75" i="13"/>
  <c r="E75" i="13"/>
  <c r="G74" i="13"/>
  <c r="E74" i="13"/>
  <c r="G73" i="13"/>
  <c r="E73" i="13"/>
  <c r="G72" i="13"/>
  <c r="E72" i="13"/>
  <c r="G71" i="13"/>
  <c r="E71" i="13"/>
  <c r="G70" i="13"/>
  <c r="E70" i="13"/>
  <c r="G69" i="13"/>
  <c r="E69" i="13"/>
  <c r="G59" i="13"/>
  <c r="F59" i="13"/>
  <c r="E59" i="13"/>
  <c r="G58" i="13"/>
  <c r="E58" i="13"/>
  <c r="G57" i="13"/>
  <c r="E57" i="13"/>
  <c r="G56" i="13"/>
  <c r="E56" i="13"/>
  <c r="G55" i="13"/>
  <c r="E55" i="13"/>
  <c r="G54" i="13"/>
  <c r="E54" i="13"/>
  <c r="G53" i="13"/>
  <c r="E53" i="13"/>
  <c r="G43" i="13"/>
  <c r="F43" i="13"/>
  <c r="E43" i="13"/>
  <c r="G42" i="13"/>
  <c r="F42" i="13"/>
  <c r="E42" i="13"/>
  <c r="G41" i="13"/>
  <c r="F41" i="13"/>
  <c r="E41" i="13"/>
  <c r="G40" i="13"/>
  <c r="F40" i="13"/>
  <c r="E40" i="13"/>
  <c r="G39" i="13"/>
  <c r="F39" i="13"/>
  <c r="E39" i="13"/>
  <c r="G38" i="13"/>
  <c r="F38" i="13"/>
  <c r="E38" i="13"/>
  <c r="G37" i="13"/>
  <c r="E37" i="13"/>
  <c r="G36" i="13"/>
  <c r="E36" i="13"/>
  <c r="G35" i="13"/>
  <c r="E35" i="13"/>
  <c r="G34" i="13"/>
  <c r="E34" i="13"/>
  <c r="G33" i="13"/>
  <c r="E33" i="13"/>
  <c r="G32" i="13"/>
  <c r="E32" i="13"/>
  <c r="G22" i="13"/>
  <c r="F22" i="13"/>
  <c r="E22" i="13"/>
  <c r="G21" i="13"/>
  <c r="F21" i="13"/>
  <c r="E21" i="13"/>
  <c r="G20" i="13"/>
  <c r="F20" i="13"/>
  <c r="E20" i="13"/>
  <c r="G19" i="13"/>
  <c r="F19" i="13"/>
  <c r="E19" i="13"/>
  <c r="G18" i="13"/>
  <c r="F18" i="13"/>
  <c r="E18" i="13"/>
  <c r="G17" i="13"/>
  <c r="F17" i="13"/>
  <c r="E17" i="13"/>
  <c r="G16" i="13"/>
  <c r="E16" i="13"/>
  <c r="G15" i="13"/>
  <c r="E15" i="13"/>
  <c r="G14" i="13"/>
  <c r="E14" i="13"/>
  <c r="G13" i="13"/>
  <c r="E13" i="13"/>
  <c r="G12" i="13"/>
  <c r="E12" i="13"/>
  <c r="G11" i="13"/>
  <c r="E11" i="13"/>
  <c r="A1" i="13"/>
  <c r="G307" i="12"/>
  <c r="E307" i="12"/>
  <c r="G306" i="12"/>
  <c r="E306" i="12"/>
  <c r="G305" i="12"/>
  <c r="E305" i="12"/>
  <c r="G304" i="12"/>
  <c r="E304" i="12"/>
  <c r="G303" i="12"/>
  <c r="E303" i="12"/>
  <c r="G302" i="12"/>
  <c r="E302" i="12"/>
  <c r="G301" i="12"/>
  <c r="E301" i="12"/>
  <c r="G300" i="12"/>
  <c r="E300" i="12"/>
  <c r="G299" i="12"/>
  <c r="E299" i="12"/>
  <c r="G298" i="12"/>
  <c r="E298" i="12"/>
  <c r="G297" i="12"/>
  <c r="E297" i="12"/>
  <c r="G296" i="12"/>
  <c r="E296" i="12"/>
  <c r="G295" i="12"/>
  <c r="E295" i="12"/>
  <c r="G294" i="12"/>
  <c r="E294" i="12"/>
  <c r="G293" i="12"/>
  <c r="E293" i="12"/>
  <c r="G292" i="12"/>
  <c r="E292" i="12"/>
  <c r="G291" i="12"/>
  <c r="E291" i="12"/>
  <c r="G290" i="12"/>
  <c r="E290" i="12"/>
  <c r="G280" i="12"/>
  <c r="E280" i="12"/>
  <c r="G279" i="12"/>
  <c r="E279" i="12"/>
  <c r="G278" i="12"/>
  <c r="E278" i="12"/>
  <c r="G277" i="12"/>
  <c r="E277" i="12"/>
  <c r="G276" i="12"/>
  <c r="E276" i="12"/>
  <c r="G275" i="12"/>
  <c r="E275" i="12"/>
  <c r="G274" i="12"/>
  <c r="E274" i="12"/>
  <c r="G264" i="12"/>
  <c r="E264" i="12"/>
  <c r="G263" i="12"/>
  <c r="E263" i="12"/>
  <c r="G262" i="12"/>
  <c r="E262" i="12"/>
  <c r="G261" i="12"/>
  <c r="E261" i="12"/>
  <c r="G260" i="12"/>
  <c r="E260" i="12"/>
  <c r="G259" i="12"/>
  <c r="E259" i="12"/>
  <c r="G258" i="12"/>
  <c r="E258" i="12"/>
  <c r="G248" i="12"/>
  <c r="E248" i="12"/>
  <c r="G247" i="12"/>
  <c r="E247" i="12"/>
  <c r="G246" i="12"/>
  <c r="E246" i="12"/>
  <c r="G245" i="12"/>
  <c r="E245" i="12"/>
  <c r="G244" i="12"/>
  <c r="E244" i="12"/>
  <c r="G243" i="12"/>
  <c r="E243" i="12"/>
  <c r="G242" i="12"/>
  <c r="E242" i="12"/>
  <c r="G237" i="12"/>
  <c r="E237" i="12"/>
  <c r="G236" i="12"/>
  <c r="E236" i="12"/>
  <c r="G231" i="12"/>
  <c r="E231" i="12"/>
  <c r="G230" i="12"/>
  <c r="E230" i="12"/>
  <c r="G225" i="12"/>
  <c r="E225" i="12"/>
  <c r="G220" i="12"/>
  <c r="E220" i="12"/>
  <c r="G219" i="12"/>
  <c r="E219" i="12"/>
  <c r="G214" i="12"/>
  <c r="E214" i="12"/>
  <c r="G213" i="12"/>
  <c r="E213" i="12"/>
  <c r="G208" i="12"/>
  <c r="E208" i="12"/>
  <c r="G207" i="12"/>
  <c r="E207" i="12"/>
  <c r="G201" i="12"/>
  <c r="F201" i="12"/>
  <c r="E201" i="12"/>
  <c r="G200" i="12"/>
  <c r="E200" i="12"/>
  <c r="G195" i="12"/>
  <c r="E195" i="12"/>
  <c r="G194" i="12"/>
  <c r="E194" i="12"/>
  <c r="G189" i="12"/>
  <c r="E189" i="12"/>
  <c r="G188" i="12"/>
  <c r="F188" i="12"/>
  <c r="E188" i="12"/>
  <c r="G183" i="12"/>
  <c r="E183" i="12"/>
  <c r="G182" i="12"/>
  <c r="E182" i="12"/>
  <c r="G177" i="12"/>
  <c r="E177" i="12"/>
  <c r="G176" i="12"/>
  <c r="E176" i="12"/>
  <c r="G171" i="12"/>
  <c r="E171" i="12"/>
  <c r="G165" i="12"/>
  <c r="E165" i="12"/>
  <c r="G164" i="12"/>
  <c r="E164" i="12"/>
  <c r="G163" i="12"/>
  <c r="E163" i="12"/>
  <c r="G162" i="12"/>
  <c r="E162" i="12"/>
  <c r="G161" i="12"/>
  <c r="E161" i="12"/>
  <c r="G160" i="12"/>
  <c r="E160" i="12"/>
  <c r="G150" i="12"/>
  <c r="E150" i="12"/>
  <c r="G149" i="12"/>
  <c r="E149" i="12"/>
  <c r="G148" i="12"/>
  <c r="E148" i="12"/>
  <c r="G147" i="12"/>
  <c r="E147" i="12"/>
  <c r="G146" i="12"/>
  <c r="E146" i="12"/>
  <c r="G145" i="12"/>
  <c r="E145" i="12"/>
  <c r="G144" i="12"/>
  <c r="E144" i="12"/>
  <c r="G143" i="12"/>
  <c r="E143" i="12"/>
  <c r="G142" i="12"/>
  <c r="E142" i="12"/>
  <c r="G141" i="12"/>
  <c r="E141" i="12"/>
  <c r="G140" i="12"/>
  <c r="E140" i="12"/>
  <c r="G139" i="12"/>
  <c r="E139" i="12"/>
  <c r="G138" i="12"/>
  <c r="E138" i="12"/>
  <c r="G137" i="12"/>
  <c r="E137" i="12"/>
  <c r="G136" i="12"/>
  <c r="E136" i="12"/>
  <c r="G135" i="12"/>
  <c r="E135" i="12"/>
  <c r="G134" i="12"/>
  <c r="E134" i="12"/>
  <c r="G133" i="12"/>
  <c r="E133" i="12"/>
  <c r="G127" i="12"/>
  <c r="E127" i="12"/>
  <c r="G126" i="12"/>
  <c r="E126" i="12"/>
  <c r="G121" i="12"/>
  <c r="E121" i="12"/>
  <c r="G116" i="12"/>
  <c r="E116" i="12"/>
  <c r="G115" i="12"/>
  <c r="E115" i="12"/>
  <c r="G114" i="12"/>
  <c r="E114" i="12"/>
  <c r="G113" i="12"/>
  <c r="E113" i="12"/>
  <c r="G112" i="12"/>
  <c r="E112" i="12"/>
  <c r="G111" i="12"/>
  <c r="E111" i="12"/>
  <c r="G101" i="12"/>
  <c r="E101" i="12"/>
  <c r="G100" i="12"/>
  <c r="E100" i="12"/>
  <c r="G99" i="12"/>
  <c r="E99" i="12"/>
  <c r="G98" i="12"/>
  <c r="E98" i="12"/>
  <c r="G97" i="12"/>
  <c r="E97" i="12"/>
  <c r="G96" i="12"/>
  <c r="E96" i="12"/>
  <c r="G95" i="12"/>
  <c r="E95" i="12"/>
  <c r="G94" i="12"/>
  <c r="E94" i="12"/>
  <c r="G93" i="12"/>
  <c r="E93" i="12"/>
  <c r="G92" i="12"/>
  <c r="E92" i="12"/>
  <c r="G91" i="12"/>
  <c r="E91" i="12"/>
  <c r="G90" i="12"/>
  <c r="E90" i="12"/>
  <c r="G89" i="12"/>
  <c r="E89" i="12"/>
  <c r="G88" i="12"/>
  <c r="E88" i="12"/>
  <c r="G87" i="12"/>
  <c r="E87" i="12"/>
  <c r="G86" i="12"/>
  <c r="E86" i="12"/>
  <c r="G85" i="12"/>
  <c r="E85" i="12"/>
  <c r="G84" i="12"/>
  <c r="E84" i="12"/>
  <c r="G83" i="12"/>
  <c r="E83" i="12"/>
  <c r="G82" i="12"/>
  <c r="E82" i="12"/>
  <c r="G81" i="12"/>
  <c r="E81" i="12"/>
  <c r="G80" i="12"/>
  <c r="E80" i="12"/>
  <c r="G79" i="12"/>
  <c r="E79" i="12"/>
  <c r="G78" i="12"/>
  <c r="E78" i="12"/>
  <c r="G77" i="12"/>
  <c r="E77" i="12"/>
  <c r="G76" i="12"/>
  <c r="E76" i="12"/>
  <c r="G75" i="12"/>
  <c r="E75" i="12"/>
  <c r="G74" i="12"/>
  <c r="E74" i="12"/>
  <c r="G73" i="12"/>
  <c r="E73" i="12"/>
  <c r="G72" i="12"/>
  <c r="E72" i="12"/>
  <c r="G71" i="12"/>
  <c r="E71" i="12"/>
  <c r="G70" i="12"/>
  <c r="E70" i="12"/>
  <c r="G69" i="12"/>
  <c r="E69" i="12"/>
  <c r="G68" i="12"/>
  <c r="E68" i="12"/>
  <c r="G67" i="12"/>
  <c r="E67" i="12"/>
  <c r="G66" i="12"/>
  <c r="E66" i="12"/>
  <c r="G65" i="12"/>
  <c r="E65" i="12"/>
  <c r="G64" i="12"/>
  <c r="E64" i="12"/>
  <c r="G63" i="12"/>
  <c r="E63" i="12"/>
  <c r="G62" i="12"/>
  <c r="E62" i="12"/>
  <c r="G61" i="12"/>
  <c r="E61" i="12"/>
  <c r="G60" i="12"/>
  <c r="E60" i="12"/>
  <c r="G59" i="12"/>
  <c r="E59" i="12"/>
  <c r="G58" i="12"/>
  <c r="E58" i="12"/>
  <c r="G57" i="12"/>
  <c r="E57" i="12"/>
  <c r="G56" i="12"/>
  <c r="E56" i="12"/>
  <c r="G55" i="12"/>
  <c r="E55" i="12"/>
  <c r="G54" i="12"/>
  <c r="E54" i="12"/>
  <c r="G53" i="12"/>
  <c r="E53" i="12"/>
  <c r="G52" i="12"/>
  <c r="E52" i="12"/>
  <c r="G51" i="12"/>
  <c r="E51" i="12"/>
  <c r="G50" i="12"/>
  <c r="E50" i="12"/>
  <c r="G49" i="12"/>
  <c r="E49" i="12"/>
  <c r="G48" i="12"/>
  <c r="E48" i="12"/>
  <c r="G47" i="12"/>
  <c r="E47" i="12"/>
  <c r="G46" i="12"/>
  <c r="E46" i="12"/>
  <c r="G45" i="12"/>
  <c r="E45" i="12"/>
  <c r="G44" i="12"/>
  <c r="E44" i="12"/>
  <c r="G43" i="12"/>
  <c r="E43" i="12"/>
  <c r="G42" i="12"/>
  <c r="E42" i="12"/>
  <c r="G41" i="12"/>
  <c r="E41" i="12"/>
  <c r="G40" i="12"/>
  <c r="E40" i="12"/>
  <c r="G39" i="12"/>
  <c r="E39" i="12"/>
  <c r="G38" i="12"/>
  <c r="E38" i="12"/>
  <c r="G37" i="12"/>
  <c r="E37" i="12"/>
  <c r="G36" i="12"/>
  <c r="E36" i="12"/>
  <c r="G35" i="12"/>
  <c r="E35" i="12"/>
  <c r="G34" i="12"/>
  <c r="E34" i="12"/>
  <c r="G33" i="12"/>
  <c r="E33" i="12"/>
  <c r="G32" i="12"/>
  <c r="E32" i="12"/>
  <c r="G31" i="12"/>
  <c r="E31" i="12"/>
  <c r="G30" i="12"/>
  <c r="E30" i="12"/>
  <c r="G29" i="12"/>
  <c r="E29" i="12"/>
  <c r="G28" i="12"/>
  <c r="E28" i="12"/>
  <c r="G27" i="12"/>
  <c r="E27" i="12"/>
  <c r="G26" i="12"/>
  <c r="E26" i="12"/>
  <c r="G25" i="12"/>
  <c r="E25" i="12"/>
  <c r="G24" i="12"/>
  <c r="E24" i="12"/>
  <c r="G18" i="12"/>
  <c r="F18" i="12"/>
  <c r="E18" i="12"/>
  <c r="G17" i="12"/>
  <c r="E17" i="12"/>
  <c r="I12" i="12"/>
  <c r="G12" i="12"/>
  <c r="F12" i="12"/>
  <c r="E12" i="12"/>
  <c r="Q11" i="12"/>
  <c r="P11" i="12"/>
  <c r="O11" i="12"/>
  <c r="N11" i="12"/>
  <c r="M11" i="12"/>
  <c r="L11" i="12"/>
  <c r="K11" i="12"/>
  <c r="J11" i="12"/>
  <c r="I11" i="12"/>
  <c r="G11" i="12"/>
  <c r="F11" i="12"/>
  <c r="E11" i="12"/>
  <c r="E23" i="17" s="1"/>
  <c r="A1" i="12"/>
  <c r="C23" i="17" s="1"/>
  <c r="G89" i="11"/>
  <c r="F89" i="11"/>
  <c r="E89" i="11"/>
  <c r="G88" i="11"/>
  <c r="F88" i="11"/>
  <c r="E88" i="11"/>
  <c r="G87" i="11"/>
  <c r="F87" i="11"/>
  <c r="E87" i="11"/>
  <c r="G86" i="11"/>
  <c r="F86" i="11"/>
  <c r="E86" i="11"/>
  <c r="G85" i="11"/>
  <c r="F85" i="11"/>
  <c r="E85" i="11"/>
  <c r="G84" i="11"/>
  <c r="F84" i="11"/>
  <c r="E84" i="11"/>
  <c r="G83" i="11"/>
  <c r="E83" i="11"/>
  <c r="G82" i="11"/>
  <c r="E82" i="11"/>
  <c r="G81" i="11"/>
  <c r="E81" i="11"/>
  <c r="G80" i="11"/>
  <c r="E80" i="11"/>
  <c r="G79" i="11"/>
  <c r="E79" i="11"/>
  <c r="G78" i="11"/>
  <c r="E78" i="11"/>
  <c r="I68" i="11"/>
  <c r="G68" i="11"/>
  <c r="F68" i="11"/>
  <c r="E68" i="11"/>
  <c r="I67" i="11"/>
  <c r="G67" i="11"/>
  <c r="F67" i="11"/>
  <c r="E67" i="11"/>
  <c r="I66" i="11"/>
  <c r="G66" i="11"/>
  <c r="F66" i="11"/>
  <c r="E66" i="11"/>
  <c r="I65" i="11"/>
  <c r="G65" i="11"/>
  <c r="F65" i="11"/>
  <c r="E65" i="11"/>
  <c r="I64" i="11"/>
  <c r="G64" i="11"/>
  <c r="F64" i="11"/>
  <c r="E64" i="11"/>
  <c r="I63" i="11"/>
  <c r="G63" i="11"/>
  <c r="F63" i="11"/>
  <c r="E63" i="11"/>
  <c r="I53" i="11"/>
  <c r="H53" i="11"/>
  <c r="G53" i="11"/>
  <c r="F53" i="11"/>
  <c r="E53" i="11"/>
  <c r="I52" i="11"/>
  <c r="G52" i="11"/>
  <c r="F52" i="11"/>
  <c r="E52" i="11"/>
  <c r="I51" i="11"/>
  <c r="G51" i="11"/>
  <c r="F51" i="11"/>
  <c r="E51" i="11"/>
  <c r="I50" i="11"/>
  <c r="G50" i="11"/>
  <c r="F50" i="11"/>
  <c r="E50" i="11"/>
  <c r="I49" i="11"/>
  <c r="G49" i="11"/>
  <c r="F49" i="11"/>
  <c r="E49" i="11"/>
  <c r="I48" i="11"/>
  <c r="G48" i="11"/>
  <c r="F48" i="11"/>
  <c r="E48" i="11"/>
  <c r="I47" i="11"/>
  <c r="G47" i="11"/>
  <c r="F47" i="11"/>
  <c r="E47" i="11"/>
  <c r="Q37" i="11"/>
  <c r="P37" i="11"/>
  <c r="O37" i="11"/>
  <c r="N37" i="11"/>
  <c r="M37" i="11"/>
  <c r="L37" i="11"/>
  <c r="K37" i="11"/>
  <c r="J37" i="11"/>
  <c r="I37" i="11"/>
  <c r="G37" i="11"/>
  <c r="F37" i="11"/>
  <c r="E37" i="11"/>
  <c r="Q36" i="11"/>
  <c r="P36" i="11"/>
  <c r="O36" i="11"/>
  <c r="N36" i="11"/>
  <c r="M36" i="11"/>
  <c r="L36" i="11"/>
  <c r="K36" i="11"/>
  <c r="J36" i="11"/>
  <c r="I36" i="11"/>
  <c r="G36" i="11"/>
  <c r="F36" i="11"/>
  <c r="E36" i="11"/>
  <c r="Q35" i="11"/>
  <c r="P35" i="11"/>
  <c r="O35" i="11"/>
  <c r="N35" i="11"/>
  <c r="M35" i="11"/>
  <c r="L35" i="11"/>
  <c r="K35" i="11"/>
  <c r="J35" i="11"/>
  <c r="I35" i="11"/>
  <c r="G35" i="11"/>
  <c r="F35" i="11"/>
  <c r="E35" i="11"/>
  <c r="Q34" i="11"/>
  <c r="P34" i="11"/>
  <c r="O34" i="11"/>
  <c r="N34" i="11"/>
  <c r="M34" i="11"/>
  <c r="L34" i="11"/>
  <c r="K34" i="11"/>
  <c r="J34" i="11"/>
  <c r="I34" i="11"/>
  <c r="G34" i="11"/>
  <c r="F34" i="11"/>
  <c r="E34" i="11"/>
  <c r="Q33" i="11"/>
  <c r="P33" i="11"/>
  <c r="O33" i="11"/>
  <c r="N33" i="11"/>
  <c r="M33" i="11"/>
  <c r="L33" i="11"/>
  <c r="K33" i="11"/>
  <c r="J33" i="11"/>
  <c r="I33" i="11"/>
  <c r="G33" i="11"/>
  <c r="F33" i="11"/>
  <c r="E33" i="11"/>
  <c r="Q32" i="11"/>
  <c r="P32" i="11"/>
  <c r="O32" i="11"/>
  <c r="N32" i="11"/>
  <c r="M32" i="11"/>
  <c r="L32" i="11"/>
  <c r="K32" i="11"/>
  <c r="J32" i="11"/>
  <c r="I32" i="11"/>
  <c r="G32" i="11"/>
  <c r="F32" i="11"/>
  <c r="E32" i="11"/>
  <c r="I31" i="11"/>
  <c r="G31" i="11"/>
  <c r="F31" i="11"/>
  <c r="E31" i="11"/>
  <c r="I30" i="11"/>
  <c r="G30" i="11"/>
  <c r="F30" i="11"/>
  <c r="E30" i="11"/>
  <c r="I29" i="11"/>
  <c r="G29" i="11"/>
  <c r="F29" i="11"/>
  <c r="E29" i="11"/>
  <c r="I28" i="11"/>
  <c r="G28" i="11"/>
  <c r="F28" i="11"/>
  <c r="E28" i="11"/>
  <c r="I27" i="11"/>
  <c r="G27" i="11"/>
  <c r="F27" i="11"/>
  <c r="E27" i="11"/>
  <c r="I26" i="11"/>
  <c r="G26" i="11"/>
  <c r="F26" i="11"/>
  <c r="E26" i="11"/>
  <c r="I16" i="11"/>
  <c r="G16" i="11"/>
  <c r="F16" i="11"/>
  <c r="E16" i="11"/>
  <c r="I15" i="11"/>
  <c r="H15" i="11"/>
  <c r="G15" i="11"/>
  <c r="F15" i="11"/>
  <c r="E15" i="11"/>
  <c r="Q14" i="11"/>
  <c r="P14" i="11"/>
  <c r="O14" i="11"/>
  <c r="N14" i="11"/>
  <c r="M14" i="11"/>
  <c r="L14" i="11"/>
  <c r="K14" i="11"/>
  <c r="J14" i="11"/>
  <c r="I14" i="11"/>
  <c r="G14" i="11"/>
  <c r="F14" i="11"/>
  <c r="E14" i="11"/>
  <c r="Q13" i="11"/>
  <c r="P13" i="11"/>
  <c r="O13" i="11"/>
  <c r="N13" i="11"/>
  <c r="M13" i="11"/>
  <c r="L13" i="11"/>
  <c r="K13" i="11"/>
  <c r="J13" i="11"/>
  <c r="I13" i="11"/>
  <c r="G13" i="11"/>
  <c r="F13" i="11"/>
  <c r="E13" i="11"/>
  <c r="Q12" i="11"/>
  <c r="P12" i="11"/>
  <c r="O12" i="11"/>
  <c r="N12" i="11"/>
  <c r="M12" i="11"/>
  <c r="L12" i="11"/>
  <c r="K12" i="11"/>
  <c r="J12" i="11"/>
  <c r="I12" i="11"/>
  <c r="G12" i="11"/>
  <c r="F12" i="11"/>
  <c r="E12" i="11"/>
  <c r="Q11" i="11"/>
  <c r="P11" i="11"/>
  <c r="O11" i="11"/>
  <c r="N11" i="11"/>
  <c r="M11" i="11"/>
  <c r="L11" i="11"/>
  <c r="K11" i="11"/>
  <c r="J11" i="11"/>
  <c r="I11" i="11"/>
  <c r="G11" i="11"/>
  <c r="F11" i="11"/>
  <c r="E11" i="11"/>
  <c r="Q10" i="11"/>
  <c r="P10" i="11"/>
  <c r="O10" i="11"/>
  <c r="N10" i="11"/>
  <c r="M10" i="11"/>
  <c r="L10" i="11"/>
  <c r="K10" i="11"/>
  <c r="J10" i="11"/>
  <c r="I10" i="11"/>
  <c r="G10" i="11"/>
  <c r="F10" i="11"/>
  <c r="E10" i="11"/>
  <c r="Q9" i="11"/>
  <c r="P9" i="11"/>
  <c r="O9" i="11"/>
  <c r="N9" i="11"/>
  <c r="M9" i="11"/>
  <c r="L9" i="11"/>
  <c r="K9" i="11"/>
  <c r="J9" i="11"/>
  <c r="I9" i="11"/>
  <c r="G9" i="11"/>
  <c r="F9" i="11"/>
  <c r="E9" i="11"/>
  <c r="A1" i="11"/>
  <c r="G1073" i="10"/>
  <c r="E1073" i="10"/>
  <c r="G1072" i="10"/>
  <c r="E1072" i="10"/>
  <c r="G1071" i="10"/>
  <c r="E1071" i="10"/>
  <c r="G1070" i="10"/>
  <c r="E1070" i="10"/>
  <c r="G1069" i="10"/>
  <c r="E1069" i="10"/>
  <c r="G1068" i="10"/>
  <c r="E1068" i="10"/>
  <c r="G1067" i="10"/>
  <c r="E1067" i="10"/>
  <c r="G1066" i="10"/>
  <c r="E1066" i="10"/>
  <c r="G1065" i="10"/>
  <c r="E1065" i="10"/>
  <c r="G1064" i="10"/>
  <c r="E1064" i="10"/>
  <c r="G1063" i="10"/>
  <c r="E1063" i="10"/>
  <c r="G1062" i="10"/>
  <c r="E1062" i="10"/>
  <c r="G1061" i="10"/>
  <c r="E1061" i="10"/>
  <c r="G1060" i="10"/>
  <c r="E1060" i="10"/>
  <c r="G1059" i="10"/>
  <c r="E1059" i="10"/>
  <c r="G1058" i="10"/>
  <c r="E1058" i="10"/>
  <c r="G1057" i="10"/>
  <c r="E1057" i="10"/>
  <c r="G1056" i="10"/>
  <c r="E1056" i="10"/>
  <c r="G1055" i="10"/>
  <c r="E1055" i="10"/>
  <c r="G1054" i="10"/>
  <c r="E1054" i="10"/>
  <c r="G1053" i="10"/>
  <c r="E1053" i="10"/>
  <c r="G1052" i="10"/>
  <c r="E1052" i="10"/>
  <c r="G1051" i="10"/>
  <c r="E1051" i="10"/>
  <c r="G1050" i="10"/>
  <c r="E1050" i="10"/>
  <c r="G1049" i="10"/>
  <c r="E1049" i="10"/>
  <c r="G1048" i="10"/>
  <c r="E1048" i="10"/>
  <c r="G1047" i="10"/>
  <c r="E1047" i="10"/>
  <c r="G1046" i="10"/>
  <c r="E1046" i="10"/>
  <c r="G1045" i="10"/>
  <c r="E1045" i="10"/>
  <c r="G1044" i="10"/>
  <c r="E1044" i="10"/>
  <c r="G1043" i="10"/>
  <c r="E1043" i="10"/>
  <c r="G1042" i="10"/>
  <c r="E1042" i="10"/>
  <c r="G1041" i="10"/>
  <c r="E1041" i="10"/>
  <c r="G1040" i="10"/>
  <c r="E1040" i="10"/>
  <c r="G1039" i="10"/>
  <c r="E1039" i="10"/>
  <c r="G1038" i="10"/>
  <c r="E1038" i="10"/>
  <c r="G1037" i="10"/>
  <c r="E1037" i="10"/>
  <c r="G1036" i="10"/>
  <c r="E1036" i="10"/>
  <c r="G1035" i="10"/>
  <c r="E1035" i="10"/>
  <c r="G1034" i="10"/>
  <c r="E1034" i="10"/>
  <c r="G1033" i="10"/>
  <c r="E1033" i="10"/>
  <c r="G1032" i="10"/>
  <c r="E1032" i="10"/>
  <c r="G1031" i="10"/>
  <c r="E1031" i="10"/>
  <c r="G1030" i="10"/>
  <c r="E1030" i="10"/>
  <c r="G1029" i="10"/>
  <c r="E1029" i="10"/>
  <c r="G1028" i="10"/>
  <c r="E1028" i="10"/>
  <c r="G1027" i="10"/>
  <c r="E1027" i="10"/>
  <c r="G1026" i="10"/>
  <c r="E1026" i="10"/>
  <c r="G1025" i="10"/>
  <c r="E1025" i="10"/>
  <c r="G1024" i="10"/>
  <c r="E1024" i="10"/>
  <c r="G1023" i="10"/>
  <c r="E1023" i="10"/>
  <c r="G1022" i="10"/>
  <c r="E1022" i="10"/>
  <c r="G1021" i="10"/>
  <c r="E1021" i="10"/>
  <c r="G1020" i="10"/>
  <c r="E1020" i="10"/>
  <c r="G1009" i="10"/>
  <c r="E1009" i="10"/>
  <c r="G1008" i="10"/>
  <c r="E1008" i="10"/>
  <c r="G1007" i="10"/>
  <c r="E1007" i="10"/>
  <c r="G1006" i="10"/>
  <c r="E1006" i="10"/>
  <c r="G1005" i="10"/>
  <c r="E1005" i="10"/>
  <c r="G1004" i="10"/>
  <c r="E1004" i="10"/>
  <c r="G1003" i="10"/>
  <c r="E1003" i="10"/>
  <c r="G1002" i="10"/>
  <c r="E1002" i="10"/>
  <c r="G1001" i="10"/>
  <c r="E1001" i="10"/>
  <c r="G1000" i="10"/>
  <c r="E1000" i="10"/>
  <c r="G999" i="10"/>
  <c r="E999" i="10"/>
  <c r="G998" i="10"/>
  <c r="E998" i="10"/>
  <c r="G988" i="10"/>
  <c r="F988" i="10"/>
  <c r="E988" i="10"/>
  <c r="G987" i="10"/>
  <c r="F987" i="10"/>
  <c r="E987" i="10"/>
  <c r="G986" i="10"/>
  <c r="E986" i="10"/>
  <c r="G985" i="10"/>
  <c r="E985" i="10"/>
  <c r="G984" i="10"/>
  <c r="E984" i="10"/>
  <c r="G983" i="10"/>
  <c r="E983" i="10"/>
  <c r="G982" i="10"/>
  <c r="E982" i="10"/>
  <c r="G981" i="10"/>
  <c r="E981" i="10"/>
  <c r="I970" i="10"/>
  <c r="G970" i="10"/>
  <c r="F970" i="10"/>
  <c r="E970" i="10"/>
  <c r="I969" i="10"/>
  <c r="G969" i="10"/>
  <c r="F969" i="10"/>
  <c r="E969" i="10"/>
  <c r="I968" i="10"/>
  <c r="G968" i="10"/>
  <c r="F968" i="10"/>
  <c r="E968" i="10"/>
  <c r="I967" i="10"/>
  <c r="G967" i="10"/>
  <c r="F967" i="10"/>
  <c r="E967" i="10"/>
  <c r="I966" i="10"/>
  <c r="G966" i="10"/>
  <c r="F966" i="10"/>
  <c r="E966" i="10"/>
  <c r="I965" i="10"/>
  <c r="G965" i="10"/>
  <c r="F965" i="10"/>
  <c r="E965" i="10"/>
  <c r="I955" i="10"/>
  <c r="H955" i="10"/>
  <c r="G955" i="10"/>
  <c r="F955" i="10"/>
  <c r="E955" i="10"/>
  <c r="I954" i="10"/>
  <c r="G954" i="10"/>
  <c r="F954" i="10"/>
  <c r="E954" i="10"/>
  <c r="I953" i="10"/>
  <c r="G953" i="10"/>
  <c r="F953" i="10"/>
  <c r="E953" i="10"/>
  <c r="I952" i="10"/>
  <c r="G952" i="10"/>
  <c r="F952" i="10"/>
  <c r="E952" i="10"/>
  <c r="I951" i="10"/>
  <c r="G951" i="10"/>
  <c r="F951" i="10"/>
  <c r="E951" i="10"/>
  <c r="I950" i="10"/>
  <c r="G950" i="10"/>
  <c r="F950" i="10"/>
  <c r="E950" i="10"/>
  <c r="I949" i="10"/>
  <c r="G949" i="10"/>
  <c r="F949" i="10"/>
  <c r="E949" i="10"/>
  <c r="I939" i="10"/>
  <c r="G939" i="10"/>
  <c r="F939" i="10"/>
  <c r="E939" i="10"/>
  <c r="Q938" i="10"/>
  <c r="P938" i="10"/>
  <c r="O938" i="10"/>
  <c r="N938" i="10"/>
  <c r="M938" i="10"/>
  <c r="L938" i="10"/>
  <c r="K938" i="10"/>
  <c r="J938" i="10"/>
  <c r="I938" i="10"/>
  <c r="G938" i="10"/>
  <c r="F938" i="10"/>
  <c r="E938" i="10"/>
  <c r="Q937" i="10"/>
  <c r="P937" i="10"/>
  <c r="O937" i="10"/>
  <c r="N937" i="10"/>
  <c r="M937" i="10"/>
  <c r="L937" i="10"/>
  <c r="K937" i="10"/>
  <c r="J937" i="10"/>
  <c r="I937" i="10"/>
  <c r="G937" i="10"/>
  <c r="F937" i="10"/>
  <c r="E937" i="10"/>
  <c r="Q936" i="10"/>
  <c r="P936" i="10"/>
  <c r="O936" i="10"/>
  <c r="N936" i="10"/>
  <c r="M936" i="10"/>
  <c r="L936" i="10"/>
  <c r="K936" i="10"/>
  <c r="J936" i="10"/>
  <c r="I936" i="10"/>
  <c r="G936" i="10"/>
  <c r="F936" i="10"/>
  <c r="E936" i="10"/>
  <c r="Q935" i="10"/>
  <c r="P935" i="10"/>
  <c r="O935" i="10"/>
  <c r="N935" i="10"/>
  <c r="M935" i="10"/>
  <c r="L935" i="10"/>
  <c r="K935" i="10"/>
  <c r="J935" i="10"/>
  <c r="I935" i="10"/>
  <c r="G935" i="10"/>
  <c r="F935" i="10"/>
  <c r="E935" i="10"/>
  <c r="Q934" i="10"/>
  <c r="P934" i="10"/>
  <c r="O934" i="10"/>
  <c r="N934" i="10"/>
  <c r="M934" i="10"/>
  <c r="L934" i="10"/>
  <c r="K934" i="10"/>
  <c r="J934" i="10"/>
  <c r="I934" i="10"/>
  <c r="G934" i="10"/>
  <c r="F934" i="10"/>
  <c r="E934" i="10"/>
  <c r="Q933" i="10"/>
  <c r="P933" i="10"/>
  <c r="O933" i="10"/>
  <c r="N933" i="10"/>
  <c r="M933" i="10"/>
  <c r="L933" i="10"/>
  <c r="K933" i="10"/>
  <c r="J933" i="10"/>
  <c r="I933" i="10"/>
  <c r="G933" i="10"/>
  <c r="F933" i="10"/>
  <c r="E933" i="10"/>
  <c r="I932" i="10"/>
  <c r="G932" i="10"/>
  <c r="F932" i="10"/>
  <c r="E932" i="10"/>
  <c r="I931" i="10"/>
  <c r="G931" i="10"/>
  <c r="F931" i="10"/>
  <c r="E931" i="10"/>
  <c r="I930" i="10"/>
  <c r="G930" i="10"/>
  <c r="F930" i="10"/>
  <c r="E930" i="10"/>
  <c r="I929" i="10"/>
  <c r="G929" i="10"/>
  <c r="F929" i="10"/>
  <c r="E929" i="10"/>
  <c r="I928" i="10"/>
  <c r="G928" i="10"/>
  <c r="F928" i="10"/>
  <c r="E928" i="10"/>
  <c r="I927" i="10"/>
  <c r="G927" i="10"/>
  <c r="F927" i="10"/>
  <c r="E927" i="10"/>
  <c r="I915" i="10"/>
  <c r="G915" i="10"/>
  <c r="F915" i="10"/>
  <c r="E915" i="10"/>
  <c r="I914" i="10"/>
  <c r="H914" i="10"/>
  <c r="G914" i="10"/>
  <c r="F914" i="10"/>
  <c r="E914" i="10"/>
  <c r="Q913" i="10"/>
  <c r="P913" i="10"/>
  <c r="O913" i="10"/>
  <c r="N913" i="10"/>
  <c r="M913" i="10"/>
  <c r="L913" i="10"/>
  <c r="K913" i="10"/>
  <c r="J913" i="10"/>
  <c r="I913" i="10"/>
  <c r="G913" i="10"/>
  <c r="F913" i="10"/>
  <c r="E913" i="10"/>
  <c r="Q912" i="10"/>
  <c r="P912" i="10"/>
  <c r="O912" i="10"/>
  <c r="N912" i="10"/>
  <c r="M912" i="10"/>
  <c r="L912" i="10"/>
  <c r="K912" i="10"/>
  <c r="J912" i="10"/>
  <c r="I912" i="10"/>
  <c r="G912" i="10"/>
  <c r="F912" i="10"/>
  <c r="E912" i="10"/>
  <c r="Q911" i="10"/>
  <c r="P911" i="10"/>
  <c r="O911" i="10"/>
  <c r="N911" i="10"/>
  <c r="M911" i="10"/>
  <c r="L911" i="10"/>
  <c r="K911" i="10"/>
  <c r="J911" i="10"/>
  <c r="I911" i="10"/>
  <c r="G911" i="10"/>
  <c r="F911" i="10"/>
  <c r="E911" i="10"/>
  <c r="Q910" i="10"/>
  <c r="P910" i="10"/>
  <c r="O910" i="10"/>
  <c r="N910" i="10"/>
  <c r="M910" i="10"/>
  <c r="L910" i="10"/>
  <c r="K910" i="10"/>
  <c r="J910" i="10"/>
  <c r="I910" i="10"/>
  <c r="G910" i="10"/>
  <c r="F910" i="10"/>
  <c r="E910" i="10"/>
  <c r="Q909" i="10"/>
  <c r="P909" i="10"/>
  <c r="O909" i="10"/>
  <c r="N909" i="10"/>
  <c r="M909" i="10"/>
  <c r="L909" i="10"/>
  <c r="K909" i="10"/>
  <c r="J909" i="10"/>
  <c r="I909" i="10"/>
  <c r="G909" i="10"/>
  <c r="F909" i="10"/>
  <c r="E909" i="10"/>
  <c r="Q908" i="10"/>
  <c r="P908" i="10"/>
  <c r="O908" i="10"/>
  <c r="N908" i="10"/>
  <c r="M908" i="10"/>
  <c r="L908" i="10"/>
  <c r="K908" i="10"/>
  <c r="J908" i="10"/>
  <c r="I908" i="10"/>
  <c r="G908" i="10"/>
  <c r="F908" i="10"/>
  <c r="E908" i="10"/>
  <c r="G897" i="10"/>
  <c r="E897" i="10"/>
  <c r="G896" i="10"/>
  <c r="E896" i="10"/>
  <c r="G895" i="10"/>
  <c r="E895" i="10"/>
  <c r="G894" i="10"/>
  <c r="E894" i="10"/>
  <c r="G893" i="10"/>
  <c r="E893" i="10"/>
  <c r="G892" i="10"/>
  <c r="E892" i="10"/>
  <c r="G891" i="10"/>
  <c r="E891" i="10"/>
  <c r="G890" i="10"/>
  <c r="E890" i="10"/>
  <c r="G889" i="10"/>
  <c r="E889" i="10"/>
  <c r="G888" i="10"/>
  <c r="E888" i="10"/>
  <c r="G887" i="10"/>
  <c r="E887" i="10"/>
  <c r="G886" i="10"/>
  <c r="E886" i="10"/>
  <c r="G876" i="10"/>
  <c r="F876" i="10"/>
  <c r="E876" i="10"/>
  <c r="G875" i="10"/>
  <c r="F875" i="10"/>
  <c r="E875" i="10"/>
  <c r="G874" i="10"/>
  <c r="E874" i="10"/>
  <c r="G873" i="10"/>
  <c r="E873" i="10"/>
  <c r="G872" i="10"/>
  <c r="E872" i="10"/>
  <c r="G871" i="10"/>
  <c r="E871" i="10"/>
  <c r="G870" i="10"/>
  <c r="E870" i="10"/>
  <c r="G869" i="10"/>
  <c r="E869" i="10"/>
  <c r="I858" i="10"/>
  <c r="G858" i="10"/>
  <c r="F858" i="10"/>
  <c r="E858" i="10"/>
  <c r="I857" i="10"/>
  <c r="G857" i="10"/>
  <c r="F857" i="10"/>
  <c r="E857" i="10"/>
  <c r="I856" i="10"/>
  <c r="G856" i="10"/>
  <c r="F856" i="10"/>
  <c r="E856" i="10"/>
  <c r="I855" i="10"/>
  <c r="G855" i="10"/>
  <c r="F855" i="10"/>
  <c r="E855" i="10"/>
  <c r="I854" i="10"/>
  <c r="G854" i="10"/>
  <c r="F854" i="10"/>
  <c r="E854" i="10"/>
  <c r="I853" i="10"/>
  <c r="G853" i="10"/>
  <c r="F853" i="10"/>
  <c r="E853" i="10"/>
  <c r="I843" i="10"/>
  <c r="H843" i="10"/>
  <c r="G843" i="10"/>
  <c r="F843" i="10"/>
  <c r="E843" i="10"/>
  <c r="I842" i="10"/>
  <c r="G842" i="10"/>
  <c r="F842" i="10"/>
  <c r="E842" i="10"/>
  <c r="I841" i="10"/>
  <c r="G841" i="10"/>
  <c r="F841" i="10"/>
  <c r="E841" i="10"/>
  <c r="I840" i="10"/>
  <c r="G840" i="10"/>
  <c r="F840" i="10"/>
  <c r="E840" i="10"/>
  <c r="I839" i="10"/>
  <c r="G839" i="10"/>
  <c r="F839" i="10"/>
  <c r="E839" i="10"/>
  <c r="I838" i="10"/>
  <c r="G838" i="10"/>
  <c r="F838" i="10"/>
  <c r="E838" i="10"/>
  <c r="I837" i="10"/>
  <c r="G837" i="10"/>
  <c r="F837" i="10"/>
  <c r="E837" i="10"/>
  <c r="I827" i="10"/>
  <c r="G827" i="10"/>
  <c r="F827" i="10"/>
  <c r="E827" i="10"/>
  <c r="Q826" i="10"/>
  <c r="P826" i="10"/>
  <c r="O826" i="10"/>
  <c r="N826" i="10"/>
  <c r="M826" i="10"/>
  <c r="L826" i="10"/>
  <c r="K826" i="10"/>
  <c r="J826" i="10"/>
  <c r="I826" i="10"/>
  <c r="G826" i="10"/>
  <c r="F826" i="10"/>
  <c r="E826" i="10"/>
  <c r="Q825" i="10"/>
  <c r="P825" i="10"/>
  <c r="O825" i="10"/>
  <c r="N825" i="10"/>
  <c r="M825" i="10"/>
  <c r="L825" i="10"/>
  <c r="K825" i="10"/>
  <c r="J825" i="10"/>
  <c r="I825" i="10"/>
  <c r="G825" i="10"/>
  <c r="F825" i="10"/>
  <c r="E825" i="10"/>
  <c r="Q824" i="10"/>
  <c r="P824" i="10"/>
  <c r="O824" i="10"/>
  <c r="N824" i="10"/>
  <c r="M824" i="10"/>
  <c r="L824" i="10"/>
  <c r="K824" i="10"/>
  <c r="J824" i="10"/>
  <c r="I824" i="10"/>
  <c r="G824" i="10"/>
  <c r="F824" i="10"/>
  <c r="E824" i="10"/>
  <c r="Q823" i="10"/>
  <c r="P823" i="10"/>
  <c r="O823" i="10"/>
  <c r="N823" i="10"/>
  <c r="M823" i="10"/>
  <c r="L823" i="10"/>
  <c r="K823" i="10"/>
  <c r="J823" i="10"/>
  <c r="I823" i="10"/>
  <c r="G823" i="10"/>
  <c r="F823" i="10"/>
  <c r="E823" i="10"/>
  <c r="Q822" i="10"/>
  <c r="P822" i="10"/>
  <c r="O822" i="10"/>
  <c r="N822" i="10"/>
  <c r="M822" i="10"/>
  <c r="L822" i="10"/>
  <c r="K822" i="10"/>
  <c r="J822" i="10"/>
  <c r="I822" i="10"/>
  <c r="G822" i="10"/>
  <c r="F822" i="10"/>
  <c r="E822" i="10"/>
  <c r="Q821" i="10"/>
  <c r="P821" i="10"/>
  <c r="O821" i="10"/>
  <c r="N821" i="10"/>
  <c r="M821" i="10"/>
  <c r="L821" i="10"/>
  <c r="K821" i="10"/>
  <c r="J821" i="10"/>
  <c r="I821" i="10"/>
  <c r="G821" i="10"/>
  <c r="F821" i="10"/>
  <c r="E821" i="10"/>
  <c r="I820" i="10"/>
  <c r="G820" i="10"/>
  <c r="F820" i="10"/>
  <c r="E820" i="10"/>
  <c r="I819" i="10"/>
  <c r="G819" i="10"/>
  <c r="F819" i="10"/>
  <c r="E819" i="10"/>
  <c r="I818" i="10"/>
  <c r="G818" i="10"/>
  <c r="F818" i="10"/>
  <c r="E818" i="10"/>
  <c r="I817" i="10"/>
  <c r="G817" i="10"/>
  <c r="F817" i="10"/>
  <c r="E817" i="10"/>
  <c r="I816" i="10"/>
  <c r="G816" i="10"/>
  <c r="F816" i="10"/>
  <c r="E816" i="10"/>
  <c r="I815" i="10"/>
  <c r="G815" i="10"/>
  <c r="F815" i="10"/>
  <c r="E815" i="10"/>
  <c r="I803" i="10"/>
  <c r="G803" i="10"/>
  <c r="F803" i="10"/>
  <c r="E803" i="10"/>
  <c r="I802" i="10"/>
  <c r="H802" i="10"/>
  <c r="G802" i="10"/>
  <c r="F802" i="10"/>
  <c r="E802" i="10"/>
  <c r="Q801" i="10"/>
  <c r="P801" i="10"/>
  <c r="O801" i="10"/>
  <c r="N801" i="10"/>
  <c r="M801" i="10"/>
  <c r="L801" i="10"/>
  <c r="K801" i="10"/>
  <c r="J801" i="10"/>
  <c r="I801" i="10"/>
  <c r="G801" i="10"/>
  <c r="F801" i="10"/>
  <c r="E801" i="10"/>
  <c r="Q800" i="10"/>
  <c r="P800" i="10"/>
  <c r="O800" i="10"/>
  <c r="N800" i="10"/>
  <c r="M800" i="10"/>
  <c r="L800" i="10"/>
  <c r="K800" i="10"/>
  <c r="J800" i="10"/>
  <c r="I800" i="10"/>
  <c r="G800" i="10"/>
  <c r="F800" i="10"/>
  <c r="E800" i="10"/>
  <c r="Q799" i="10"/>
  <c r="P799" i="10"/>
  <c r="O799" i="10"/>
  <c r="N799" i="10"/>
  <c r="M799" i="10"/>
  <c r="L799" i="10"/>
  <c r="K799" i="10"/>
  <c r="J799" i="10"/>
  <c r="I799" i="10"/>
  <c r="G799" i="10"/>
  <c r="F799" i="10"/>
  <c r="E799" i="10"/>
  <c r="Q798" i="10"/>
  <c r="P798" i="10"/>
  <c r="O798" i="10"/>
  <c r="N798" i="10"/>
  <c r="M798" i="10"/>
  <c r="L798" i="10"/>
  <c r="K798" i="10"/>
  <c r="J798" i="10"/>
  <c r="I798" i="10"/>
  <c r="G798" i="10"/>
  <c r="F798" i="10"/>
  <c r="E798" i="10"/>
  <c r="Q797" i="10"/>
  <c r="P797" i="10"/>
  <c r="O797" i="10"/>
  <c r="N797" i="10"/>
  <c r="M797" i="10"/>
  <c r="L797" i="10"/>
  <c r="K797" i="10"/>
  <c r="J797" i="10"/>
  <c r="I797" i="10"/>
  <c r="G797" i="10"/>
  <c r="F797" i="10"/>
  <c r="E797" i="10"/>
  <c r="Q796" i="10"/>
  <c r="P796" i="10"/>
  <c r="O796" i="10"/>
  <c r="N796" i="10"/>
  <c r="M796" i="10"/>
  <c r="L796" i="10"/>
  <c r="K796" i="10"/>
  <c r="J796" i="10"/>
  <c r="I796" i="10"/>
  <c r="G796" i="10"/>
  <c r="F796" i="10"/>
  <c r="E796" i="10"/>
  <c r="G785" i="10"/>
  <c r="E785" i="10"/>
  <c r="G784" i="10"/>
  <c r="E784" i="10"/>
  <c r="G783" i="10"/>
  <c r="E783" i="10"/>
  <c r="G782" i="10"/>
  <c r="E782" i="10"/>
  <c r="G781" i="10"/>
  <c r="E781" i="10"/>
  <c r="G780" i="10"/>
  <c r="E780" i="10"/>
  <c r="G779" i="10"/>
  <c r="E779" i="10"/>
  <c r="G778" i="10"/>
  <c r="E778" i="10"/>
  <c r="G777" i="10"/>
  <c r="E777" i="10"/>
  <c r="G776" i="10"/>
  <c r="E776" i="10"/>
  <c r="G775" i="10"/>
  <c r="E775" i="10"/>
  <c r="G774" i="10"/>
  <c r="E774" i="10"/>
  <c r="G764" i="10"/>
  <c r="F764" i="10"/>
  <c r="E764" i="10"/>
  <c r="G763" i="10"/>
  <c r="F763" i="10"/>
  <c r="E763" i="10"/>
  <c r="G762" i="10"/>
  <c r="E762" i="10"/>
  <c r="G761" i="10"/>
  <c r="E761" i="10"/>
  <c r="G760" i="10"/>
  <c r="E760" i="10"/>
  <c r="G759" i="10"/>
  <c r="E759" i="10"/>
  <c r="G758" i="10"/>
  <c r="E758" i="10"/>
  <c r="G757" i="10"/>
  <c r="E757" i="10"/>
  <c r="I746" i="10"/>
  <c r="G746" i="10"/>
  <c r="F746" i="10"/>
  <c r="E746" i="10"/>
  <c r="I745" i="10"/>
  <c r="G745" i="10"/>
  <c r="F745" i="10"/>
  <c r="E745" i="10"/>
  <c r="I744" i="10"/>
  <c r="G744" i="10"/>
  <c r="F744" i="10"/>
  <c r="E744" i="10"/>
  <c r="I743" i="10"/>
  <c r="G743" i="10"/>
  <c r="F743" i="10"/>
  <c r="E743" i="10"/>
  <c r="I742" i="10"/>
  <c r="G742" i="10"/>
  <c r="F742" i="10"/>
  <c r="E742" i="10"/>
  <c r="I741" i="10"/>
  <c r="G741" i="10"/>
  <c r="F741" i="10"/>
  <c r="E741" i="10"/>
  <c r="I731" i="10"/>
  <c r="H731" i="10"/>
  <c r="G731" i="10"/>
  <c r="F731" i="10"/>
  <c r="E731" i="10"/>
  <c r="I730" i="10"/>
  <c r="G730" i="10"/>
  <c r="F730" i="10"/>
  <c r="E730" i="10"/>
  <c r="I729" i="10"/>
  <c r="G729" i="10"/>
  <c r="F729" i="10"/>
  <c r="E729" i="10"/>
  <c r="I728" i="10"/>
  <c r="G728" i="10"/>
  <c r="F728" i="10"/>
  <c r="E728" i="10"/>
  <c r="I727" i="10"/>
  <c r="G727" i="10"/>
  <c r="F727" i="10"/>
  <c r="E727" i="10"/>
  <c r="I726" i="10"/>
  <c r="G726" i="10"/>
  <c r="F726" i="10"/>
  <c r="E726" i="10"/>
  <c r="I725" i="10"/>
  <c r="G725" i="10"/>
  <c r="F725" i="10"/>
  <c r="E725" i="10"/>
  <c r="I715" i="10"/>
  <c r="G715" i="10"/>
  <c r="F715" i="10"/>
  <c r="E715" i="10"/>
  <c r="Q714" i="10"/>
  <c r="P714" i="10"/>
  <c r="O714" i="10"/>
  <c r="N714" i="10"/>
  <c r="M714" i="10"/>
  <c r="L714" i="10"/>
  <c r="K714" i="10"/>
  <c r="J714" i="10"/>
  <c r="I714" i="10"/>
  <c r="G714" i="10"/>
  <c r="F714" i="10"/>
  <c r="E714" i="10"/>
  <c r="Q713" i="10"/>
  <c r="P713" i="10"/>
  <c r="O713" i="10"/>
  <c r="N713" i="10"/>
  <c r="M713" i="10"/>
  <c r="L713" i="10"/>
  <c r="K713" i="10"/>
  <c r="J713" i="10"/>
  <c r="I713" i="10"/>
  <c r="G713" i="10"/>
  <c r="F713" i="10"/>
  <c r="E713" i="10"/>
  <c r="Q712" i="10"/>
  <c r="P712" i="10"/>
  <c r="O712" i="10"/>
  <c r="N712" i="10"/>
  <c r="M712" i="10"/>
  <c r="L712" i="10"/>
  <c r="K712" i="10"/>
  <c r="J712" i="10"/>
  <c r="I712" i="10"/>
  <c r="G712" i="10"/>
  <c r="F712" i="10"/>
  <c r="E712" i="10"/>
  <c r="Q711" i="10"/>
  <c r="P711" i="10"/>
  <c r="O711" i="10"/>
  <c r="N711" i="10"/>
  <c r="M711" i="10"/>
  <c r="L711" i="10"/>
  <c r="K711" i="10"/>
  <c r="J711" i="10"/>
  <c r="I711" i="10"/>
  <c r="G711" i="10"/>
  <c r="F711" i="10"/>
  <c r="E711" i="10"/>
  <c r="Q710" i="10"/>
  <c r="P710" i="10"/>
  <c r="O710" i="10"/>
  <c r="N710" i="10"/>
  <c r="M710" i="10"/>
  <c r="L710" i="10"/>
  <c r="K710" i="10"/>
  <c r="J710" i="10"/>
  <c r="I710" i="10"/>
  <c r="G710" i="10"/>
  <c r="F710" i="10"/>
  <c r="E710" i="10"/>
  <c r="Q709" i="10"/>
  <c r="P709" i="10"/>
  <c r="O709" i="10"/>
  <c r="N709" i="10"/>
  <c r="M709" i="10"/>
  <c r="L709" i="10"/>
  <c r="K709" i="10"/>
  <c r="J709" i="10"/>
  <c r="I709" i="10"/>
  <c r="G709" i="10"/>
  <c r="F709" i="10"/>
  <c r="E709" i="10"/>
  <c r="I708" i="10"/>
  <c r="G708" i="10"/>
  <c r="F708" i="10"/>
  <c r="E708" i="10"/>
  <c r="I707" i="10"/>
  <c r="G707" i="10"/>
  <c r="F707" i="10"/>
  <c r="E707" i="10"/>
  <c r="I706" i="10"/>
  <c r="G706" i="10"/>
  <c r="F706" i="10"/>
  <c r="E706" i="10"/>
  <c r="I705" i="10"/>
  <c r="G705" i="10"/>
  <c r="F705" i="10"/>
  <c r="E705" i="10"/>
  <c r="I704" i="10"/>
  <c r="G704" i="10"/>
  <c r="F704" i="10"/>
  <c r="E704" i="10"/>
  <c r="I703" i="10"/>
  <c r="G703" i="10"/>
  <c r="F703" i="10"/>
  <c r="E703" i="10"/>
  <c r="I691" i="10"/>
  <c r="G691" i="10"/>
  <c r="F691" i="10"/>
  <c r="E691" i="10"/>
  <c r="I690" i="10"/>
  <c r="H690" i="10"/>
  <c r="G690" i="10"/>
  <c r="F690" i="10"/>
  <c r="E690" i="10"/>
  <c r="Q689" i="10"/>
  <c r="P689" i="10"/>
  <c r="O689" i="10"/>
  <c r="N689" i="10"/>
  <c r="M689" i="10"/>
  <c r="L689" i="10"/>
  <c r="K689" i="10"/>
  <c r="J689" i="10"/>
  <c r="I689" i="10"/>
  <c r="G689" i="10"/>
  <c r="F689" i="10"/>
  <c r="E689" i="10"/>
  <c r="Q688" i="10"/>
  <c r="P688" i="10"/>
  <c r="O688" i="10"/>
  <c r="N688" i="10"/>
  <c r="M688" i="10"/>
  <c r="L688" i="10"/>
  <c r="K688" i="10"/>
  <c r="J688" i="10"/>
  <c r="I688" i="10"/>
  <c r="G688" i="10"/>
  <c r="F688" i="10"/>
  <c r="E688" i="10"/>
  <c r="Q687" i="10"/>
  <c r="P687" i="10"/>
  <c r="O687" i="10"/>
  <c r="N687" i="10"/>
  <c r="M687" i="10"/>
  <c r="L687" i="10"/>
  <c r="K687" i="10"/>
  <c r="J687" i="10"/>
  <c r="I687" i="10"/>
  <c r="G687" i="10"/>
  <c r="F687" i="10"/>
  <c r="E687" i="10"/>
  <c r="Q686" i="10"/>
  <c r="P686" i="10"/>
  <c r="O686" i="10"/>
  <c r="N686" i="10"/>
  <c r="M686" i="10"/>
  <c r="L686" i="10"/>
  <c r="K686" i="10"/>
  <c r="J686" i="10"/>
  <c r="I686" i="10"/>
  <c r="G686" i="10"/>
  <c r="F686" i="10"/>
  <c r="E686" i="10"/>
  <c r="Q685" i="10"/>
  <c r="P685" i="10"/>
  <c r="O685" i="10"/>
  <c r="N685" i="10"/>
  <c r="M685" i="10"/>
  <c r="L685" i="10"/>
  <c r="K685" i="10"/>
  <c r="J685" i="10"/>
  <c r="I685" i="10"/>
  <c r="G685" i="10"/>
  <c r="F685" i="10"/>
  <c r="E685" i="10"/>
  <c r="Q684" i="10"/>
  <c r="P684" i="10"/>
  <c r="O684" i="10"/>
  <c r="N684" i="10"/>
  <c r="M684" i="10"/>
  <c r="L684" i="10"/>
  <c r="K684" i="10"/>
  <c r="J684" i="10"/>
  <c r="I684" i="10"/>
  <c r="G684" i="10"/>
  <c r="F684" i="10"/>
  <c r="E684" i="10"/>
  <c r="G673" i="10"/>
  <c r="E673" i="10"/>
  <c r="G672" i="10"/>
  <c r="E672" i="10"/>
  <c r="G671" i="10"/>
  <c r="E671" i="10"/>
  <c r="G670" i="10"/>
  <c r="E670" i="10"/>
  <c r="G669" i="10"/>
  <c r="E669" i="10"/>
  <c r="G668" i="10"/>
  <c r="E668" i="10"/>
  <c r="G667" i="10"/>
  <c r="E667" i="10"/>
  <c r="G666" i="10"/>
  <c r="E666" i="10"/>
  <c r="G665" i="10"/>
  <c r="E665" i="10"/>
  <c r="G664" i="10"/>
  <c r="E664" i="10"/>
  <c r="G663" i="10"/>
  <c r="E663" i="10"/>
  <c r="G662" i="10"/>
  <c r="E662" i="10"/>
  <c r="G652" i="10"/>
  <c r="F652" i="10"/>
  <c r="E652" i="10"/>
  <c r="G651" i="10"/>
  <c r="F651" i="10"/>
  <c r="E651" i="10"/>
  <c r="G650" i="10"/>
  <c r="E650" i="10"/>
  <c r="G649" i="10"/>
  <c r="E649" i="10"/>
  <c r="G648" i="10"/>
  <c r="E648" i="10"/>
  <c r="G647" i="10"/>
  <c r="E647" i="10"/>
  <c r="G646" i="10"/>
  <c r="E646" i="10"/>
  <c r="G645" i="10"/>
  <c r="E645" i="10"/>
  <c r="I634" i="10"/>
  <c r="G634" i="10"/>
  <c r="F634" i="10"/>
  <c r="E634" i="10"/>
  <c r="I633" i="10"/>
  <c r="G633" i="10"/>
  <c r="F633" i="10"/>
  <c r="E633" i="10"/>
  <c r="I632" i="10"/>
  <c r="G632" i="10"/>
  <c r="F632" i="10"/>
  <c r="E632" i="10"/>
  <c r="I631" i="10"/>
  <c r="G631" i="10"/>
  <c r="F631" i="10"/>
  <c r="E631" i="10"/>
  <c r="I630" i="10"/>
  <c r="G630" i="10"/>
  <c r="F630" i="10"/>
  <c r="E630" i="10"/>
  <c r="I629" i="10"/>
  <c r="G629" i="10"/>
  <c r="F629" i="10"/>
  <c r="E629" i="10"/>
  <c r="I619" i="10"/>
  <c r="H619" i="10"/>
  <c r="G619" i="10"/>
  <c r="F619" i="10"/>
  <c r="E619" i="10"/>
  <c r="I618" i="10"/>
  <c r="G618" i="10"/>
  <c r="F618" i="10"/>
  <c r="E618" i="10"/>
  <c r="I617" i="10"/>
  <c r="G617" i="10"/>
  <c r="F617" i="10"/>
  <c r="E617" i="10"/>
  <c r="I616" i="10"/>
  <c r="G616" i="10"/>
  <c r="F616" i="10"/>
  <c r="E616" i="10"/>
  <c r="I615" i="10"/>
  <c r="G615" i="10"/>
  <c r="F615" i="10"/>
  <c r="E615" i="10"/>
  <c r="I614" i="10"/>
  <c r="G614" i="10"/>
  <c r="F614" i="10"/>
  <c r="E614" i="10"/>
  <c r="I613" i="10"/>
  <c r="G613" i="10"/>
  <c r="F613" i="10"/>
  <c r="E613" i="10"/>
  <c r="I603" i="10"/>
  <c r="G603" i="10"/>
  <c r="F603" i="10"/>
  <c r="E603" i="10"/>
  <c r="Q602" i="10"/>
  <c r="P602" i="10"/>
  <c r="O602" i="10"/>
  <c r="N602" i="10"/>
  <c r="M602" i="10"/>
  <c r="L602" i="10"/>
  <c r="K602" i="10"/>
  <c r="J602" i="10"/>
  <c r="I602" i="10"/>
  <c r="G602" i="10"/>
  <c r="F602" i="10"/>
  <c r="E602" i="10"/>
  <c r="Q601" i="10"/>
  <c r="P601" i="10"/>
  <c r="O601" i="10"/>
  <c r="N601" i="10"/>
  <c r="M601" i="10"/>
  <c r="L601" i="10"/>
  <c r="K601" i="10"/>
  <c r="J601" i="10"/>
  <c r="I601" i="10"/>
  <c r="G601" i="10"/>
  <c r="F601" i="10"/>
  <c r="E601" i="10"/>
  <c r="Q600" i="10"/>
  <c r="P600" i="10"/>
  <c r="O600" i="10"/>
  <c r="N600" i="10"/>
  <c r="M600" i="10"/>
  <c r="L600" i="10"/>
  <c r="K600" i="10"/>
  <c r="J600" i="10"/>
  <c r="I600" i="10"/>
  <c r="G600" i="10"/>
  <c r="F600" i="10"/>
  <c r="E600" i="10"/>
  <c r="Q599" i="10"/>
  <c r="P599" i="10"/>
  <c r="O599" i="10"/>
  <c r="N599" i="10"/>
  <c r="M599" i="10"/>
  <c r="L599" i="10"/>
  <c r="K599" i="10"/>
  <c r="J599" i="10"/>
  <c r="I599" i="10"/>
  <c r="G599" i="10"/>
  <c r="F599" i="10"/>
  <c r="E599" i="10"/>
  <c r="Q598" i="10"/>
  <c r="P598" i="10"/>
  <c r="O598" i="10"/>
  <c r="N598" i="10"/>
  <c r="M598" i="10"/>
  <c r="L598" i="10"/>
  <c r="K598" i="10"/>
  <c r="J598" i="10"/>
  <c r="I598" i="10"/>
  <c r="G598" i="10"/>
  <c r="F598" i="10"/>
  <c r="E598" i="10"/>
  <c r="Q597" i="10"/>
  <c r="P597" i="10"/>
  <c r="O597" i="10"/>
  <c r="N597" i="10"/>
  <c r="M597" i="10"/>
  <c r="L597" i="10"/>
  <c r="K597" i="10"/>
  <c r="J597" i="10"/>
  <c r="I597" i="10"/>
  <c r="G597" i="10"/>
  <c r="F597" i="10"/>
  <c r="E597" i="10"/>
  <c r="I596" i="10"/>
  <c r="G596" i="10"/>
  <c r="F596" i="10"/>
  <c r="E596" i="10"/>
  <c r="I595" i="10"/>
  <c r="G595" i="10"/>
  <c r="F595" i="10"/>
  <c r="E595" i="10"/>
  <c r="I594" i="10"/>
  <c r="G594" i="10"/>
  <c r="F594" i="10"/>
  <c r="E594" i="10"/>
  <c r="I593" i="10"/>
  <c r="G593" i="10"/>
  <c r="F593" i="10"/>
  <c r="E593" i="10"/>
  <c r="I592" i="10"/>
  <c r="G592" i="10"/>
  <c r="F592" i="10"/>
  <c r="E592" i="10"/>
  <c r="I591" i="10"/>
  <c r="G591" i="10"/>
  <c r="F591" i="10"/>
  <c r="E591" i="10"/>
  <c r="I579" i="10"/>
  <c r="G579" i="10"/>
  <c r="F579" i="10"/>
  <c r="E579" i="10"/>
  <c r="I578" i="10"/>
  <c r="H578" i="10"/>
  <c r="G578" i="10"/>
  <c r="F578" i="10"/>
  <c r="E578" i="10"/>
  <c r="Q577" i="10"/>
  <c r="P577" i="10"/>
  <c r="O577" i="10"/>
  <c r="N577" i="10"/>
  <c r="M577" i="10"/>
  <c r="L577" i="10"/>
  <c r="K577" i="10"/>
  <c r="J577" i="10"/>
  <c r="I577" i="10"/>
  <c r="G577" i="10"/>
  <c r="F577" i="10"/>
  <c r="E577" i="10"/>
  <c r="Q576" i="10"/>
  <c r="P576" i="10"/>
  <c r="O576" i="10"/>
  <c r="N576" i="10"/>
  <c r="M576" i="10"/>
  <c r="L576" i="10"/>
  <c r="K576" i="10"/>
  <c r="J576" i="10"/>
  <c r="I576" i="10"/>
  <c r="G576" i="10"/>
  <c r="F576" i="10"/>
  <c r="E576" i="10"/>
  <c r="Q575" i="10"/>
  <c r="P575" i="10"/>
  <c r="O575" i="10"/>
  <c r="N575" i="10"/>
  <c r="M575" i="10"/>
  <c r="L575" i="10"/>
  <c r="K575" i="10"/>
  <c r="J575" i="10"/>
  <c r="I575" i="10"/>
  <c r="G575" i="10"/>
  <c r="F575" i="10"/>
  <c r="E575" i="10"/>
  <c r="Q574" i="10"/>
  <c r="P574" i="10"/>
  <c r="O574" i="10"/>
  <c r="N574" i="10"/>
  <c r="M574" i="10"/>
  <c r="L574" i="10"/>
  <c r="K574" i="10"/>
  <c r="J574" i="10"/>
  <c r="I574" i="10"/>
  <c r="G574" i="10"/>
  <c r="F574" i="10"/>
  <c r="E574" i="10"/>
  <c r="Q573" i="10"/>
  <c r="P573" i="10"/>
  <c r="O573" i="10"/>
  <c r="N573" i="10"/>
  <c r="M573" i="10"/>
  <c r="L573" i="10"/>
  <c r="K573" i="10"/>
  <c r="J573" i="10"/>
  <c r="I573" i="10"/>
  <c r="G573" i="10"/>
  <c r="F573" i="10"/>
  <c r="E573" i="10"/>
  <c r="Q572" i="10"/>
  <c r="P572" i="10"/>
  <c r="O572" i="10"/>
  <c r="N572" i="10"/>
  <c r="M572" i="10"/>
  <c r="L572" i="10"/>
  <c r="K572" i="10"/>
  <c r="J572" i="10"/>
  <c r="I572" i="10"/>
  <c r="G572" i="10"/>
  <c r="F572" i="10"/>
  <c r="E572" i="10"/>
  <c r="G561" i="10"/>
  <c r="E561" i="10"/>
  <c r="G560" i="10"/>
  <c r="E560" i="10"/>
  <c r="G559" i="10"/>
  <c r="E559" i="10"/>
  <c r="G558" i="10"/>
  <c r="E558" i="10"/>
  <c r="G557" i="10"/>
  <c r="E557" i="10"/>
  <c r="G556" i="10"/>
  <c r="E556" i="10"/>
  <c r="G555" i="10"/>
  <c r="E555" i="10"/>
  <c r="G554" i="10"/>
  <c r="E554" i="10"/>
  <c r="G553" i="10"/>
  <c r="E553" i="10"/>
  <c r="G552" i="10"/>
  <c r="E552" i="10"/>
  <c r="G551" i="10"/>
  <c r="E551" i="10"/>
  <c r="G550" i="10"/>
  <c r="E550" i="10"/>
  <c r="G540" i="10"/>
  <c r="F540" i="10"/>
  <c r="E540" i="10"/>
  <c r="G539" i="10"/>
  <c r="F539" i="10"/>
  <c r="E539" i="10"/>
  <c r="G538" i="10"/>
  <c r="E538" i="10"/>
  <c r="G537" i="10"/>
  <c r="E537" i="10"/>
  <c r="G536" i="10"/>
  <c r="E536" i="10"/>
  <c r="G535" i="10"/>
  <c r="E535" i="10"/>
  <c r="G534" i="10"/>
  <c r="E534" i="10"/>
  <c r="G533" i="10"/>
  <c r="E533" i="10"/>
  <c r="I522" i="10"/>
  <c r="G522" i="10"/>
  <c r="F522" i="10"/>
  <c r="E522" i="10"/>
  <c r="I521" i="10"/>
  <c r="G521" i="10"/>
  <c r="F521" i="10"/>
  <c r="E521" i="10"/>
  <c r="I520" i="10"/>
  <c r="G520" i="10"/>
  <c r="F520" i="10"/>
  <c r="E520" i="10"/>
  <c r="I519" i="10"/>
  <c r="G519" i="10"/>
  <c r="F519" i="10"/>
  <c r="E519" i="10"/>
  <c r="I518" i="10"/>
  <c r="G518" i="10"/>
  <c r="F518" i="10"/>
  <c r="E518" i="10"/>
  <c r="I517" i="10"/>
  <c r="G517" i="10"/>
  <c r="F517" i="10"/>
  <c r="E517" i="10"/>
  <c r="I507" i="10"/>
  <c r="H507" i="10"/>
  <c r="G507" i="10"/>
  <c r="F507" i="10"/>
  <c r="E507" i="10"/>
  <c r="I506" i="10"/>
  <c r="G506" i="10"/>
  <c r="F506" i="10"/>
  <c r="E506" i="10"/>
  <c r="I505" i="10"/>
  <c r="G505" i="10"/>
  <c r="F505" i="10"/>
  <c r="E505" i="10"/>
  <c r="I504" i="10"/>
  <c r="G504" i="10"/>
  <c r="F504" i="10"/>
  <c r="E504" i="10"/>
  <c r="I503" i="10"/>
  <c r="G503" i="10"/>
  <c r="F503" i="10"/>
  <c r="E503" i="10"/>
  <c r="I502" i="10"/>
  <c r="G502" i="10"/>
  <c r="F502" i="10"/>
  <c r="E502" i="10"/>
  <c r="I501" i="10"/>
  <c r="G501" i="10"/>
  <c r="F501" i="10"/>
  <c r="E501" i="10"/>
  <c r="I491" i="10"/>
  <c r="G491" i="10"/>
  <c r="F491" i="10"/>
  <c r="E491" i="10"/>
  <c r="Q490" i="10"/>
  <c r="P490" i="10"/>
  <c r="O490" i="10"/>
  <c r="N490" i="10"/>
  <c r="M490" i="10"/>
  <c r="L490" i="10"/>
  <c r="K490" i="10"/>
  <c r="J490" i="10"/>
  <c r="I490" i="10"/>
  <c r="G490" i="10"/>
  <c r="F490" i="10"/>
  <c r="E490" i="10"/>
  <c r="Q489" i="10"/>
  <c r="P489" i="10"/>
  <c r="O489" i="10"/>
  <c r="N489" i="10"/>
  <c r="M489" i="10"/>
  <c r="L489" i="10"/>
  <c r="K489" i="10"/>
  <c r="J489" i="10"/>
  <c r="I489" i="10"/>
  <c r="G489" i="10"/>
  <c r="F489" i="10"/>
  <c r="E489" i="10"/>
  <c r="Q488" i="10"/>
  <c r="P488" i="10"/>
  <c r="O488" i="10"/>
  <c r="N488" i="10"/>
  <c r="M488" i="10"/>
  <c r="L488" i="10"/>
  <c r="K488" i="10"/>
  <c r="J488" i="10"/>
  <c r="I488" i="10"/>
  <c r="G488" i="10"/>
  <c r="F488" i="10"/>
  <c r="E488" i="10"/>
  <c r="Q487" i="10"/>
  <c r="P487" i="10"/>
  <c r="O487" i="10"/>
  <c r="N487" i="10"/>
  <c r="M487" i="10"/>
  <c r="L487" i="10"/>
  <c r="K487" i="10"/>
  <c r="J487" i="10"/>
  <c r="I487" i="10"/>
  <c r="G487" i="10"/>
  <c r="F487" i="10"/>
  <c r="E487" i="10"/>
  <c r="Q486" i="10"/>
  <c r="P486" i="10"/>
  <c r="O486" i="10"/>
  <c r="N486" i="10"/>
  <c r="M486" i="10"/>
  <c r="L486" i="10"/>
  <c r="K486" i="10"/>
  <c r="J486" i="10"/>
  <c r="I486" i="10"/>
  <c r="G486" i="10"/>
  <c r="F486" i="10"/>
  <c r="E486" i="10"/>
  <c r="Q485" i="10"/>
  <c r="P485" i="10"/>
  <c r="O485" i="10"/>
  <c r="N485" i="10"/>
  <c r="M485" i="10"/>
  <c r="L485" i="10"/>
  <c r="K485" i="10"/>
  <c r="J485" i="10"/>
  <c r="I485" i="10"/>
  <c r="G485" i="10"/>
  <c r="F485" i="10"/>
  <c r="E485" i="10"/>
  <c r="I484" i="10"/>
  <c r="G484" i="10"/>
  <c r="F484" i="10"/>
  <c r="E484" i="10"/>
  <c r="I483" i="10"/>
  <c r="G483" i="10"/>
  <c r="F483" i="10"/>
  <c r="E483" i="10"/>
  <c r="I482" i="10"/>
  <c r="G482" i="10"/>
  <c r="F482" i="10"/>
  <c r="E482" i="10"/>
  <c r="I481" i="10"/>
  <c r="G481" i="10"/>
  <c r="F481" i="10"/>
  <c r="E481" i="10"/>
  <c r="I480" i="10"/>
  <c r="G480" i="10"/>
  <c r="F480" i="10"/>
  <c r="E480" i="10"/>
  <c r="I479" i="10"/>
  <c r="G479" i="10"/>
  <c r="F479" i="10"/>
  <c r="E479" i="10"/>
  <c r="I467" i="10"/>
  <c r="G467" i="10"/>
  <c r="F467" i="10"/>
  <c r="E467" i="10"/>
  <c r="I466" i="10"/>
  <c r="H466" i="10"/>
  <c r="G466" i="10"/>
  <c r="F466" i="10"/>
  <c r="E466" i="10"/>
  <c r="Q465" i="10"/>
  <c r="P465" i="10"/>
  <c r="O465" i="10"/>
  <c r="N465" i="10"/>
  <c r="M465" i="10"/>
  <c r="L465" i="10"/>
  <c r="K465" i="10"/>
  <c r="J465" i="10"/>
  <c r="I465" i="10"/>
  <c r="G465" i="10"/>
  <c r="F465" i="10"/>
  <c r="E465" i="10"/>
  <c r="Q464" i="10"/>
  <c r="P464" i="10"/>
  <c r="O464" i="10"/>
  <c r="N464" i="10"/>
  <c r="M464" i="10"/>
  <c r="L464" i="10"/>
  <c r="K464" i="10"/>
  <c r="J464" i="10"/>
  <c r="I464" i="10"/>
  <c r="G464" i="10"/>
  <c r="F464" i="10"/>
  <c r="E464" i="10"/>
  <c r="Q463" i="10"/>
  <c r="P463" i="10"/>
  <c r="O463" i="10"/>
  <c r="N463" i="10"/>
  <c r="M463" i="10"/>
  <c r="L463" i="10"/>
  <c r="K463" i="10"/>
  <c r="J463" i="10"/>
  <c r="I463" i="10"/>
  <c r="G463" i="10"/>
  <c r="F463" i="10"/>
  <c r="E463" i="10"/>
  <c r="Q462" i="10"/>
  <c r="P462" i="10"/>
  <c r="O462" i="10"/>
  <c r="N462" i="10"/>
  <c r="M462" i="10"/>
  <c r="L462" i="10"/>
  <c r="K462" i="10"/>
  <c r="J462" i="10"/>
  <c r="I462" i="10"/>
  <c r="G462" i="10"/>
  <c r="F462" i="10"/>
  <c r="E462" i="10"/>
  <c r="Q461" i="10"/>
  <c r="P461" i="10"/>
  <c r="O461" i="10"/>
  <c r="N461" i="10"/>
  <c r="M461" i="10"/>
  <c r="L461" i="10"/>
  <c r="K461" i="10"/>
  <c r="J461" i="10"/>
  <c r="I461" i="10"/>
  <c r="G461" i="10"/>
  <c r="F461" i="10"/>
  <c r="E461" i="10"/>
  <c r="Q460" i="10"/>
  <c r="P460" i="10"/>
  <c r="O460" i="10"/>
  <c r="N460" i="10"/>
  <c r="M460" i="10"/>
  <c r="L460" i="10"/>
  <c r="K460" i="10"/>
  <c r="J460" i="10"/>
  <c r="I460" i="10"/>
  <c r="G460" i="10"/>
  <c r="F460" i="10"/>
  <c r="E460" i="10"/>
  <c r="G449" i="10"/>
  <c r="E449" i="10"/>
  <c r="G448" i="10"/>
  <c r="E448" i="10"/>
  <c r="G447" i="10"/>
  <c r="E447" i="10"/>
  <c r="G446" i="10"/>
  <c r="E446" i="10"/>
  <c r="G445" i="10"/>
  <c r="E445" i="10"/>
  <c r="G444" i="10"/>
  <c r="E444" i="10"/>
  <c r="G443" i="10"/>
  <c r="E443" i="10"/>
  <c r="G442" i="10"/>
  <c r="E442" i="10"/>
  <c r="G441" i="10"/>
  <c r="E441" i="10"/>
  <c r="G440" i="10"/>
  <c r="E440" i="10"/>
  <c r="G439" i="10"/>
  <c r="E439" i="10"/>
  <c r="G438" i="10"/>
  <c r="E438" i="10"/>
  <c r="G428" i="10"/>
  <c r="F428" i="10"/>
  <c r="E428" i="10"/>
  <c r="G427" i="10"/>
  <c r="F427" i="10"/>
  <c r="E427" i="10"/>
  <c r="G426" i="10"/>
  <c r="E426" i="10"/>
  <c r="G425" i="10"/>
  <c r="E425" i="10"/>
  <c r="G424" i="10"/>
  <c r="E424" i="10"/>
  <c r="G423" i="10"/>
  <c r="E423" i="10"/>
  <c r="G422" i="10"/>
  <c r="E422" i="10"/>
  <c r="G421" i="10"/>
  <c r="E421" i="10"/>
  <c r="I410" i="10"/>
  <c r="G410" i="10"/>
  <c r="F410" i="10"/>
  <c r="E410" i="10"/>
  <c r="I409" i="10"/>
  <c r="G409" i="10"/>
  <c r="F409" i="10"/>
  <c r="E409" i="10"/>
  <c r="I408" i="10"/>
  <c r="G408" i="10"/>
  <c r="F408" i="10"/>
  <c r="E408" i="10"/>
  <c r="I407" i="10"/>
  <c r="G407" i="10"/>
  <c r="F407" i="10"/>
  <c r="E407" i="10"/>
  <c r="I406" i="10"/>
  <c r="G406" i="10"/>
  <c r="F406" i="10"/>
  <c r="E406" i="10"/>
  <c r="I405" i="10"/>
  <c r="G405" i="10"/>
  <c r="F405" i="10"/>
  <c r="E405" i="10"/>
  <c r="I395" i="10"/>
  <c r="H395" i="10"/>
  <c r="G395" i="10"/>
  <c r="F395" i="10"/>
  <c r="E395" i="10"/>
  <c r="I394" i="10"/>
  <c r="G394" i="10"/>
  <c r="F394" i="10"/>
  <c r="E394" i="10"/>
  <c r="I393" i="10"/>
  <c r="G393" i="10"/>
  <c r="F393" i="10"/>
  <c r="E393" i="10"/>
  <c r="I392" i="10"/>
  <c r="G392" i="10"/>
  <c r="F392" i="10"/>
  <c r="E392" i="10"/>
  <c r="I391" i="10"/>
  <c r="G391" i="10"/>
  <c r="F391" i="10"/>
  <c r="E391" i="10"/>
  <c r="I390" i="10"/>
  <c r="G390" i="10"/>
  <c r="F390" i="10"/>
  <c r="E390" i="10"/>
  <c r="I389" i="10"/>
  <c r="G389" i="10"/>
  <c r="F389" i="10"/>
  <c r="E389" i="10"/>
  <c r="I379" i="10"/>
  <c r="G379" i="10"/>
  <c r="F379" i="10"/>
  <c r="E379" i="10"/>
  <c r="I378" i="10"/>
  <c r="G378" i="10"/>
  <c r="F378" i="10"/>
  <c r="E378" i="10"/>
  <c r="I377" i="10"/>
  <c r="G377" i="10"/>
  <c r="F377" i="10"/>
  <c r="E377" i="10"/>
  <c r="I376" i="10"/>
  <c r="G376" i="10"/>
  <c r="F376" i="10"/>
  <c r="E376" i="10"/>
  <c r="I375" i="10"/>
  <c r="G375" i="10"/>
  <c r="F375" i="10"/>
  <c r="E375" i="10"/>
  <c r="I374" i="10"/>
  <c r="G374" i="10"/>
  <c r="F374" i="10"/>
  <c r="E374" i="10"/>
  <c r="I373" i="10"/>
  <c r="G373" i="10"/>
  <c r="F373" i="10"/>
  <c r="E373" i="10"/>
  <c r="I372" i="10"/>
  <c r="G372" i="10"/>
  <c r="F372" i="10"/>
  <c r="E372" i="10"/>
  <c r="I371" i="10"/>
  <c r="G371" i="10"/>
  <c r="F371" i="10"/>
  <c r="E371" i="10"/>
  <c r="I370" i="10"/>
  <c r="G370" i="10"/>
  <c r="F370" i="10"/>
  <c r="E370" i="10"/>
  <c r="I369" i="10"/>
  <c r="G369" i="10"/>
  <c r="F369" i="10"/>
  <c r="E369" i="10"/>
  <c r="I368" i="10"/>
  <c r="G368" i="10"/>
  <c r="F368" i="10"/>
  <c r="E368" i="10"/>
  <c r="I367" i="10"/>
  <c r="G367" i="10"/>
  <c r="F367" i="10"/>
  <c r="E367" i="10"/>
  <c r="I355" i="10"/>
  <c r="G355" i="10"/>
  <c r="F355" i="10"/>
  <c r="E355" i="10"/>
  <c r="I354" i="10"/>
  <c r="H354" i="10"/>
  <c r="G354" i="10"/>
  <c r="F354" i="10"/>
  <c r="E354" i="10"/>
  <c r="Q353" i="10"/>
  <c r="P353" i="10"/>
  <c r="O353" i="10"/>
  <c r="N353" i="10"/>
  <c r="M353" i="10"/>
  <c r="L353" i="10"/>
  <c r="K353" i="10"/>
  <c r="J353" i="10"/>
  <c r="I353" i="10"/>
  <c r="G353" i="10"/>
  <c r="F353" i="10"/>
  <c r="E353" i="10"/>
  <c r="Q352" i="10"/>
  <c r="P352" i="10"/>
  <c r="O352" i="10"/>
  <c r="N352" i="10"/>
  <c r="M352" i="10"/>
  <c r="L352" i="10"/>
  <c r="K352" i="10"/>
  <c r="J352" i="10"/>
  <c r="I352" i="10"/>
  <c r="G352" i="10"/>
  <c r="F352" i="10"/>
  <c r="E352" i="10"/>
  <c r="Q351" i="10"/>
  <c r="P351" i="10"/>
  <c r="O351" i="10"/>
  <c r="N351" i="10"/>
  <c r="M351" i="10"/>
  <c r="L351" i="10"/>
  <c r="K351" i="10"/>
  <c r="J351" i="10"/>
  <c r="I351" i="10"/>
  <c r="G351" i="10"/>
  <c r="F351" i="10"/>
  <c r="E351" i="10"/>
  <c r="Q350" i="10"/>
  <c r="P350" i="10"/>
  <c r="O350" i="10"/>
  <c r="N350" i="10"/>
  <c r="M350" i="10"/>
  <c r="L350" i="10"/>
  <c r="K350" i="10"/>
  <c r="J350" i="10"/>
  <c r="I350" i="10"/>
  <c r="G350" i="10"/>
  <c r="F350" i="10"/>
  <c r="E350" i="10"/>
  <c r="Q349" i="10"/>
  <c r="P349" i="10"/>
  <c r="O349" i="10"/>
  <c r="N349" i="10"/>
  <c r="M349" i="10"/>
  <c r="L349" i="10"/>
  <c r="K349" i="10"/>
  <c r="J349" i="10"/>
  <c r="I349" i="10"/>
  <c r="G349" i="10"/>
  <c r="F349" i="10"/>
  <c r="E349" i="10"/>
  <c r="Q348" i="10"/>
  <c r="P348" i="10"/>
  <c r="O348" i="10"/>
  <c r="N348" i="10"/>
  <c r="M348" i="10"/>
  <c r="L348" i="10"/>
  <c r="K348" i="10"/>
  <c r="J348" i="10"/>
  <c r="I348" i="10"/>
  <c r="G348" i="10"/>
  <c r="F348" i="10"/>
  <c r="E348" i="10"/>
  <c r="G337" i="10"/>
  <c r="E337" i="10"/>
  <c r="G336" i="10"/>
  <c r="E336" i="10"/>
  <c r="G335" i="10"/>
  <c r="E335" i="10"/>
  <c r="G334" i="10"/>
  <c r="E334" i="10"/>
  <c r="G333" i="10"/>
  <c r="E333" i="10"/>
  <c r="G332" i="10"/>
  <c r="E332" i="10"/>
  <c r="G331" i="10"/>
  <c r="E331" i="10"/>
  <c r="G330" i="10"/>
  <c r="E330" i="10"/>
  <c r="G329" i="10"/>
  <c r="E329" i="10"/>
  <c r="G328" i="10"/>
  <c r="E328" i="10"/>
  <c r="G327" i="10"/>
  <c r="E327" i="10"/>
  <c r="G326" i="10"/>
  <c r="E326" i="10"/>
  <c r="G316" i="10"/>
  <c r="F316" i="10"/>
  <c r="E316" i="10"/>
  <c r="G315" i="10"/>
  <c r="F315" i="10"/>
  <c r="E315" i="10"/>
  <c r="G314" i="10"/>
  <c r="E314" i="10"/>
  <c r="G313" i="10"/>
  <c r="E313" i="10"/>
  <c r="G312" i="10"/>
  <c r="E312" i="10"/>
  <c r="G311" i="10"/>
  <c r="E311" i="10"/>
  <c r="G310" i="10"/>
  <c r="E310" i="10"/>
  <c r="G309" i="10"/>
  <c r="E309" i="10"/>
  <c r="I298" i="10"/>
  <c r="G298" i="10"/>
  <c r="F298" i="10"/>
  <c r="E298" i="10"/>
  <c r="I297" i="10"/>
  <c r="G297" i="10"/>
  <c r="F297" i="10"/>
  <c r="E297" i="10"/>
  <c r="I296" i="10"/>
  <c r="G296" i="10"/>
  <c r="F296" i="10"/>
  <c r="E296" i="10"/>
  <c r="I295" i="10"/>
  <c r="G295" i="10"/>
  <c r="F295" i="10"/>
  <c r="E295" i="10"/>
  <c r="I294" i="10"/>
  <c r="G294" i="10"/>
  <c r="F294" i="10"/>
  <c r="E294" i="10"/>
  <c r="I293" i="10"/>
  <c r="G293" i="10"/>
  <c r="F293" i="10"/>
  <c r="E293" i="10"/>
  <c r="I283" i="10"/>
  <c r="H283" i="10"/>
  <c r="G283" i="10"/>
  <c r="F283" i="10"/>
  <c r="E283" i="10"/>
  <c r="I282" i="10"/>
  <c r="G282" i="10"/>
  <c r="F282" i="10"/>
  <c r="E282" i="10"/>
  <c r="I281" i="10"/>
  <c r="G281" i="10"/>
  <c r="F281" i="10"/>
  <c r="E281" i="10"/>
  <c r="I280" i="10"/>
  <c r="G280" i="10"/>
  <c r="F280" i="10"/>
  <c r="E280" i="10"/>
  <c r="I279" i="10"/>
  <c r="G279" i="10"/>
  <c r="F279" i="10"/>
  <c r="E279" i="10"/>
  <c r="I278" i="10"/>
  <c r="G278" i="10"/>
  <c r="F278" i="10"/>
  <c r="E278" i="10"/>
  <c r="I277" i="10"/>
  <c r="G277" i="10"/>
  <c r="F277" i="10"/>
  <c r="E277" i="10"/>
  <c r="I267" i="10"/>
  <c r="G267" i="10"/>
  <c r="F267" i="10"/>
  <c r="E267" i="10"/>
  <c r="I266" i="10"/>
  <c r="G266" i="10"/>
  <c r="F266" i="10"/>
  <c r="E266" i="10"/>
  <c r="I265" i="10"/>
  <c r="G265" i="10"/>
  <c r="F265" i="10"/>
  <c r="E265" i="10"/>
  <c r="I264" i="10"/>
  <c r="G264" i="10"/>
  <c r="F264" i="10"/>
  <c r="E264" i="10"/>
  <c r="I263" i="10"/>
  <c r="G263" i="10"/>
  <c r="F263" i="10"/>
  <c r="E263" i="10"/>
  <c r="I262" i="10"/>
  <c r="G262" i="10"/>
  <c r="F262" i="10"/>
  <c r="E262" i="10"/>
  <c r="I261" i="10"/>
  <c r="G261" i="10"/>
  <c r="F261" i="10"/>
  <c r="E261" i="10"/>
  <c r="I260" i="10"/>
  <c r="G260" i="10"/>
  <c r="F260" i="10"/>
  <c r="E260" i="10"/>
  <c r="I259" i="10"/>
  <c r="G259" i="10"/>
  <c r="F259" i="10"/>
  <c r="E259" i="10"/>
  <c r="I258" i="10"/>
  <c r="G258" i="10"/>
  <c r="F258" i="10"/>
  <c r="E258" i="10"/>
  <c r="I257" i="10"/>
  <c r="G257" i="10"/>
  <c r="F257" i="10"/>
  <c r="E257" i="10"/>
  <c r="I256" i="10"/>
  <c r="G256" i="10"/>
  <c r="F256" i="10"/>
  <c r="E256" i="10"/>
  <c r="I255" i="10"/>
  <c r="G255" i="10"/>
  <c r="F255" i="10"/>
  <c r="E255" i="10"/>
  <c r="I243" i="10"/>
  <c r="G243" i="10"/>
  <c r="F243" i="10"/>
  <c r="E243" i="10"/>
  <c r="I242" i="10"/>
  <c r="H242" i="10"/>
  <c r="G242" i="10"/>
  <c r="F242" i="10"/>
  <c r="E242" i="10"/>
  <c r="Q241" i="10"/>
  <c r="P241" i="10"/>
  <c r="O241" i="10"/>
  <c r="N241" i="10"/>
  <c r="M241" i="10"/>
  <c r="L241" i="10"/>
  <c r="K241" i="10"/>
  <c r="J241" i="10"/>
  <c r="I241" i="10"/>
  <c r="G241" i="10"/>
  <c r="F241" i="10"/>
  <c r="E241" i="10"/>
  <c r="Q240" i="10"/>
  <c r="P240" i="10"/>
  <c r="O240" i="10"/>
  <c r="N240" i="10"/>
  <c r="M240" i="10"/>
  <c r="L240" i="10"/>
  <c r="K240" i="10"/>
  <c r="J240" i="10"/>
  <c r="I240" i="10"/>
  <c r="G240" i="10"/>
  <c r="F240" i="10"/>
  <c r="E240" i="10"/>
  <c r="Q239" i="10"/>
  <c r="P239" i="10"/>
  <c r="O239" i="10"/>
  <c r="N239" i="10"/>
  <c r="M239" i="10"/>
  <c r="L239" i="10"/>
  <c r="K239" i="10"/>
  <c r="J239" i="10"/>
  <c r="I239" i="10"/>
  <c r="G239" i="10"/>
  <c r="F239" i="10"/>
  <c r="E239" i="10"/>
  <c r="Q238" i="10"/>
  <c r="P238" i="10"/>
  <c r="O238" i="10"/>
  <c r="N238" i="10"/>
  <c r="M238" i="10"/>
  <c r="L238" i="10"/>
  <c r="K238" i="10"/>
  <c r="J238" i="10"/>
  <c r="I238" i="10"/>
  <c r="G238" i="10"/>
  <c r="F238" i="10"/>
  <c r="E238" i="10"/>
  <c r="Q237" i="10"/>
  <c r="P237" i="10"/>
  <c r="O237" i="10"/>
  <c r="N237" i="10"/>
  <c r="M237" i="10"/>
  <c r="L237" i="10"/>
  <c r="K237" i="10"/>
  <c r="J237" i="10"/>
  <c r="I237" i="10"/>
  <c r="G237" i="10"/>
  <c r="F237" i="10"/>
  <c r="E237" i="10"/>
  <c r="Q236" i="10"/>
  <c r="P236" i="10"/>
  <c r="O236" i="10"/>
  <c r="N236" i="10"/>
  <c r="M236" i="10"/>
  <c r="L236" i="10"/>
  <c r="K236" i="10"/>
  <c r="J236" i="10"/>
  <c r="I236" i="10"/>
  <c r="G236" i="10"/>
  <c r="F236" i="10"/>
  <c r="E236" i="10"/>
  <c r="G225" i="10"/>
  <c r="E225" i="10"/>
  <c r="G224" i="10"/>
  <c r="E224" i="10"/>
  <c r="G223" i="10"/>
  <c r="E223" i="10"/>
  <c r="G222" i="10"/>
  <c r="E222" i="10"/>
  <c r="G221" i="10"/>
  <c r="E221" i="10"/>
  <c r="G220" i="10"/>
  <c r="E220" i="10"/>
  <c r="G219" i="10"/>
  <c r="E219" i="10"/>
  <c r="G218" i="10"/>
  <c r="E218" i="10"/>
  <c r="G217" i="10"/>
  <c r="E217" i="10"/>
  <c r="G216" i="10"/>
  <c r="E216" i="10"/>
  <c r="G215" i="10"/>
  <c r="E215" i="10"/>
  <c r="G214" i="10"/>
  <c r="E214" i="10"/>
  <c r="G204" i="10"/>
  <c r="F204" i="10"/>
  <c r="E204" i="10"/>
  <c r="G203" i="10"/>
  <c r="F203" i="10"/>
  <c r="E203" i="10"/>
  <c r="G202" i="10"/>
  <c r="E202" i="10"/>
  <c r="G201" i="10"/>
  <c r="E201" i="10"/>
  <c r="G200" i="10"/>
  <c r="E200" i="10"/>
  <c r="G199" i="10"/>
  <c r="E199" i="10"/>
  <c r="G198" i="10"/>
  <c r="E198" i="10"/>
  <c r="G197" i="10"/>
  <c r="E197" i="10"/>
  <c r="I186" i="10"/>
  <c r="G186" i="10"/>
  <c r="F186" i="10"/>
  <c r="E186" i="10"/>
  <c r="I185" i="10"/>
  <c r="G185" i="10"/>
  <c r="F185" i="10"/>
  <c r="E185" i="10"/>
  <c r="I184" i="10"/>
  <c r="G184" i="10"/>
  <c r="F184" i="10"/>
  <c r="E184" i="10"/>
  <c r="I183" i="10"/>
  <c r="G183" i="10"/>
  <c r="F183" i="10"/>
  <c r="E183" i="10"/>
  <c r="I182" i="10"/>
  <c r="G182" i="10"/>
  <c r="F182" i="10"/>
  <c r="E182" i="10"/>
  <c r="I181" i="10"/>
  <c r="G181" i="10"/>
  <c r="F181" i="10"/>
  <c r="E181" i="10"/>
  <c r="I171" i="10"/>
  <c r="H171" i="10"/>
  <c r="G171" i="10"/>
  <c r="F171" i="10"/>
  <c r="E171" i="10"/>
  <c r="I170" i="10"/>
  <c r="G170" i="10"/>
  <c r="F170" i="10"/>
  <c r="E170" i="10"/>
  <c r="I169" i="10"/>
  <c r="G169" i="10"/>
  <c r="F169" i="10"/>
  <c r="E169" i="10"/>
  <c r="I168" i="10"/>
  <c r="G168" i="10"/>
  <c r="F168" i="10"/>
  <c r="E168" i="10"/>
  <c r="I167" i="10"/>
  <c r="G167" i="10"/>
  <c r="F167" i="10"/>
  <c r="E167" i="10"/>
  <c r="I166" i="10"/>
  <c r="G166" i="10"/>
  <c r="F166" i="10"/>
  <c r="E166" i="10"/>
  <c r="I165" i="10"/>
  <c r="G165" i="10"/>
  <c r="F165" i="10"/>
  <c r="E165" i="10"/>
  <c r="I155" i="10"/>
  <c r="G155" i="10"/>
  <c r="F155" i="10"/>
  <c r="E155" i="10"/>
  <c r="I154" i="10"/>
  <c r="G154" i="10"/>
  <c r="F154" i="10"/>
  <c r="E154" i="10"/>
  <c r="I153" i="10"/>
  <c r="G153" i="10"/>
  <c r="F153" i="10"/>
  <c r="E153" i="10"/>
  <c r="I152" i="10"/>
  <c r="G152" i="10"/>
  <c r="F152" i="10"/>
  <c r="E152" i="10"/>
  <c r="I151" i="10"/>
  <c r="G151" i="10"/>
  <c r="F151" i="10"/>
  <c r="E151" i="10"/>
  <c r="I150" i="10"/>
  <c r="G150" i="10"/>
  <c r="F150" i="10"/>
  <c r="E150" i="10"/>
  <c r="I149" i="10"/>
  <c r="G149" i="10"/>
  <c r="F149" i="10"/>
  <c r="E149" i="10"/>
  <c r="I148" i="10"/>
  <c r="G148" i="10"/>
  <c r="F148" i="10"/>
  <c r="E148" i="10"/>
  <c r="I147" i="10"/>
  <c r="G147" i="10"/>
  <c r="F147" i="10"/>
  <c r="E147" i="10"/>
  <c r="I146" i="10"/>
  <c r="G146" i="10"/>
  <c r="F146" i="10"/>
  <c r="E146" i="10"/>
  <c r="I145" i="10"/>
  <c r="G145" i="10"/>
  <c r="F145" i="10"/>
  <c r="E145" i="10"/>
  <c r="I144" i="10"/>
  <c r="G144" i="10"/>
  <c r="F144" i="10"/>
  <c r="E144" i="10"/>
  <c r="I143" i="10"/>
  <c r="G143" i="10"/>
  <c r="F143" i="10"/>
  <c r="E143" i="10"/>
  <c r="I131" i="10"/>
  <c r="G131" i="10"/>
  <c r="F131" i="10"/>
  <c r="E131" i="10"/>
  <c r="I130" i="10"/>
  <c r="H130" i="10"/>
  <c r="G130" i="10"/>
  <c r="F130" i="10"/>
  <c r="E130" i="10"/>
  <c r="Q129" i="10"/>
  <c r="P129" i="10"/>
  <c r="O129" i="10"/>
  <c r="N129" i="10"/>
  <c r="M129" i="10"/>
  <c r="L129" i="10"/>
  <c r="K129" i="10"/>
  <c r="J129" i="10"/>
  <c r="I129" i="10"/>
  <c r="G129" i="10"/>
  <c r="F129" i="10"/>
  <c r="E129" i="10"/>
  <c r="Q128" i="10"/>
  <c r="P128" i="10"/>
  <c r="O128" i="10"/>
  <c r="N128" i="10"/>
  <c r="M128" i="10"/>
  <c r="L128" i="10"/>
  <c r="K128" i="10"/>
  <c r="J128" i="10"/>
  <c r="I128" i="10"/>
  <c r="G128" i="10"/>
  <c r="F128" i="10"/>
  <c r="E128" i="10"/>
  <c r="Q127" i="10"/>
  <c r="P127" i="10"/>
  <c r="O127" i="10"/>
  <c r="N127" i="10"/>
  <c r="M127" i="10"/>
  <c r="L127" i="10"/>
  <c r="K127" i="10"/>
  <c r="J127" i="10"/>
  <c r="I127" i="10"/>
  <c r="G127" i="10"/>
  <c r="F127" i="10"/>
  <c r="E127" i="10"/>
  <c r="Q126" i="10"/>
  <c r="P126" i="10"/>
  <c r="O126" i="10"/>
  <c r="N126" i="10"/>
  <c r="M126" i="10"/>
  <c r="L126" i="10"/>
  <c r="K126" i="10"/>
  <c r="J126" i="10"/>
  <c r="I126" i="10"/>
  <c r="G126" i="10"/>
  <c r="F126" i="10"/>
  <c r="E126" i="10"/>
  <c r="Q125" i="10"/>
  <c r="P125" i="10"/>
  <c r="O125" i="10"/>
  <c r="N125" i="10"/>
  <c r="M125" i="10"/>
  <c r="L125" i="10"/>
  <c r="K125" i="10"/>
  <c r="J125" i="10"/>
  <c r="I125" i="10"/>
  <c r="G125" i="10"/>
  <c r="F125" i="10"/>
  <c r="E125" i="10"/>
  <c r="Q124" i="10"/>
  <c r="P124" i="10"/>
  <c r="O124" i="10"/>
  <c r="N124" i="10"/>
  <c r="M124" i="10"/>
  <c r="L124" i="10"/>
  <c r="K124" i="10"/>
  <c r="J124" i="10"/>
  <c r="I124" i="10"/>
  <c r="G124" i="10"/>
  <c r="F124" i="10"/>
  <c r="E124" i="10"/>
  <c r="G113" i="10"/>
  <c r="E113" i="10"/>
  <c r="G112" i="10"/>
  <c r="E112" i="10"/>
  <c r="G111" i="10"/>
  <c r="E111" i="10"/>
  <c r="G110" i="10"/>
  <c r="E110" i="10"/>
  <c r="G109" i="10"/>
  <c r="E109" i="10"/>
  <c r="G108" i="10"/>
  <c r="E108" i="10"/>
  <c r="G107" i="10"/>
  <c r="E107" i="10"/>
  <c r="G106" i="10"/>
  <c r="E106" i="10"/>
  <c r="G105" i="10"/>
  <c r="E105" i="10"/>
  <c r="G104" i="10"/>
  <c r="E104" i="10"/>
  <c r="G103" i="10"/>
  <c r="E103" i="10"/>
  <c r="G102" i="10"/>
  <c r="E102" i="10"/>
  <c r="G92" i="10"/>
  <c r="F92" i="10"/>
  <c r="E92" i="10"/>
  <c r="G91" i="10"/>
  <c r="F91" i="10"/>
  <c r="E91" i="10"/>
  <c r="G90" i="10"/>
  <c r="E90" i="10"/>
  <c r="G89" i="10"/>
  <c r="E89" i="10"/>
  <c r="G88" i="10"/>
  <c r="E88" i="10"/>
  <c r="G87" i="10"/>
  <c r="E87" i="10"/>
  <c r="G86" i="10"/>
  <c r="E86" i="10"/>
  <c r="G85" i="10"/>
  <c r="E85" i="10"/>
  <c r="I74" i="10"/>
  <c r="G74" i="10"/>
  <c r="F74" i="10"/>
  <c r="E74" i="10"/>
  <c r="I73" i="10"/>
  <c r="G73" i="10"/>
  <c r="F73" i="10"/>
  <c r="E73" i="10"/>
  <c r="I72" i="10"/>
  <c r="G72" i="10"/>
  <c r="F72" i="10"/>
  <c r="E72" i="10"/>
  <c r="I71" i="10"/>
  <c r="G71" i="10"/>
  <c r="F71" i="10"/>
  <c r="E71" i="10"/>
  <c r="I70" i="10"/>
  <c r="G70" i="10"/>
  <c r="F70" i="10"/>
  <c r="E70" i="10"/>
  <c r="I69" i="10"/>
  <c r="G69" i="10"/>
  <c r="F69" i="10"/>
  <c r="E69" i="10"/>
  <c r="I59" i="10"/>
  <c r="H59" i="10"/>
  <c r="G59" i="10"/>
  <c r="F59" i="10"/>
  <c r="E59" i="10"/>
  <c r="I58" i="10"/>
  <c r="G58" i="10"/>
  <c r="F58" i="10"/>
  <c r="E58" i="10"/>
  <c r="I57" i="10"/>
  <c r="G57" i="10"/>
  <c r="F57" i="10"/>
  <c r="E57" i="10"/>
  <c r="I56" i="10"/>
  <c r="G56" i="10"/>
  <c r="F56" i="10"/>
  <c r="E56" i="10"/>
  <c r="I55" i="10"/>
  <c r="G55" i="10"/>
  <c r="F55" i="10"/>
  <c r="E55" i="10"/>
  <c r="I54" i="10"/>
  <c r="G54" i="10"/>
  <c r="F54" i="10"/>
  <c r="E54" i="10"/>
  <c r="I53" i="10"/>
  <c r="G53" i="10"/>
  <c r="F53" i="10"/>
  <c r="E53" i="10"/>
  <c r="I43" i="10"/>
  <c r="G43" i="10"/>
  <c r="F43" i="10"/>
  <c r="E43" i="10"/>
  <c r="I42" i="10"/>
  <c r="G42" i="10"/>
  <c r="F42" i="10"/>
  <c r="E42" i="10"/>
  <c r="I41" i="10"/>
  <c r="G41" i="10"/>
  <c r="F41" i="10"/>
  <c r="E41" i="10"/>
  <c r="I40" i="10"/>
  <c r="G40" i="10"/>
  <c r="F40" i="10"/>
  <c r="E40" i="10"/>
  <c r="I39" i="10"/>
  <c r="G39" i="10"/>
  <c r="F39" i="10"/>
  <c r="E39" i="10"/>
  <c r="I38" i="10"/>
  <c r="G38" i="10"/>
  <c r="F38" i="10"/>
  <c r="E38" i="10"/>
  <c r="I37" i="10"/>
  <c r="G37" i="10"/>
  <c r="F37" i="10"/>
  <c r="E37" i="10"/>
  <c r="I36" i="10"/>
  <c r="G36" i="10"/>
  <c r="F36" i="10"/>
  <c r="E36" i="10"/>
  <c r="I35" i="10"/>
  <c r="G35" i="10"/>
  <c r="F35" i="10"/>
  <c r="E35" i="10"/>
  <c r="I34" i="10"/>
  <c r="G34" i="10"/>
  <c r="F34" i="10"/>
  <c r="E34" i="10"/>
  <c r="I33" i="10"/>
  <c r="G33" i="10"/>
  <c r="F33" i="10"/>
  <c r="E33" i="10"/>
  <c r="I32" i="10"/>
  <c r="G32" i="10"/>
  <c r="F32" i="10"/>
  <c r="E32" i="10"/>
  <c r="I31" i="10"/>
  <c r="G31" i="10"/>
  <c r="F31" i="10"/>
  <c r="E31" i="10"/>
  <c r="I20" i="10"/>
  <c r="G20" i="10"/>
  <c r="F20" i="10"/>
  <c r="E20" i="10"/>
  <c r="I19" i="10"/>
  <c r="H19" i="10"/>
  <c r="G19" i="10"/>
  <c r="F19" i="10"/>
  <c r="E19" i="10"/>
  <c r="Q18" i="10"/>
  <c r="P18" i="10"/>
  <c r="O18" i="10"/>
  <c r="N18" i="10"/>
  <c r="M18" i="10"/>
  <c r="L18" i="10"/>
  <c r="K18" i="10"/>
  <c r="J18" i="10"/>
  <c r="I18" i="10"/>
  <c r="G18" i="10"/>
  <c r="F18" i="10"/>
  <c r="E18" i="10"/>
  <c r="Q17" i="10"/>
  <c r="P17" i="10"/>
  <c r="O17" i="10"/>
  <c r="N17" i="10"/>
  <c r="M17" i="10"/>
  <c r="L17" i="10"/>
  <c r="K17" i="10"/>
  <c r="J17" i="10"/>
  <c r="I17" i="10"/>
  <c r="G17" i="10"/>
  <c r="F17" i="10"/>
  <c r="E17" i="10"/>
  <c r="Q16" i="10"/>
  <c r="P16" i="10"/>
  <c r="O16" i="10"/>
  <c r="N16" i="10"/>
  <c r="M16" i="10"/>
  <c r="L16" i="10"/>
  <c r="K16" i="10"/>
  <c r="J16" i="10"/>
  <c r="I16" i="10"/>
  <c r="G16" i="10"/>
  <c r="F16" i="10"/>
  <c r="E16" i="10"/>
  <c r="Q15" i="10"/>
  <c r="P15" i="10"/>
  <c r="O15" i="10"/>
  <c r="N15" i="10"/>
  <c r="M15" i="10"/>
  <c r="L15" i="10"/>
  <c r="K15" i="10"/>
  <c r="J15" i="10"/>
  <c r="I15" i="10"/>
  <c r="G15" i="10"/>
  <c r="F15" i="10"/>
  <c r="E15" i="10"/>
  <c r="Q14" i="10"/>
  <c r="P14" i="10"/>
  <c r="O14" i="10"/>
  <c r="N14" i="10"/>
  <c r="M14" i="10"/>
  <c r="L14" i="10"/>
  <c r="K14" i="10"/>
  <c r="J14" i="10"/>
  <c r="I14" i="10"/>
  <c r="G14" i="10"/>
  <c r="F14" i="10"/>
  <c r="E14" i="10"/>
  <c r="Q13" i="10"/>
  <c r="P13" i="10"/>
  <c r="O13" i="10"/>
  <c r="N13" i="10"/>
  <c r="M13" i="10"/>
  <c r="L13" i="10"/>
  <c r="K13" i="10"/>
  <c r="J13" i="10"/>
  <c r="I13" i="10"/>
  <c r="G13" i="10"/>
  <c r="F13" i="10"/>
  <c r="E13" i="10"/>
  <c r="A1" i="10"/>
  <c r="C14" i="17" s="1"/>
  <c r="G386" i="9"/>
  <c r="E386" i="9"/>
  <c r="G385" i="9"/>
  <c r="E385" i="9"/>
  <c r="G384" i="9"/>
  <c r="E384" i="9"/>
  <c r="G383" i="9"/>
  <c r="E383" i="9"/>
  <c r="G382" i="9"/>
  <c r="E382" i="9"/>
  <c r="G381" i="9"/>
  <c r="E381" i="9"/>
  <c r="G380" i="9"/>
  <c r="E380" i="9"/>
  <c r="G379" i="9"/>
  <c r="E379" i="9"/>
  <c r="G378" i="9"/>
  <c r="E378" i="9"/>
  <c r="G377" i="9"/>
  <c r="E377" i="9"/>
  <c r="G376" i="9"/>
  <c r="E376" i="9"/>
  <c r="G375" i="9"/>
  <c r="E375" i="9"/>
  <c r="G374" i="9"/>
  <c r="E374" i="9"/>
  <c r="G373" i="9"/>
  <c r="E373" i="9"/>
  <c r="G372" i="9"/>
  <c r="E372" i="9"/>
  <c r="G371" i="9"/>
  <c r="E371" i="9"/>
  <c r="G370" i="9"/>
  <c r="E370" i="9"/>
  <c r="G369" i="9"/>
  <c r="E369" i="9"/>
  <c r="G358" i="9"/>
  <c r="E358" i="9"/>
  <c r="G357" i="9"/>
  <c r="E357" i="9"/>
  <c r="G356" i="9"/>
  <c r="E356" i="9"/>
  <c r="G355" i="9"/>
  <c r="E355" i="9"/>
  <c r="G354" i="9"/>
  <c r="E354" i="9"/>
  <c r="G353" i="9"/>
  <c r="E353" i="9"/>
  <c r="G352" i="9"/>
  <c r="E352" i="9"/>
  <c r="G351" i="9"/>
  <c r="E351" i="9"/>
  <c r="G350" i="9"/>
  <c r="E350" i="9"/>
  <c r="G349" i="9"/>
  <c r="E349" i="9"/>
  <c r="G348" i="9"/>
  <c r="E348" i="9"/>
  <c r="G347" i="9"/>
  <c r="E347" i="9"/>
  <c r="G337" i="9"/>
  <c r="F337" i="9"/>
  <c r="E337" i="9"/>
  <c r="G336" i="9"/>
  <c r="F336" i="9"/>
  <c r="E336" i="9"/>
  <c r="G335" i="9"/>
  <c r="E335" i="9"/>
  <c r="G334" i="9"/>
  <c r="E334" i="9"/>
  <c r="G333" i="9"/>
  <c r="E333" i="9"/>
  <c r="G332" i="9"/>
  <c r="E332" i="9"/>
  <c r="G331" i="9"/>
  <c r="E331" i="9"/>
  <c r="G330" i="9"/>
  <c r="E330" i="9"/>
  <c r="I319" i="9"/>
  <c r="G319" i="9"/>
  <c r="F319" i="9"/>
  <c r="E319" i="9"/>
  <c r="I318" i="9"/>
  <c r="G318" i="9"/>
  <c r="F318" i="9"/>
  <c r="E318" i="9"/>
  <c r="I317" i="9"/>
  <c r="G317" i="9"/>
  <c r="F317" i="9"/>
  <c r="E317" i="9"/>
  <c r="I316" i="9"/>
  <c r="G316" i="9"/>
  <c r="F316" i="9"/>
  <c r="E316" i="9"/>
  <c r="I315" i="9"/>
  <c r="G315" i="9"/>
  <c r="F315" i="9"/>
  <c r="E315" i="9"/>
  <c r="I314" i="9"/>
  <c r="G314" i="9"/>
  <c r="F314" i="9"/>
  <c r="E314" i="9"/>
  <c r="I304" i="9"/>
  <c r="H304" i="9"/>
  <c r="G304" i="9"/>
  <c r="F304" i="9"/>
  <c r="E304" i="9"/>
  <c r="I303" i="9"/>
  <c r="G303" i="9"/>
  <c r="F303" i="9"/>
  <c r="E303" i="9"/>
  <c r="I302" i="9"/>
  <c r="G302" i="9"/>
  <c r="F302" i="9"/>
  <c r="E302" i="9"/>
  <c r="I301" i="9"/>
  <c r="G301" i="9"/>
  <c r="F301" i="9"/>
  <c r="E301" i="9"/>
  <c r="I300" i="9"/>
  <c r="G300" i="9"/>
  <c r="F300" i="9"/>
  <c r="E300" i="9"/>
  <c r="I299" i="9"/>
  <c r="G299" i="9"/>
  <c r="F299" i="9"/>
  <c r="E299" i="9"/>
  <c r="I298" i="9"/>
  <c r="G298" i="9"/>
  <c r="F298" i="9"/>
  <c r="E298" i="9"/>
  <c r="I288" i="9"/>
  <c r="G288" i="9"/>
  <c r="F288" i="9"/>
  <c r="E288" i="9"/>
  <c r="Q287" i="9"/>
  <c r="P287" i="9"/>
  <c r="O287" i="9"/>
  <c r="N287" i="9"/>
  <c r="M287" i="9"/>
  <c r="L287" i="9"/>
  <c r="K287" i="9"/>
  <c r="J287" i="9"/>
  <c r="I287" i="9"/>
  <c r="G287" i="9"/>
  <c r="F287" i="9"/>
  <c r="E287" i="9"/>
  <c r="Q286" i="9"/>
  <c r="P286" i="9"/>
  <c r="O286" i="9"/>
  <c r="N286" i="9"/>
  <c r="M286" i="9"/>
  <c r="L286" i="9"/>
  <c r="K286" i="9"/>
  <c r="J286" i="9"/>
  <c r="I286" i="9"/>
  <c r="G286" i="9"/>
  <c r="F286" i="9"/>
  <c r="E286" i="9"/>
  <c r="Q285" i="9"/>
  <c r="P285" i="9"/>
  <c r="O285" i="9"/>
  <c r="N285" i="9"/>
  <c r="M285" i="9"/>
  <c r="L285" i="9"/>
  <c r="K285" i="9"/>
  <c r="J285" i="9"/>
  <c r="I285" i="9"/>
  <c r="G285" i="9"/>
  <c r="F285" i="9"/>
  <c r="E285" i="9"/>
  <c r="Q284" i="9"/>
  <c r="P284" i="9"/>
  <c r="O284" i="9"/>
  <c r="N284" i="9"/>
  <c r="M284" i="9"/>
  <c r="L284" i="9"/>
  <c r="K284" i="9"/>
  <c r="J284" i="9"/>
  <c r="I284" i="9"/>
  <c r="G284" i="9"/>
  <c r="F284" i="9"/>
  <c r="E284" i="9"/>
  <c r="Q283" i="9"/>
  <c r="P283" i="9"/>
  <c r="O283" i="9"/>
  <c r="N283" i="9"/>
  <c r="M283" i="9"/>
  <c r="L283" i="9"/>
  <c r="K283" i="9"/>
  <c r="J283" i="9"/>
  <c r="I283" i="9"/>
  <c r="G283" i="9"/>
  <c r="F283" i="9"/>
  <c r="E283" i="9"/>
  <c r="Q282" i="9"/>
  <c r="P282" i="9"/>
  <c r="O282" i="9"/>
  <c r="N282" i="9"/>
  <c r="M282" i="9"/>
  <c r="L282" i="9"/>
  <c r="K282" i="9"/>
  <c r="J282" i="9"/>
  <c r="I282" i="9"/>
  <c r="G282" i="9"/>
  <c r="F282" i="9"/>
  <c r="E282" i="9"/>
  <c r="I281" i="9"/>
  <c r="G281" i="9"/>
  <c r="F281" i="9"/>
  <c r="E281" i="9"/>
  <c r="I280" i="9"/>
  <c r="G280" i="9"/>
  <c r="F280" i="9"/>
  <c r="E280" i="9"/>
  <c r="I279" i="9"/>
  <c r="G279" i="9"/>
  <c r="F279" i="9"/>
  <c r="E279" i="9"/>
  <c r="I278" i="9"/>
  <c r="G278" i="9"/>
  <c r="F278" i="9"/>
  <c r="E278" i="9"/>
  <c r="I277" i="9"/>
  <c r="G277" i="9"/>
  <c r="F277" i="9"/>
  <c r="E277" i="9"/>
  <c r="I276" i="9"/>
  <c r="G276" i="9"/>
  <c r="F276" i="9"/>
  <c r="E276" i="9"/>
  <c r="I264" i="9"/>
  <c r="G264" i="9"/>
  <c r="F264" i="9"/>
  <c r="E264" i="9"/>
  <c r="I263" i="9"/>
  <c r="H263" i="9"/>
  <c r="G263" i="9"/>
  <c r="F263" i="9"/>
  <c r="E263" i="9"/>
  <c r="Q262" i="9"/>
  <c r="P262" i="9"/>
  <c r="O262" i="9"/>
  <c r="N262" i="9"/>
  <c r="M262" i="9"/>
  <c r="L262" i="9"/>
  <c r="K262" i="9"/>
  <c r="J262" i="9"/>
  <c r="I262" i="9"/>
  <c r="G262" i="9"/>
  <c r="F262" i="9"/>
  <c r="E262" i="9"/>
  <c r="Q261" i="9"/>
  <c r="P261" i="9"/>
  <c r="O261" i="9"/>
  <c r="N261" i="9"/>
  <c r="M261" i="9"/>
  <c r="L261" i="9"/>
  <c r="K261" i="9"/>
  <c r="J261" i="9"/>
  <c r="I261" i="9"/>
  <c r="G261" i="9"/>
  <c r="F261" i="9"/>
  <c r="E261" i="9"/>
  <c r="Q260" i="9"/>
  <c r="P260" i="9"/>
  <c r="O260" i="9"/>
  <c r="N260" i="9"/>
  <c r="M260" i="9"/>
  <c r="L260" i="9"/>
  <c r="K260" i="9"/>
  <c r="J260" i="9"/>
  <c r="I260" i="9"/>
  <c r="G260" i="9"/>
  <c r="F260" i="9"/>
  <c r="E260" i="9"/>
  <c r="Q259" i="9"/>
  <c r="P259" i="9"/>
  <c r="O259" i="9"/>
  <c r="N259" i="9"/>
  <c r="M259" i="9"/>
  <c r="L259" i="9"/>
  <c r="K259" i="9"/>
  <c r="J259" i="9"/>
  <c r="I259" i="9"/>
  <c r="G259" i="9"/>
  <c r="F259" i="9"/>
  <c r="E259" i="9"/>
  <c r="Q258" i="9"/>
  <c r="P258" i="9"/>
  <c r="O258" i="9"/>
  <c r="N258" i="9"/>
  <c r="M258" i="9"/>
  <c r="L258" i="9"/>
  <c r="K258" i="9"/>
  <c r="J258" i="9"/>
  <c r="I258" i="9"/>
  <c r="G258" i="9"/>
  <c r="F258" i="9"/>
  <c r="E258" i="9"/>
  <c r="Q257" i="9"/>
  <c r="P257" i="9"/>
  <c r="O257" i="9"/>
  <c r="N257" i="9"/>
  <c r="M257" i="9"/>
  <c r="L257" i="9"/>
  <c r="K257" i="9"/>
  <c r="J257" i="9"/>
  <c r="I257" i="9"/>
  <c r="G257" i="9"/>
  <c r="F257" i="9"/>
  <c r="E257" i="9"/>
  <c r="G246" i="9"/>
  <c r="E246" i="9"/>
  <c r="G245" i="9"/>
  <c r="E245" i="9"/>
  <c r="G244" i="9"/>
  <c r="E244" i="9"/>
  <c r="G243" i="9"/>
  <c r="E243" i="9"/>
  <c r="G242" i="9"/>
  <c r="E242" i="9"/>
  <c r="G241" i="9"/>
  <c r="E241" i="9"/>
  <c r="G240" i="9"/>
  <c r="E240" i="9"/>
  <c r="G239" i="9"/>
  <c r="E239" i="9"/>
  <c r="G238" i="9"/>
  <c r="E238" i="9"/>
  <c r="G237" i="9"/>
  <c r="E237" i="9"/>
  <c r="G236" i="9"/>
  <c r="E236" i="9"/>
  <c r="G235" i="9"/>
  <c r="E235" i="9"/>
  <c r="G225" i="9"/>
  <c r="F225" i="9"/>
  <c r="E225" i="9"/>
  <c r="G224" i="9"/>
  <c r="F224" i="9"/>
  <c r="E224" i="9"/>
  <c r="G223" i="9"/>
  <c r="E223" i="9"/>
  <c r="G222" i="9"/>
  <c r="E222" i="9"/>
  <c r="G221" i="9"/>
  <c r="E221" i="9"/>
  <c r="G220" i="9"/>
  <c r="E220" i="9"/>
  <c r="G219" i="9"/>
  <c r="E219" i="9"/>
  <c r="G218" i="9"/>
  <c r="E218" i="9"/>
  <c r="I207" i="9"/>
  <c r="G207" i="9"/>
  <c r="F207" i="9"/>
  <c r="E207" i="9"/>
  <c r="I206" i="9"/>
  <c r="G206" i="9"/>
  <c r="F206" i="9"/>
  <c r="E206" i="9"/>
  <c r="I205" i="9"/>
  <c r="G205" i="9"/>
  <c r="F205" i="9"/>
  <c r="E205" i="9"/>
  <c r="I204" i="9"/>
  <c r="G204" i="9"/>
  <c r="F204" i="9"/>
  <c r="E204" i="9"/>
  <c r="I203" i="9"/>
  <c r="G203" i="9"/>
  <c r="F203" i="9"/>
  <c r="E203" i="9"/>
  <c r="I202" i="9"/>
  <c r="G202" i="9"/>
  <c r="F202" i="9"/>
  <c r="E202" i="9"/>
  <c r="I192" i="9"/>
  <c r="H192" i="9"/>
  <c r="G192" i="9"/>
  <c r="F192" i="9"/>
  <c r="E192" i="9"/>
  <c r="I191" i="9"/>
  <c r="G191" i="9"/>
  <c r="F191" i="9"/>
  <c r="E191" i="9"/>
  <c r="I190" i="9"/>
  <c r="G190" i="9"/>
  <c r="F190" i="9"/>
  <c r="E190" i="9"/>
  <c r="I189" i="9"/>
  <c r="G189" i="9"/>
  <c r="F189" i="9"/>
  <c r="E189" i="9"/>
  <c r="I188" i="9"/>
  <c r="G188" i="9"/>
  <c r="F188" i="9"/>
  <c r="E188" i="9"/>
  <c r="I187" i="9"/>
  <c r="G187" i="9"/>
  <c r="F187" i="9"/>
  <c r="E187" i="9"/>
  <c r="I186" i="9"/>
  <c r="G186" i="9"/>
  <c r="F186" i="9"/>
  <c r="E186" i="9"/>
  <c r="I176" i="9"/>
  <c r="G176" i="9"/>
  <c r="F176" i="9"/>
  <c r="E176" i="9"/>
  <c r="Q175" i="9"/>
  <c r="P175" i="9"/>
  <c r="O175" i="9"/>
  <c r="N175" i="9"/>
  <c r="M175" i="9"/>
  <c r="L175" i="9"/>
  <c r="K175" i="9"/>
  <c r="J175" i="9"/>
  <c r="I175" i="9"/>
  <c r="G175" i="9"/>
  <c r="F175" i="9"/>
  <c r="E175" i="9"/>
  <c r="Q174" i="9"/>
  <c r="P174" i="9"/>
  <c r="O174" i="9"/>
  <c r="N174" i="9"/>
  <c r="M174" i="9"/>
  <c r="L174" i="9"/>
  <c r="K174" i="9"/>
  <c r="J174" i="9"/>
  <c r="I174" i="9"/>
  <c r="G174" i="9"/>
  <c r="F174" i="9"/>
  <c r="E174" i="9"/>
  <c r="Q173" i="9"/>
  <c r="P173" i="9"/>
  <c r="O173" i="9"/>
  <c r="N173" i="9"/>
  <c r="M173" i="9"/>
  <c r="L173" i="9"/>
  <c r="K173" i="9"/>
  <c r="J173" i="9"/>
  <c r="I173" i="9"/>
  <c r="G173" i="9"/>
  <c r="F173" i="9"/>
  <c r="E173" i="9"/>
  <c r="Q172" i="9"/>
  <c r="P172" i="9"/>
  <c r="O172" i="9"/>
  <c r="N172" i="9"/>
  <c r="M172" i="9"/>
  <c r="L172" i="9"/>
  <c r="K172" i="9"/>
  <c r="J172" i="9"/>
  <c r="I172" i="9"/>
  <c r="G172" i="9"/>
  <c r="F172" i="9"/>
  <c r="E172" i="9"/>
  <c r="Q171" i="9"/>
  <c r="P171" i="9"/>
  <c r="O171" i="9"/>
  <c r="N171" i="9"/>
  <c r="M171" i="9"/>
  <c r="L171" i="9"/>
  <c r="K171" i="9"/>
  <c r="J171" i="9"/>
  <c r="I171" i="9"/>
  <c r="G171" i="9"/>
  <c r="F171" i="9"/>
  <c r="E171" i="9"/>
  <c r="Q170" i="9"/>
  <c r="P170" i="9"/>
  <c r="O170" i="9"/>
  <c r="N170" i="9"/>
  <c r="M170" i="9"/>
  <c r="L170" i="9"/>
  <c r="K170" i="9"/>
  <c r="J170" i="9"/>
  <c r="I170" i="9"/>
  <c r="G170" i="9"/>
  <c r="F170" i="9"/>
  <c r="E170" i="9"/>
  <c r="I169" i="9"/>
  <c r="G169" i="9"/>
  <c r="F169" i="9"/>
  <c r="E169" i="9"/>
  <c r="I168" i="9"/>
  <c r="G168" i="9"/>
  <c r="F168" i="9"/>
  <c r="E168" i="9"/>
  <c r="I167" i="9"/>
  <c r="G167" i="9"/>
  <c r="F167" i="9"/>
  <c r="E167" i="9"/>
  <c r="I166" i="9"/>
  <c r="G166" i="9"/>
  <c r="F166" i="9"/>
  <c r="E166" i="9"/>
  <c r="I165" i="9"/>
  <c r="G165" i="9"/>
  <c r="F165" i="9"/>
  <c r="E165" i="9"/>
  <c r="I164" i="9"/>
  <c r="G164" i="9"/>
  <c r="F164" i="9"/>
  <c r="E164" i="9"/>
  <c r="I152" i="9"/>
  <c r="G152" i="9"/>
  <c r="F152" i="9"/>
  <c r="E152" i="9"/>
  <c r="I151" i="9"/>
  <c r="H151" i="9"/>
  <c r="G151" i="9"/>
  <c r="F151" i="9"/>
  <c r="E151" i="9"/>
  <c r="Q150" i="9"/>
  <c r="P150" i="9"/>
  <c r="O150" i="9"/>
  <c r="N150" i="9"/>
  <c r="M150" i="9"/>
  <c r="L150" i="9"/>
  <c r="K150" i="9"/>
  <c r="J150" i="9"/>
  <c r="I150" i="9"/>
  <c r="G150" i="9"/>
  <c r="F150" i="9"/>
  <c r="E150" i="9"/>
  <c r="Q149" i="9"/>
  <c r="P149" i="9"/>
  <c r="O149" i="9"/>
  <c r="N149" i="9"/>
  <c r="M149" i="9"/>
  <c r="L149" i="9"/>
  <c r="K149" i="9"/>
  <c r="J149" i="9"/>
  <c r="I149" i="9"/>
  <c r="G149" i="9"/>
  <c r="F149" i="9"/>
  <c r="E149" i="9"/>
  <c r="Q148" i="9"/>
  <c r="P148" i="9"/>
  <c r="O148" i="9"/>
  <c r="N148" i="9"/>
  <c r="M148" i="9"/>
  <c r="L148" i="9"/>
  <c r="K148" i="9"/>
  <c r="J148" i="9"/>
  <c r="I148" i="9"/>
  <c r="G148" i="9"/>
  <c r="F148" i="9"/>
  <c r="E148" i="9"/>
  <c r="Q147" i="9"/>
  <c r="P147" i="9"/>
  <c r="O147" i="9"/>
  <c r="N147" i="9"/>
  <c r="M147" i="9"/>
  <c r="L147" i="9"/>
  <c r="K147" i="9"/>
  <c r="J147" i="9"/>
  <c r="I147" i="9"/>
  <c r="G147" i="9"/>
  <c r="F147" i="9"/>
  <c r="E147" i="9"/>
  <c r="Q146" i="9"/>
  <c r="P146" i="9"/>
  <c r="O146" i="9"/>
  <c r="N146" i="9"/>
  <c r="M146" i="9"/>
  <c r="L146" i="9"/>
  <c r="K146" i="9"/>
  <c r="J146" i="9"/>
  <c r="I146" i="9"/>
  <c r="G146" i="9"/>
  <c r="F146" i="9"/>
  <c r="E146" i="9"/>
  <c r="Q145" i="9"/>
  <c r="P145" i="9"/>
  <c r="O145" i="9"/>
  <c r="N145" i="9"/>
  <c r="M145" i="9"/>
  <c r="L145" i="9"/>
  <c r="K145" i="9"/>
  <c r="J145" i="9"/>
  <c r="I145" i="9"/>
  <c r="G145" i="9"/>
  <c r="F145" i="9"/>
  <c r="E145" i="9"/>
  <c r="G134" i="9"/>
  <c r="E134" i="9"/>
  <c r="G133" i="9"/>
  <c r="E133" i="9"/>
  <c r="G132" i="9"/>
  <c r="E132" i="9"/>
  <c r="G131" i="9"/>
  <c r="E131" i="9"/>
  <c r="G130" i="9"/>
  <c r="E130" i="9"/>
  <c r="G129" i="9"/>
  <c r="E129" i="9"/>
  <c r="G128" i="9"/>
  <c r="E128" i="9"/>
  <c r="G127" i="9"/>
  <c r="E127" i="9"/>
  <c r="G126" i="9"/>
  <c r="E126" i="9"/>
  <c r="G125" i="9"/>
  <c r="E125" i="9"/>
  <c r="G124" i="9"/>
  <c r="E124" i="9"/>
  <c r="G123" i="9"/>
  <c r="E123" i="9"/>
  <c r="G113" i="9"/>
  <c r="F113" i="9"/>
  <c r="E113" i="9"/>
  <c r="G112" i="9"/>
  <c r="F112" i="9"/>
  <c r="E112" i="9"/>
  <c r="G111" i="9"/>
  <c r="E111" i="9"/>
  <c r="G110" i="9"/>
  <c r="E110" i="9"/>
  <c r="G109" i="9"/>
  <c r="E109" i="9"/>
  <c r="G108" i="9"/>
  <c r="E108" i="9"/>
  <c r="G107" i="9"/>
  <c r="E107" i="9"/>
  <c r="G106" i="9"/>
  <c r="E106" i="9"/>
  <c r="I95" i="9"/>
  <c r="G95" i="9"/>
  <c r="F95" i="9"/>
  <c r="E95" i="9"/>
  <c r="I94" i="9"/>
  <c r="G94" i="9"/>
  <c r="F94" i="9"/>
  <c r="E94" i="9"/>
  <c r="I93" i="9"/>
  <c r="G93" i="9"/>
  <c r="F93" i="9"/>
  <c r="E93" i="9"/>
  <c r="I92" i="9"/>
  <c r="G92" i="9"/>
  <c r="F92" i="9"/>
  <c r="E92" i="9"/>
  <c r="I91" i="9"/>
  <c r="G91" i="9"/>
  <c r="F91" i="9"/>
  <c r="E91" i="9"/>
  <c r="I90" i="9"/>
  <c r="G90" i="9"/>
  <c r="F90" i="9"/>
  <c r="E90" i="9"/>
  <c r="I80" i="9"/>
  <c r="H80" i="9"/>
  <c r="G80" i="9"/>
  <c r="F80" i="9"/>
  <c r="E80" i="9"/>
  <c r="I79" i="9"/>
  <c r="G79" i="9"/>
  <c r="F79" i="9"/>
  <c r="E79" i="9"/>
  <c r="I78" i="9"/>
  <c r="G78" i="9"/>
  <c r="F78" i="9"/>
  <c r="E78" i="9"/>
  <c r="I77" i="9"/>
  <c r="G77" i="9"/>
  <c r="F77" i="9"/>
  <c r="E77" i="9"/>
  <c r="I76" i="9"/>
  <c r="G76" i="9"/>
  <c r="F76" i="9"/>
  <c r="E76" i="9"/>
  <c r="I75" i="9"/>
  <c r="G75" i="9"/>
  <c r="F75" i="9"/>
  <c r="E75" i="9"/>
  <c r="I74" i="9"/>
  <c r="G74" i="9"/>
  <c r="F74" i="9"/>
  <c r="E74" i="9"/>
  <c r="I64" i="9"/>
  <c r="G64" i="9"/>
  <c r="F64" i="9"/>
  <c r="E64" i="9"/>
  <c r="I63" i="9"/>
  <c r="G63" i="9"/>
  <c r="F63" i="9"/>
  <c r="E63" i="9"/>
  <c r="I62" i="9"/>
  <c r="G62" i="9"/>
  <c r="F62" i="9"/>
  <c r="E62" i="9"/>
  <c r="I61" i="9"/>
  <c r="G61" i="9"/>
  <c r="F61" i="9"/>
  <c r="E61" i="9"/>
  <c r="I60" i="9"/>
  <c r="G60" i="9"/>
  <c r="F60" i="9"/>
  <c r="E60" i="9"/>
  <c r="I59" i="9"/>
  <c r="G59" i="9"/>
  <c r="F59" i="9"/>
  <c r="E59" i="9"/>
  <c r="I58" i="9"/>
  <c r="G58" i="9"/>
  <c r="F58" i="9"/>
  <c r="E58" i="9"/>
  <c r="I57" i="9"/>
  <c r="G57" i="9"/>
  <c r="F57" i="9"/>
  <c r="E57" i="9"/>
  <c r="I56" i="9"/>
  <c r="G56" i="9"/>
  <c r="F56" i="9"/>
  <c r="E56" i="9"/>
  <c r="I55" i="9"/>
  <c r="G55" i="9"/>
  <c r="F55" i="9"/>
  <c r="E55" i="9"/>
  <c r="I54" i="9"/>
  <c r="G54" i="9"/>
  <c r="F54" i="9"/>
  <c r="E54" i="9"/>
  <c r="I53" i="9"/>
  <c r="G53" i="9"/>
  <c r="F53" i="9"/>
  <c r="E53" i="9"/>
  <c r="I52" i="9"/>
  <c r="G52" i="9"/>
  <c r="F52" i="9"/>
  <c r="E52" i="9"/>
  <c r="I41" i="9"/>
  <c r="G41" i="9"/>
  <c r="F41" i="9"/>
  <c r="E41" i="9"/>
  <c r="I40" i="9"/>
  <c r="G40" i="9"/>
  <c r="F40" i="9"/>
  <c r="E40" i="9"/>
  <c r="I39" i="9"/>
  <c r="G39" i="9"/>
  <c r="F39" i="9"/>
  <c r="E39" i="9"/>
  <c r="I38" i="9"/>
  <c r="G38" i="9"/>
  <c r="F38" i="9"/>
  <c r="E38" i="9"/>
  <c r="I37" i="9"/>
  <c r="G37" i="9"/>
  <c r="F37" i="9"/>
  <c r="E37" i="9"/>
  <c r="I36" i="9"/>
  <c r="G36" i="9"/>
  <c r="F36" i="9"/>
  <c r="E36" i="9"/>
  <c r="I35" i="9"/>
  <c r="G35" i="9"/>
  <c r="F35" i="9"/>
  <c r="E35" i="9"/>
  <c r="I34" i="9"/>
  <c r="G34" i="9"/>
  <c r="F34" i="9"/>
  <c r="E34" i="9"/>
  <c r="I33" i="9"/>
  <c r="G33" i="9"/>
  <c r="F33" i="9"/>
  <c r="E33" i="9"/>
  <c r="I32" i="9"/>
  <c r="G32" i="9"/>
  <c r="F32" i="9"/>
  <c r="E32" i="9"/>
  <c r="I31" i="9"/>
  <c r="G31" i="9"/>
  <c r="F31" i="9"/>
  <c r="E31" i="9"/>
  <c r="I30" i="9"/>
  <c r="G30" i="9"/>
  <c r="F30" i="9"/>
  <c r="E30" i="9"/>
  <c r="I20" i="9"/>
  <c r="G20" i="9"/>
  <c r="F20" i="9"/>
  <c r="E20" i="9"/>
  <c r="I19" i="9"/>
  <c r="H19" i="9"/>
  <c r="G19" i="9"/>
  <c r="F19" i="9"/>
  <c r="E19" i="9"/>
  <c r="Q18" i="9"/>
  <c r="P18" i="9"/>
  <c r="O18" i="9"/>
  <c r="N18" i="9"/>
  <c r="M18" i="9"/>
  <c r="L18" i="9"/>
  <c r="K18" i="9"/>
  <c r="J18" i="9"/>
  <c r="I18" i="9"/>
  <c r="G18" i="9"/>
  <c r="F18" i="9"/>
  <c r="E18" i="9"/>
  <c r="Q17" i="9"/>
  <c r="P17" i="9"/>
  <c r="O17" i="9"/>
  <c r="N17" i="9"/>
  <c r="M17" i="9"/>
  <c r="L17" i="9"/>
  <c r="K17" i="9"/>
  <c r="J17" i="9"/>
  <c r="I17" i="9"/>
  <c r="G17" i="9"/>
  <c r="F17" i="9"/>
  <c r="E17" i="9"/>
  <c r="Q16" i="9"/>
  <c r="P16" i="9"/>
  <c r="O16" i="9"/>
  <c r="N16" i="9"/>
  <c r="M16" i="9"/>
  <c r="L16" i="9"/>
  <c r="K16" i="9"/>
  <c r="J16" i="9"/>
  <c r="I16" i="9"/>
  <c r="G16" i="9"/>
  <c r="F16" i="9"/>
  <c r="E16" i="9"/>
  <c r="Q15" i="9"/>
  <c r="P15" i="9"/>
  <c r="O15" i="9"/>
  <c r="N15" i="9"/>
  <c r="M15" i="9"/>
  <c r="L15" i="9"/>
  <c r="K15" i="9"/>
  <c r="J15" i="9"/>
  <c r="I15" i="9"/>
  <c r="G15" i="9"/>
  <c r="F15" i="9"/>
  <c r="E15" i="9"/>
  <c r="Q14" i="9"/>
  <c r="P14" i="9"/>
  <c r="O14" i="9"/>
  <c r="N14" i="9"/>
  <c r="M14" i="9"/>
  <c r="L14" i="9"/>
  <c r="K14" i="9"/>
  <c r="J14" i="9"/>
  <c r="I14" i="9"/>
  <c r="G14" i="9"/>
  <c r="F14" i="9"/>
  <c r="E14" i="9"/>
  <c r="Q13" i="9"/>
  <c r="P13" i="9"/>
  <c r="O13" i="9"/>
  <c r="N13" i="9"/>
  <c r="M13" i="9"/>
  <c r="L13" i="9"/>
  <c r="K13" i="9"/>
  <c r="J13" i="9"/>
  <c r="I13" i="9"/>
  <c r="G13" i="9"/>
  <c r="F13" i="9"/>
  <c r="E13" i="9"/>
  <c r="A1" i="9"/>
  <c r="Q12" i="8"/>
  <c r="P12" i="8"/>
  <c r="O12" i="8"/>
  <c r="N12" i="8"/>
  <c r="M12" i="8"/>
  <c r="L12" i="8"/>
  <c r="K12" i="8"/>
  <c r="J12" i="8"/>
  <c r="J13" i="8" s="1"/>
  <c r="I12" i="8"/>
  <c r="H12" i="8"/>
  <c r="G12" i="8"/>
  <c r="F12" i="8"/>
  <c r="E12" i="8"/>
  <c r="G11" i="8"/>
  <c r="F11" i="8"/>
  <c r="E11" i="8"/>
  <c r="A1" i="8"/>
  <c r="I171" i="7"/>
  <c r="G171" i="7"/>
  <c r="F171" i="7"/>
  <c r="E171" i="7"/>
  <c r="Q170" i="7"/>
  <c r="P170" i="7"/>
  <c r="O170" i="7"/>
  <c r="N170" i="7"/>
  <c r="M170" i="7"/>
  <c r="L170" i="7"/>
  <c r="K170" i="7"/>
  <c r="J170" i="7"/>
  <c r="I170" i="7"/>
  <c r="G170" i="7"/>
  <c r="F170" i="7"/>
  <c r="E170" i="7"/>
  <c r="Q169" i="7"/>
  <c r="P169" i="7"/>
  <c r="O169" i="7"/>
  <c r="N169" i="7"/>
  <c r="M169" i="7"/>
  <c r="L169" i="7"/>
  <c r="K169" i="7"/>
  <c r="J169" i="7"/>
  <c r="I169" i="7"/>
  <c r="G169" i="7"/>
  <c r="F169" i="7"/>
  <c r="E169" i="7"/>
  <c r="Q168" i="7"/>
  <c r="P168" i="7"/>
  <c r="O168" i="7"/>
  <c r="N168" i="7"/>
  <c r="M168" i="7"/>
  <c r="L168" i="7"/>
  <c r="K168" i="7"/>
  <c r="J168" i="7"/>
  <c r="I168" i="7"/>
  <c r="G168" i="7"/>
  <c r="F168" i="7"/>
  <c r="E168" i="7"/>
  <c r="Q167" i="7"/>
  <c r="P167" i="7"/>
  <c r="O167" i="7"/>
  <c r="N167" i="7"/>
  <c r="M167" i="7"/>
  <c r="L167" i="7"/>
  <c r="K167" i="7"/>
  <c r="J167" i="7"/>
  <c r="I167" i="7"/>
  <c r="G167" i="7"/>
  <c r="F167" i="7"/>
  <c r="E167" i="7"/>
  <c r="Q166" i="7"/>
  <c r="P166" i="7"/>
  <c r="O166" i="7"/>
  <c r="N166" i="7"/>
  <c r="M166" i="7"/>
  <c r="L166" i="7"/>
  <c r="K166" i="7"/>
  <c r="J166" i="7"/>
  <c r="I166" i="7"/>
  <c r="G166" i="7"/>
  <c r="F166" i="7"/>
  <c r="E166" i="7"/>
  <c r="Q165" i="7"/>
  <c r="P165" i="7"/>
  <c r="O165" i="7"/>
  <c r="N165" i="7"/>
  <c r="M165" i="7"/>
  <c r="L165" i="7"/>
  <c r="K165" i="7"/>
  <c r="J165" i="7"/>
  <c r="I165" i="7"/>
  <c r="G165" i="7"/>
  <c r="F165" i="7"/>
  <c r="E165" i="7"/>
  <c r="Q164" i="7"/>
  <c r="P164" i="7"/>
  <c r="O164" i="7"/>
  <c r="N164" i="7"/>
  <c r="M164" i="7"/>
  <c r="L164" i="7"/>
  <c r="K164" i="7"/>
  <c r="J164" i="7"/>
  <c r="I164" i="7"/>
  <c r="G164" i="7"/>
  <c r="F164" i="7"/>
  <c r="E164" i="7"/>
  <c r="Q163" i="7"/>
  <c r="P163" i="7"/>
  <c r="O163" i="7"/>
  <c r="N163" i="7"/>
  <c r="M163" i="7"/>
  <c r="L163" i="7"/>
  <c r="K163" i="7"/>
  <c r="J163" i="7"/>
  <c r="I163" i="7"/>
  <c r="G163" i="7"/>
  <c r="F163" i="7"/>
  <c r="E163" i="7"/>
  <c r="Q162" i="7"/>
  <c r="P162" i="7"/>
  <c r="O162" i="7"/>
  <c r="N162" i="7"/>
  <c r="M162" i="7"/>
  <c r="L162" i="7"/>
  <c r="K162" i="7"/>
  <c r="J162" i="7"/>
  <c r="I162" i="7"/>
  <c r="G162" i="7"/>
  <c r="F162" i="7"/>
  <c r="E162" i="7"/>
  <c r="Q161" i="7"/>
  <c r="P161" i="7"/>
  <c r="O161" i="7"/>
  <c r="N161" i="7"/>
  <c r="M161" i="7"/>
  <c r="L161" i="7"/>
  <c r="K161" i="7"/>
  <c r="J161" i="7"/>
  <c r="I161" i="7"/>
  <c r="G161" i="7"/>
  <c r="F161" i="7"/>
  <c r="E161" i="7"/>
  <c r="Q160" i="7"/>
  <c r="P160" i="7"/>
  <c r="O160" i="7"/>
  <c r="N160" i="7"/>
  <c r="M160" i="7"/>
  <c r="L160" i="7"/>
  <c r="K160" i="7"/>
  <c r="J160" i="7"/>
  <c r="I160" i="7"/>
  <c r="G160" i="7"/>
  <c r="F160" i="7"/>
  <c r="E160" i="7"/>
  <c r="Q159" i="7"/>
  <c r="P159" i="7"/>
  <c r="O159" i="7"/>
  <c r="N159" i="7"/>
  <c r="M159" i="7"/>
  <c r="L159" i="7"/>
  <c r="K159" i="7"/>
  <c r="J159" i="7"/>
  <c r="I159" i="7"/>
  <c r="G159" i="7"/>
  <c r="F159" i="7"/>
  <c r="E159" i="7"/>
  <c r="Q158" i="7"/>
  <c r="P158" i="7"/>
  <c r="O158" i="7"/>
  <c r="N158" i="7"/>
  <c r="M158" i="7"/>
  <c r="L158" i="7"/>
  <c r="K158" i="7"/>
  <c r="J158" i="7"/>
  <c r="I158" i="7"/>
  <c r="G158" i="7"/>
  <c r="F158" i="7"/>
  <c r="E158" i="7"/>
  <c r="Q157" i="7"/>
  <c r="P157" i="7"/>
  <c r="O157" i="7"/>
  <c r="N157" i="7"/>
  <c r="M157" i="7"/>
  <c r="L157" i="7"/>
  <c r="K157" i="7"/>
  <c r="J157" i="7"/>
  <c r="I157" i="7"/>
  <c r="G157" i="7"/>
  <c r="F157" i="7"/>
  <c r="E157" i="7"/>
  <c r="Q156" i="7"/>
  <c r="P156" i="7"/>
  <c r="O156" i="7"/>
  <c r="N156" i="7"/>
  <c r="M156" i="7"/>
  <c r="L156" i="7"/>
  <c r="K156" i="7"/>
  <c r="J156" i="7"/>
  <c r="I156" i="7"/>
  <c r="G156" i="7"/>
  <c r="F156" i="7"/>
  <c r="E156" i="7"/>
  <c r="Q155" i="7"/>
  <c r="P155" i="7"/>
  <c r="O155" i="7"/>
  <c r="N155" i="7"/>
  <c r="M155" i="7"/>
  <c r="L155" i="7"/>
  <c r="K155" i="7"/>
  <c r="J155" i="7"/>
  <c r="I155" i="7"/>
  <c r="G155" i="7"/>
  <c r="F155" i="7"/>
  <c r="E155" i="7"/>
  <c r="Q154" i="7"/>
  <c r="P154" i="7"/>
  <c r="O154" i="7"/>
  <c r="N154" i="7"/>
  <c r="M154" i="7"/>
  <c r="L154" i="7"/>
  <c r="K154" i="7"/>
  <c r="J154" i="7"/>
  <c r="I154" i="7"/>
  <c r="G154" i="7"/>
  <c r="F154" i="7"/>
  <c r="E154" i="7"/>
  <c r="Q153" i="7"/>
  <c r="P153" i="7"/>
  <c r="O153" i="7"/>
  <c r="N153" i="7"/>
  <c r="M153" i="7"/>
  <c r="L153" i="7"/>
  <c r="K153" i="7"/>
  <c r="J153" i="7"/>
  <c r="I153" i="7"/>
  <c r="G153" i="7"/>
  <c r="F153" i="7"/>
  <c r="E153" i="7"/>
  <c r="I143" i="7"/>
  <c r="G143" i="7"/>
  <c r="F143" i="7"/>
  <c r="E143" i="7"/>
  <c r="Q142" i="7"/>
  <c r="P142" i="7"/>
  <c r="O142" i="7"/>
  <c r="N142" i="7"/>
  <c r="M142" i="7"/>
  <c r="L142" i="7"/>
  <c r="K142" i="7"/>
  <c r="J142" i="7"/>
  <c r="I142" i="7"/>
  <c r="G142" i="7"/>
  <c r="F142" i="7"/>
  <c r="E142" i="7"/>
  <c r="Q141" i="7"/>
  <c r="P141" i="7"/>
  <c r="O141" i="7"/>
  <c r="N141" i="7"/>
  <c r="M141" i="7"/>
  <c r="L141" i="7"/>
  <c r="K141" i="7"/>
  <c r="J141" i="7"/>
  <c r="I141" i="7"/>
  <c r="G141" i="7"/>
  <c r="F141" i="7"/>
  <c r="E141" i="7"/>
  <c r="Q140" i="7"/>
  <c r="P140" i="7"/>
  <c r="O140" i="7"/>
  <c r="N140" i="7"/>
  <c r="M140" i="7"/>
  <c r="L140" i="7"/>
  <c r="K140" i="7"/>
  <c r="J140" i="7"/>
  <c r="I140" i="7"/>
  <c r="G140" i="7"/>
  <c r="F140" i="7"/>
  <c r="E140" i="7"/>
  <c r="Q139" i="7"/>
  <c r="P139" i="7"/>
  <c r="O139" i="7"/>
  <c r="N139" i="7"/>
  <c r="M139" i="7"/>
  <c r="L139" i="7"/>
  <c r="K139" i="7"/>
  <c r="J139" i="7"/>
  <c r="I139" i="7"/>
  <c r="G139" i="7"/>
  <c r="F139" i="7"/>
  <c r="E139" i="7"/>
  <c r="Q138" i="7"/>
  <c r="P138" i="7"/>
  <c r="O138" i="7"/>
  <c r="N138" i="7"/>
  <c r="M138" i="7"/>
  <c r="L138" i="7"/>
  <c r="K138" i="7"/>
  <c r="J138" i="7"/>
  <c r="I138" i="7"/>
  <c r="G138" i="7"/>
  <c r="F138" i="7"/>
  <c r="E138" i="7"/>
  <c r="Q137" i="7"/>
  <c r="P137" i="7"/>
  <c r="O137" i="7"/>
  <c r="N137" i="7"/>
  <c r="M137" i="7"/>
  <c r="L137" i="7"/>
  <c r="K137" i="7"/>
  <c r="J137" i="7"/>
  <c r="I137" i="7"/>
  <c r="G137" i="7"/>
  <c r="F137" i="7"/>
  <c r="E137" i="7"/>
  <c r="Q136" i="7"/>
  <c r="P136" i="7"/>
  <c r="O136" i="7"/>
  <c r="N136" i="7"/>
  <c r="M136" i="7"/>
  <c r="L136" i="7"/>
  <c r="K136" i="7"/>
  <c r="J136" i="7"/>
  <c r="I136" i="7"/>
  <c r="G136" i="7"/>
  <c r="F136" i="7"/>
  <c r="E136" i="7"/>
  <c r="Q135" i="7"/>
  <c r="P135" i="7"/>
  <c r="O135" i="7"/>
  <c r="N135" i="7"/>
  <c r="M135" i="7"/>
  <c r="L135" i="7"/>
  <c r="K135" i="7"/>
  <c r="J135" i="7"/>
  <c r="I135" i="7"/>
  <c r="G135" i="7"/>
  <c r="F135" i="7"/>
  <c r="E135" i="7"/>
  <c r="Q134" i="7"/>
  <c r="P134" i="7"/>
  <c r="O134" i="7"/>
  <c r="N134" i="7"/>
  <c r="M134" i="7"/>
  <c r="L134" i="7"/>
  <c r="K134" i="7"/>
  <c r="J134" i="7"/>
  <c r="I134" i="7"/>
  <c r="G134" i="7"/>
  <c r="F134" i="7"/>
  <c r="E134" i="7"/>
  <c r="Q133" i="7"/>
  <c r="P133" i="7"/>
  <c r="O133" i="7"/>
  <c r="N133" i="7"/>
  <c r="M133" i="7"/>
  <c r="L133" i="7"/>
  <c r="K133" i="7"/>
  <c r="J133" i="7"/>
  <c r="I133" i="7"/>
  <c r="G133" i="7"/>
  <c r="F133" i="7"/>
  <c r="E133" i="7"/>
  <c r="Q132" i="7"/>
  <c r="P132" i="7"/>
  <c r="O132" i="7"/>
  <c r="N132" i="7"/>
  <c r="M132" i="7"/>
  <c r="L132" i="7"/>
  <c r="K132" i="7"/>
  <c r="J132" i="7"/>
  <c r="I132" i="7"/>
  <c r="G132" i="7"/>
  <c r="F132" i="7"/>
  <c r="E132" i="7"/>
  <c r="Q131" i="7"/>
  <c r="P131" i="7"/>
  <c r="O131" i="7"/>
  <c r="N131" i="7"/>
  <c r="M131" i="7"/>
  <c r="L131" i="7"/>
  <c r="K131" i="7"/>
  <c r="J131" i="7"/>
  <c r="I131" i="7"/>
  <c r="G131" i="7"/>
  <c r="F131" i="7"/>
  <c r="E131" i="7"/>
  <c r="Q130" i="7"/>
  <c r="P130" i="7"/>
  <c r="O130" i="7"/>
  <c r="N130" i="7"/>
  <c r="M130" i="7"/>
  <c r="L130" i="7"/>
  <c r="K130" i="7"/>
  <c r="J130" i="7"/>
  <c r="I130" i="7"/>
  <c r="G130" i="7"/>
  <c r="F130" i="7"/>
  <c r="E130" i="7"/>
  <c r="Q129" i="7"/>
  <c r="P129" i="7"/>
  <c r="O129" i="7"/>
  <c r="N129" i="7"/>
  <c r="M129" i="7"/>
  <c r="L129" i="7"/>
  <c r="K129" i="7"/>
  <c r="J129" i="7"/>
  <c r="I129" i="7"/>
  <c r="G129" i="7"/>
  <c r="F129" i="7"/>
  <c r="E129" i="7"/>
  <c r="Q128" i="7"/>
  <c r="P128" i="7"/>
  <c r="O128" i="7"/>
  <c r="N128" i="7"/>
  <c r="M128" i="7"/>
  <c r="L128" i="7"/>
  <c r="K128" i="7"/>
  <c r="J128" i="7"/>
  <c r="I128" i="7"/>
  <c r="G128" i="7"/>
  <c r="F128" i="7"/>
  <c r="E128" i="7"/>
  <c r="Q127" i="7"/>
  <c r="P127" i="7"/>
  <c r="O127" i="7"/>
  <c r="N127" i="7"/>
  <c r="M127" i="7"/>
  <c r="L127" i="7"/>
  <c r="K127" i="7"/>
  <c r="J127" i="7"/>
  <c r="I127" i="7"/>
  <c r="G127" i="7"/>
  <c r="F127" i="7"/>
  <c r="E127" i="7"/>
  <c r="Q126" i="7"/>
  <c r="P126" i="7"/>
  <c r="O126" i="7"/>
  <c r="N126" i="7"/>
  <c r="M126" i="7"/>
  <c r="L126" i="7"/>
  <c r="K126" i="7"/>
  <c r="J126" i="7"/>
  <c r="I126" i="7"/>
  <c r="G126" i="7"/>
  <c r="F126" i="7"/>
  <c r="E126" i="7"/>
  <c r="Q125" i="7"/>
  <c r="P125" i="7"/>
  <c r="O125" i="7"/>
  <c r="N125" i="7"/>
  <c r="M125" i="7"/>
  <c r="L125" i="7"/>
  <c r="K125" i="7"/>
  <c r="J125" i="7"/>
  <c r="I125" i="7"/>
  <c r="G125" i="7"/>
  <c r="F125" i="7"/>
  <c r="E125" i="7"/>
  <c r="I115" i="7"/>
  <c r="G115" i="7"/>
  <c r="F115" i="7"/>
  <c r="E115" i="7"/>
  <c r="Q114" i="7"/>
  <c r="P114" i="7"/>
  <c r="O114" i="7"/>
  <c r="N114" i="7"/>
  <c r="M114" i="7"/>
  <c r="L114" i="7"/>
  <c r="K114" i="7"/>
  <c r="J114" i="7"/>
  <c r="I114" i="7"/>
  <c r="G114" i="7"/>
  <c r="F114" i="7"/>
  <c r="E114" i="7"/>
  <c r="Q113" i="7"/>
  <c r="P113" i="7"/>
  <c r="O113" i="7"/>
  <c r="N113" i="7"/>
  <c r="M113" i="7"/>
  <c r="L113" i="7"/>
  <c r="K113" i="7"/>
  <c r="J113" i="7"/>
  <c r="I113" i="7"/>
  <c r="G113" i="7"/>
  <c r="F113" i="7"/>
  <c r="E113" i="7"/>
  <c r="Q112" i="7"/>
  <c r="P112" i="7"/>
  <c r="O112" i="7"/>
  <c r="N112" i="7"/>
  <c r="M112" i="7"/>
  <c r="L112" i="7"/>
  <c r="K112" i="7"/>
  <c r="J112" i="7"/>
  <c r="I112" i="7"/>
  <c r="G112" i="7"/>
  <c r="F112" i="7"/>
  <c r="E112" i="7"/>
  <c r="Q111" i="7"/>
  <c r="P111" i="7"/>
  <c r="O111" i="7"/>
  <c r="N111" i="7"/>
  <c r="M111" i="7"/>
  <c r="L111" i="7"/>
  <c r="K111" i="7"/>
  <c r="J111" i="7"/>
  <c r="I111" i="7"/>
  <c r="G111" i="7"/>
  <c r="F111" i="7"/>
  <c r="E111" i="7"/>
  <c r="Q110" i="7"/>
  <c r="P110" i="7"/>
  <c r="O110" i="7"/>
  <c r="N110" i="7"/>
  <c r="M110" i="7"/>
  <c r="L110" i="7"/>
  <c r="K110" i="7"/>
  <c r="J110" i="7"/>
  <c r="I110" i="7"/>
  <c r="G110" i="7"/>
  <c r="F110" i="7"/>
  <c r="E110" i="7"/>
  <c r="Q109" i="7"/>
  <c r="P109" i="7"/>
  <c r="O109" i="7"/>
  <c r="N109" i="7"/>
  <c r="M109" i="7"/>
  <c r="L109" i="7"/>
  <c r="K109" i="7"/>
  <c r="J109" i="7"/>
  <c r="I109" i="7"/>
  <c r="G109" i="7"/>
  <c r="F109" i="7"/>
  <c r="E109" i="7"/>
  <c r="Q108" i="7"/>
  <c r="P108" i="7"/>
  <c r="O108" i="7"/>
  <c r="N108" i="7"/>
  <c r="M108" i="7"/>
  <c r="L108" i="7"/>
  <c r="K108" i="7"/>
  <c r="J108" i="7"/>
  <c r="I108" i="7"/>
  <c r="G108" i="7"/>
  <c r="F108" i="7"/>
  <c r="E108" i="7"/>
  <c r="Q107" i="7"/>
  <c r="P107" i="7"/>
  <c r="O107" i="7"/>
  <c r="N107" i="7"/>
  <c r="M107" i="7"/>
  <c r="L107" i="7"/>
  <c r="K107" i="7"/>
  <c r="J107" i="7"/>
  <c r="I107" i="7"/>
  <c r="G107" i="7"/>
  <c r="F107" i="7"/>
  <c r="E107" i="7"/>
  <c r="Q106" i="7"/>
  <c r="P106" i="7"/>
  <c r="O106" i="7"/>
  <c r="N106" i="7"/>
  <c r="M106" i="7"/>
  <c r="L106" i="7"/>
  <c r="K106" i="7"/>
  <c r="J106" i="7"/>
  <c r="I106" i="7"/>
  <c r="G106" i="7"/>
  <c r="F106" i="7"/>
  <c r="E106" i="7"/>
  <c r="Q105" i="7"/>
  <c r="P105" i="7"/>
  <c r="O105" i="7"/>
  <c r="N105" i="7"/>
  <c r="M105" i="7"/>
  <c r="L105" i="7"/>
  <c r="K105" i="7"/>
  <c r="J105" i="7"/>
  <c r="I105" i="7"/>
  <c r="G105" i="7"/>
  <c r="F105" i="7"/>
  <c r="E105" i="7"/>
  <c r="Q104" i="7"/>
  <c r="P104" i="7"/>
  <c r="O104" i="7"/>
  <c r="N104" i="7"/>
  <c r="M104" i="7"/>
  <c r="L104" i="7"/>
  <c r="K104" i="7"/>
  <c r="J104" i="7"/>
  <c r="I104" i="7"/>
  <c r="G104" i="7"/>
  <c r="F104" i="7"/>
  <c r="E104" i="7"/>
  <c r="Q103" i="7"/>
  <c r="P103" i="7"/>
  <c r="O103" i="7"/>
  <c r="N103" i="7"/>
  <c r="M103" i="7"/>
  <c r="L103" i="7"/>
  <c r="K103" i="7"/>
  <c r="J103" i="7"/>
  <c r="I103" i="7"/>
  <c r="G103" i="7"/>
  <c r="F103" i="7"/>
  <c r="E103" i="7"/>
  <c r="Q102" i="7"/>
  <c r="P102" i="7"/>
  <c r="O102" i="7"/>
  <c r="N102" i="7"/>
  <c r="M102" i="7"/>
  <c r="L102" i="7"/>
  <c r="K102" i="7"/>
  <c r="J102" i="7"/>
  <c r="I102" i="7"/>
  <c r="G102" i="7"/>
  <c r="F102" i="7"/>
  <c r="E102" i="7"/>
  <c r="Q101" i="7"/>
  <c r="P101" i="7"/>
  <c r="O101" i="7"/>
  <c r="N101" i="7"/>
  <c r="M101" i="7"/>
  <c r="L101" i="7"/>
  <c r="K101" i="7"/>
  <c r="J101" i="7"/>
  <c r="I101" i="7"/>
  <c r="G101" i="7"/>
  <c r="F101" i="7"/>
  <c r="E101" i="7"/>
  <c r="Q100" i="7"/>
  <c r="P100" i="7"/>
  <c r="O100" i="7"/>
  <c r="N100" i="7"/>
  <c r="M100" i="7"/>
  <c r="L100" i="7"/>
  <c r="K100" i="7"/>
  <c r="J100" i="7"/>
  <c r="I100" i="7"/>
  <c r="G100" i="7"/>
  <c r="F100" i="7"/>
  <c r="E100" i="7"/>
  <c r="Q99" i="7"/>
  <c r="P99" i="7"/>
  <c r="O99" i="7"/>
  <c r="N99" i="7"/>
  <c r="M99" i="7"/>
  <c r="L99" i="7"/>
  <c r="K99" i="7"/>
  <c r="J99" i="7"/>
  <c r="I99" i="7"/>
  <c r="G99" i="7"/>
  <c r="F99" i="7"/>
  <c r="E99" i="7"/>
  <c r="Q98" i="7"/>
  <c r="P98" i="7"/>
  <c r="O98" i="7"/>
  <c r="N98" i="7"/>
  <c r="M98" i="7"/>
  <c r="L98" i="7"/>
  <c r="K98" i="7"/>
  <c r="J98" i="7"/>
  <c r="I98" i="7"/>
  <c r="G98" i="7"/>
  <c r="F98" i="7"/>
  <c r="E98" i="7"/>
  <c r="Q97" i="7"/>
  <c r="P97" i="7"/>
  <c r="O97" i="7"/>
  <c r="N97" i="7"/>
  <c r="M97" i="7"/>
  <c r="L97" i="7"/>
  <c r="K97" i="7"/>
  <c r="J97" i="7"/>
  <c r="I97" i="7"/>
  <c r="G97" i="7"/>
  <c r="F97" i="7"/>
  <c r="E97" i="7"/>
  <c r="I87" i="7"/>
  <c r="G87" i="7"/>
  <c r="F87" i="7"/>
  <c r="E87" i="7"/>
  <c r="Q86" i="7"/>
  <c r="P86" i="7"/>
  <c r="O86" i="7"/>
  <c r="N86" i="7"/>
  <c r="M86" i="7"/>
  <c r="L86" i="7"/>
  <c r="K86" i="7"/>
  <c r="J86" i="7"/>
  <c r="I86" i="7"/>
  <c r="G86" i="7"/>
  <c r="F86" i="7"/>
  <c r="E86" i="7"/>
  <c r="Q85" i="7"/>
  <c r="P85" i="7"/>
  <c r="O85" i="7"/>
  <c r="N85" i="7"/>
  <c r="M85" i="7"/>
  <c r="L85" i="7"/>
  <c r="K85" i="7"/>
  <c r="J85" i="7"/>
  <c r="I85" i="7"/>
  <c r="G85" i="7"/>
  <c r="F85" i="7"/>
  <c r="E85" i="7"/>
  <c r="Q84" i="7"/>
  <c r="P84" i="7"/>
  <c r="O84" i="7"/>
  <c r="N84" i="7"/>
  <c r="M84" i="7"/>
  <c r="L84" i="7"/>
  <c r="K84" i="7"/>
  <c r="J84" i="7"/>
  <c r="I84" i="7"/>
  <c r="G84" i="7"/>
  <c r="F84" i="7"/>
  <c r="E84" i="7"/>
  <c r="Q83" i="7"/>
  <c r="P83" i="7"/>
  <c r="O83" i="7"/>
  <c r="N83" i="7"/>
  <c r="M83" i="7"/>
  <c r="L83" i="7"/>
  <c r="K83" i="7"/>
  <c r="J83" i="7"/>
  <c r="I83" i="7"/>
  <c r="G83" i="7"/>
  <c r="F83" i="7"/>
  <c r="E83" i="7"/>
  <c r="Q82" i="7"/>
  <c r="P82" i="7"/>
  <c r="O82" i="7"/>
  <c r="N82" i="7"/>
  <c r="M82" i="7"/>
  <c r="L82" i="7"/>
  <c r="K82" i="7"/>
  <c r="J82" i="7"/>
  <c r="I82" i="7"/>
  <c r="G82" i="7"/>
  <c r="F82" i="7"/>
  <c r="E82" i="7"/>
  <c r="Q81" i="7"/>
  <c r="P81" i="7"/>
  <c r="O81" i="7"/>
  <c r="N81" i="7"/>
  <c r="M81" i="7"/>
  <c r="L81" i="7"/>
  <c r="K81" i="7"/>
  <c r="J81" i="7"/>
  <c r="I81" i="7"/>
  <c r="G81" i="7"/>
  <c r="F81" i="7"/>
  <c r="E81" i="7"/>
  <c r="Q80" i="7"/>
  <c r="P80" i="7"/>
  <c r="O80" i="7"/>
  <c r="N80" i="7"/>
  <c r="M80" i="7"/>
  <c r="L80" i="7"/>
  <c r="K80" i="7"/>
  <c r="J80" i="7"/>
  <c r="I80" i="7"/>
  <c r="G80" i="7"/>
  <c r="F80" i="7"/>
  <c r="E80" i="7"/>
  <c r="Q79" i="7"/>
  <c r="P79" i="7"/>
  <c r="O79" i="7"/>
  <c r="N79" i="7"/>
  <c r="M79" i="7"/>
  <c r="L79" i="7"/>
  <c r="K79" i="7"/>
  <c r="J79" i="7"/>
  <c r="I79" i="7"/>
  <c r="G79" i="7"/>
  <c r="F79" i="7"/>
  <c r="E79" i="7"/>
  <c r="Q78" i="7"/>
  <c r="P78" i="7"/>
  <c r="O78" i="7"/>
  <c r="N78" i="7"/>
  <c r="M78" i="7"/>
  <c r="L78" i="7"/>
  <c r="K78" i="7"/>
  <c r="J78" i="7"/>
  <c r="I78" i="7"/>
  <c r="G78" i="7"/>
  <c r="F78" i="7"/>
  <c r="E78" i="7"/>
  <c r="Q77" i="7"/>
  <c r="P77" i="7"/>
  <c r="O77" i="7"/>
  <c r="N77" i="7"/>
  <c r="M77" i="7"/>
  <c r="L77" i="7"/>
  <c r="K77" i="7"/>
  <c r="J77" i="7"/>
  <c r="I77" i="7"/>
  <c r="G77" i="7"/>
  <c r="F77" i="7"/>
  <c r="E77" i="7"/>
  <c r="Q76" i="7"/>
  <c r="P76" i="7"/>
  <c r="O76" i="7"/>
  <c r="N76" i="7"/>
  <c r="M76" i="7"/>
  <c r="L76" i="7"/>
  <c r="K76" i="7"/>
  <c r="J76" i="7"/>
  <c r="I76" i="7"/>
  <c r="G76" i="7"/>
  <c r="F76" i="7"/>
  <c r="E76" i="7"/>
  <c r="Q75" i="7"/>
  <c r="P75" i="7"/>
  <c r="O75" i="7"/>
  <c r="N75" i="7"/>
  <c r="M75" i="7"/>
  <c r="L75" i="7"/>
  <c r="K75" i="7"/>
  <c r="J75" i="7"/>
  <c r="I75" i="7"/>
  <c r="G75" i="7"/>
  <c r="F75" i="7"/>
  <c r="E75" i="7"/>
  <c r="Q74" i="7"/>
  <c r="P74" i="7"/>
  <c r="O74" i="7"/>
  <c r="N74" i="7"/>
  <c r="M74" i="7"/>
  <c r="L74" i="7"/>
  <c r="K74" i="7"/>
  <c r="J74" i="7"/>
  <c r="I74" i="7"/>
  <c r="G74" i="7"/>
  <c r="F74" i="7"/>
  <c r="E74" i="7"/>
  <c r="Q73" i="7"/>
  <c r="P73" i="7"/>
  <c r="O73" i="7"/>
  <c r="N73" i="7"/>
  <c r="M73" i="7"/>
  <c r="L73" i="7"/>
  <c r="K73" i="7"/>
  <c r="J73" i="7"/>
  <c r="I73" i="7"/>
  <c r="G73" i="7"/>
  <c r="F73" i="7"/>
  <c r="E73" i="7"/>
  <c r="Q72" i="7"/>
  <c r="P72" i="7"/>
  <c r="O72" i="7"/>
  <c r="N72" i="7"/>
  <c r="M72" i="7"/>
  <c r="L72" i="7"/>
  <c r="K72" i="7"/>
  <c r="J72" i="7"/>
  <c r="I72" i="7"/>
  <c r="G72" i="7"/>
  <c r="F72" i="7"/>
  <c r="E72" i="7"/>
  <c r="Q71" i="7"/>
  <c r="P71" i="7"/>
  <c r="O71" i="7"/>
  <c r="N71" i="7"/>
  <c r="M71" i="7"/>
  <c r="L71" i="7"/>
  <c r="K71" i="7"/>
  <c r="J71" i="7"/>
  <c r="I71" i="7"/>
  <c r="G71" i="7"/>
  <c r="F71" i="7"/>
  <c r="E71" i="7"/>
  <c r="Q70" i="7"/>
  <c r="P70" i="7"/>
  <c r="O70" i="7"/>
  <c r="N70" i="7"/>
  <c r="M70" i="7"/>
  <c r="L70" i="7"/>
  <c r="K70" i="7"/>
  <c r="J70" i="7"/>
  <c r="I70" i="7"/>
  <c r="G70" i="7"/>
  <c r="F70" i="7"/>
  <c r="E70" i="7"/>
  <c r="Q69" i="7"/>
  <c r="P69" i="7"/>
  <c r="O69" i="7"/>
  <c r="N69" i="7"/>
  <c r="M69" i="7"/>
  <c r="L69" i="7"/>
  <c r="K69" i="7"/>
  <c r="J69" i="7"/>
  <c r="I69" i="7"/>
  <c r="G69" i="7"/>
  <c r="F69" i="7"/>
  <c r="E69" i="7"/>
  <c r="I58" i="7"/>
  <c r="G58" i="7"/>
  <c r="F58" i="7"/>
  <c r="E58" i="7"/>
  <c r="I57" i="7"/>
  <c r="G57" i="7"/>
  <c r="F57" i="7"/>
  <c r="E57" i="7"/>
  <c r="I56" i="7"/>
  <c r="G56" i="7"/>
  <c r="F56" i="7"/>
  <c r="E56" i="7"/>
  <c r="I55" i="7"/>
  <c r="G55" i="7"/>
  <c r="F55" i="7"/>
  <c r="E55" i="7"/>
  <c r="I54" i="7"/>
  <c r="G54" i="7"/>
  <c r="F54" i="7"/>
  <c r="E54" i="7"/>
  <c r="I53" i="7"/>
  <c r="G53" i="7"/>
  <c r="F53" i="7"/>
  <c r="E53" i="7"/>
  <c r="I52" i="7"/>
  <c r="G52" i="7"/>
  <c r="F52" i="7"/>
  <c r="E52" i="7"/>
  <c r="Q51" i="7"/>
  <c r="P51" i="7"/>
  <c r="O51" i="7"/>
  <c r="N51" i="7"/>
  <c r="M51" i="7"/>
  <c r="L51" i="7"/>
  <c r="K51" i="7"/>
  <c r="J51" i="7"/>
  <c r="I51" i="7"/>
  <c r="G51" i="7"/>
  <c r="F51" i="7"/>
  <c r="E51" i="7"/>
  <c r="Q50" i="7"/>
  <c r="P50" i="7"/>
  <c r="O50" i="7"/>
  <c r="N50" i="7"/>
  <c r="M50" i="7"/>
  <c r="L50" i="7"/>
  <c r="K50" i="7"/>
  <c r="J50" i="7"/>
  <c r="I50" i="7"/>
  <c r="G50" i="7"/>
  <c r="F50" i="7"/>
  <c r="E50" i="7"/>
  <c r="Q49" i="7"/>
  <c r="P49" i="7"/>
  <c r="O49" i="7"/>
  <c r="N49" i="7"/>
  <c r="M49" i="7"/>
  <c r="L49" i="7"/>
  <c r="K49" i="7"/>
  <c r="J49" i="7"/>
  <c r="I49" i="7"/>
  <c r="G49" i="7"/>
  <c r="F49" i="7"/>
  <c r="E49" i="7"/>
  <c r="Q48" i="7"/>
  <c r="P48" i="7"/>
  <c r="O48" i="7"/>
  <c r="N48" i="7"/>
  <c r="M48" i="7"/>
  <c r="L48" i="7"/>
  <c r="K48" i="7"/>
  <c r="J48" i="7"/>
  <c r="I48" i="7"/>
  <c r="G48" i="7"/>
  <c r="F48" i="7"/>
  <c r="E48" i="7"/>
  <c r="Q47" i="7"/>
  <c r="P47" i="7"/>
  <c r="O47" i="7"/>
  <c r="N47" i="7"/>
  <c r="M47" i="7"/>
  <c r="L47" i="7"/>
  <c r="K47" i="7"/>
  <c r="J47" i="7"/>
  <c r="I47" i="7"/>
  <c r="G47" i="7"/>
  <c r="F47" i="7"/>
  <c r="E47" i="7"/>
  <c r="Q46" i="7"/>
  <c r="P46" i="7"/>
  <c r="O46" i="7"/>
  <c r="N46" i="7"/>
  <c r="M46" i="7"/>
  <c r="L46" i="7"/>
  <c r="K46" i="7"/>
  <c r="J46" i="7"/>
  <c r="I46" i="7"/>
  <c r="G46" i="7"/>
  <c r="F46" i="7"/>
  <c r="E46" i="7"/>
  <c r="E19" i="17" s="1"/>
  <c r="Q45" i="7"/>
  <c r="P45" i="7"/>
  <c r="O45" i="7"/>
  <c r="N45" i="7"/>
  <c r="M45" i="7"/>
  <c r="L45" i="7"/>
  <c r="K45" i="7"/>
  <c r="J45" i="7"/>
  <c r="I45" i="7"/>
  <c r="G45" i="7"/>
  <c r="F45" i="7"/>
  <c r="E45" i="7"/>
  <c r="Q44" i="7"/>
  <c r="P44" i="7"/>
  <c r="O44" i="7"/>
  <c r="N44" i="7"/>
  <c r="M44" i="7"/>
  <c r="L44" i="7"/>
  <c r="K44" i="7"/>
  <c r="J44" i="7"/>
  <c r="I44" i="7"/>
  <c r="G44" i="7"/>
  <c r="F44" i="7"/>
  <c r="E44" i="7"/>
  <c r="Q43" i="7"/>
  <c r="P43" i="7"/>
  <c r="O43" i="7"/>
  <c r="N43" i="7"/>
  <c r="M43" i="7"/>
  <c r="L43" i="7"/>
  <c r="K43" i="7"/>
  <c r="J43" i="7"/>
  <c r="I43" i="7"/>
  <c r="G43" i="7"/>
  <c r="F43" i="7"/>
  <c r="E43" i="7"/>
  <c r="Q42" i="7"/>
  <c r="P42" i="7"/>
  <c r="O42" i="7"/>
  <c r="N42" i="7"/>
  <c r="M42" i="7"/>
  <c r="L42" i="7"/>
  <c r="K42" i="7"/>
  <c r="J42" i="7"/>
  <c r="I42" i="7"/>
  <c r="G42" i="7"/>
  <c r="F42" i="7"/>
  <c r="E42" i="7"/>
  <c r="Q41" i="7"/>
  <c r="P41" i="7"/>
  <c r="O41" i="7"/>
  <c r="N41" i="7"/>
  <c r="M41" i="7"/>
  <c r="L41" i="7"/>
  <c r="K41" i="7"/>
  <c r="J41" i="7"/>
  <c r="I41" i="7"/>
  <c r="G41" i="7"/>
  <c r="F41" i="7"/>
  <c r="E41" i="7"/>
  <c r="Q40" i="7"/>
  <c r="P40" i="7"/>
  <c r="O40" i="7"/>
  <c r="N40" i="7"/>
  <c r="M40" i="7"/>
  <c r="L40" i="7"/>
  <c r="K40" i="7"/>
  <c r="J40" i="7"/>
  <c r="I40" i="7"/>
  <c r="G40" i="7"/>
  <c r="F40" i="7"/>
  <c r="E40" i="7"/>
  <c r="I39" i="7"/>
  <c r="G39" i="7"/>
  <c r="F39" i="7"/>
  <c r="E39" i="7"/>
  <c r="I38" i="7"/>
  <c r="G38" i="7"/>
  <c r="F38" i="7"/>
  <c r="E38" i="7"/>
  <c r="I37" i="7"/>
  <c r="G37" i="7"/>
  <c r="F37" i="7"/>
  <c r="E37" i="7"/>
  <c r="I36" i="7"/>
  <c r="G36" i="7"/>
  <c r="F36" i="7"/>
  <c r="E36" i="7"/>
  <c r="I35" i="7"/>
  <c r="G35" i="7"/>
  <c r="F35" i="7"/>
  <c r="E35" i="7"/>
  <c r="I34" i="7"/>
  <c r="G34" i="7"/>
  <c r="F34" i="7"/>
  <c r="E34" i="7"/>
  <c r="E7" i="17" s="1"/>
  <c r="I33" i="7"/>
  <c r="G33" i="7"/>
  <c r="F33" i="7"/>
  <c r="E33" i="7"/>
  <c r="I32" i="7"/>
  <c r="G32" i="7"/>
  <c r="F32" i="7"/>
  <c r="E32" i="7"/>
  <c r="I31" i="7"/>
  <c r="G31" i="7"/>
  <c r="F31" i="7"/>
  <c r="E31" i="7"/>
  <c r="I30" i="7"/>
  <c r="G30" i="7"/>
  <c r="F30" i="7"/>
  <c r="E30" i="7"/>
  <c r="I29" i="7"/>
  <c r="G29" i="7"/>
  <c r="F29" i="7"/>
  <c r="E29" i="7"/>
  <c r="I28" i="7"/>
  <c r="G28" i="7"/>
  <c r="F28" i="7"/>
  <c r="E28" i="7"/>
  <c r="I18" i="7"/>
  <c r="G18" i="7"/>
  <c r="F18" i="7"/>
  <c r="E18" i="7"/>
  <c r="I17" i="7"/>
  <c r="H17" i="7"/>
  <c r="G17" i="7"/>
  <c r="F17" i="7"/>
  <c r="E17" i="7"/>
  <c r="Q16" i="7"/>
  <c r="P16" i="7"/>
  <c r="O16" i="7"/>
  <c r="N16" i="7"/>
  <c r="M16" i="7"/>
  <c r="L16" i="7"/>
  <c r="K16" i="7"/>
  <c r="J16" i="7"/>
  <c r="I16" i="7"/>
  <c r="G16" i="7"/>
  <c r="F16" i="7"/>
  <c r="E16" i="7"/>
  <c r="Q15" i="7"/>
  <c r="P15" i="7"/>
  <c r="O15" i="7"/>
  <c r="N15" i="7"/>
  <c r="M15" i="7"/>
  <c r="L15" i="7"/>
  <c r="K15" i="7"/>
  <c r="J15" i="7"/>
  <c r="I15" i="7"/>
  <c r="G15" i="7"/>
  <c r="F15" i="7"/>
  <c r="E15" i="7"/>
  <c r="Q14" i="7"/>
  <c r="P14" i="7"/>
  <c r="O14" i="7"/>
  <c r="N14" i="7"/>
  <c r="M14" i="7"/>
  <c r="L14" i="7"/>
  <c r="K14" i="7"/>
  <c r="J14" i="7"/>
  <c r="I14" i="7"/>
  <c r="G14" i="7"/>
  <c r="F14" i="7"/>
  <c r="E14" i="7"/>
  <c r="Q13" i="7"/>
  <c r="P13" i="7"/>
  <c r="O13" i="7"/>
  <c r="N13" i="7"/>
  <c r="M13" i="7"/>
  <c r="L13" i="7"/>
  <c r="K13" i="7"/>
  <c r="J13" i="7"/>
  <c r="I13" i="7"/>
  <c r="G13" i="7"/>
  <c r="F13" i="7"/>
  <c r="E13" i="7"/>
  <c r="Q12" i="7"/>
  <c r="P12" i="7"/>
  <c r="O12" i="7"/>
  <c r="N12" i="7"/>
  <c r="M12" i="7"/>
  <c r="L12" i="7"/>
  <c r="K12" i="7"/>
  <c r="J12" i="7"/>
  <c r="I12" i="7"/>
  <c r="G12" i="7"/>
  <c r="F12" i="7"/>
  <c r="E12" i="7"/>
  <c r="Q11" i="7"/>
  <c r="P11" i="7"/>
  <c r="O11" i="7"/>
  <c r="N11" i="7"/>
  <c r="M11" i="7"/>
  <c r="L11" i="7"/>
  <c r="K11" i="7"/>
  <c r="J11" i="7"/>
  <c r="I11" i="7"/>
  <c r="G11" i="7"/>
  <c r="F11" i="7"/>
  <c r="E11" i="7"/>
  <c r="A1" i="7"/>
  <c r="I62" i="6"/>
  <c r="H62" i="6"/>
  <c r="G62" i="6"/>
  <c r="F62" i="6"/>
  <c r="E62" i="6"/>
  <c r="I61" i="6"/>
  <c r="H61" i="6"/>
  <c r="G61" i="6"/>
  <c r="F61" i="6"/>
  <c r="E61" i="6"/>
  <c r="I60" i="6"/>
  <c r="H60" i="6"/>
  <c r="G60" i="6"/>
  <c r="F60" i="6"/>
  <c r="E60" i="6"/>
  <c r="I59" i="6"/>
  <c r="H59" i="6"/>
  <c r="G59" i="6"/>
  <c r="F59" i="6"/>
  <c r="E59" i="6"/>
  <c r="I58" i="6"/>
  <c r="H58" i="6"/>
  <c r="G58" i="6"/>
  <c r="F58" i="6"/>
  <c r="E58" i="6"/>
  <c r="I57" i="6"/>
  <c r="H57" i="6"/>
  <c r="G57" i="6"/>
  <c r="F57" i="6"/>
  <c r="E57" i="6"/>
  <c r="Q56" i="6"/>
  <c r="P56" i="6"/>
  <c r="O56" i="6"/>
  <c r="N56" i="6"/>
  <c r="M56" i="6"/>
  <c r="L56" i="6"/>
  <c r="K56" i="6"/>
  <c r="J56" i="6"/>
  <c r="I56" i="6"/>
  <c r="G56" i="6"/>
  <c r="F56" i="6"/>
  <c r="E56" i="6"/>
  <c r="Q55" i="6"/>
  <c r="P55" i="6"/>
  <c r="O55" i="6"/>
  <c r="N55" i="6"/>
  <c r="M55" i="6"/>
  <c r="L55" i="6"/>
  <c r="K55" i="6"/>
  <c r="J55" i="6"/>
  <c r="I55" i="6"/>
  <c r="G55" i="6"/>
  <c r="F55" i="6"/>
  <c r="E55" i="6"/>
  <c r="Q54" i="6"/>
  <c r="P54" i="6"/>
  <c r="O54" i="6"/>
  <c r="N54" i="6"/>
  <c r="M54" i="6"/>
  <c r="L54" i="6"/>
  <c r="K54" i="6"/>
  <c r="J54" i="6"/>
  <c r="I54" i="6"/>
  <c r="G54" i="6"/>
  <c r="F54" i="6"/>
  <c r="E54" i="6"/>
  <c r="Q53" i="6"/>
  <c r="P53" i="6"/>
  <c r="O53" i="6"/>
  <c r="N53" i="6"/>
  <c r="M53" i="6"/>
  <c r="L53" i="6"/>
  <c r="K53" i="6"/>
  <c r="J53" i="6"/>
  <c r="I53" i="6"/>
  <c r="G53" i="6"/>
  <c r="F53" i="6"/>
  <c r="E53" i="6"/>
  <c r="Q52" i="6"/>
  <c r="P52" i="6"/>
  <c r="O52" i="6"/>
  <c r="N52" i="6"/>
  <c r="M52" i="6"/>
  <c r="L52" i="6"/>
  <c r="K52" i="6"/>
  <c r="J52" i="6"/>
  <c r="I52" i="6"/>
  <c r="G52" i="6"/>
  <c r="F52" i="6"/>
  <c r="E52" i="6"/>
  <c r="Q51" i="6"/>
  <c r="P51" i="6"/>
  <c r="O51" i="6"/>
  <c r="N51" i="6"/>
  <c r="M51" i="6"/>
  <c r="L51" i="6"/>
  <c r="K51" i="6"/>
  <c r="J51" i="6"/>
  <c r="I51" i="6"/>
  <c r="G51" i="6"/>
  <c r="F51" i="6"/>
  <c r="E51" i="6"/>
  <c r="I41" i="6"/>
  <c r="H41" i="6"/>
  <c r="G41" i="6"/>
  <c r="F41" i="6"/>
  <c r="E41" i="6"/>
  <c r="I40" i="6"/>
  <c r="H40" i="6"/>
  <c r="G40" i="6"/>
  <c r="F40" i="6"/>
  <c r="E40" i="6"/>
  <c r="I39" i="6"/>
  <c r="H39" i="6"/>
  <c r="G39" i="6"/>
  <c r="F39" i="6"/>
  <c r="E39" i="6"/>
  <c r="I38" i="6"/>
  <c r="H38" i="6"/>
  <c r="G38" i="6"/>
  <c r="F38" i="6"/>
  <c r="E38" i="6"/>
  <c r="I37" i="6"/>
  <c r="H37" i="6"/>
  <c r="G37" i="6"/>
  <c r="F37" i="6"/>
  <c r="E37" i="6"/>
  <c r="I36" i="6"/>
  <c r="H36" i="6"/>
  <c r="G36" i="6"/>
  <c r="F36" i="6"/>
  <c r="E36" i="6"/>
  <c r="Q35" i="6"/>
  <c r="P35" i="6"/>
  <c r="O35" i="6"/>
  <c r="N35" i="6"/>
  <c r="M35" i="6"/>
  <c r="L35" i="6"/>
  <c r="K35" i="6"/>
  <c r="J35" i="6"/>
  <c r="I35" i="6"/>
  <c r="G35" i="6"/>
  <c r="F35" i="6"/>
  <c r="E35" i="6"/>
  <c r="Q34" i="6"/>
  <c r="P34" i="6"/>
  <c r="O34" i="6"/>
  <c r="N34" i="6"/>
  <c r="M34" i="6"/>
  <c r="L34" i="6"/>
  <c r="K34" i="6"/>
  <c r="J34" i="6"/>
  <c r="I34" i="6"/>
  <c r="G34" i="6"/>
  <c r="F34" i="6"/>
  <c r="E34" i="6"/>
  <c r="Q33" i="6"/>
  <c r="P33" i="6"/>
  <c r="O33" i="6"/>
  <c r="N33" i="6"/>
  <c r="M33" i="6"/>
  <c r="L33" i="6"/>
  <c r="K33" i="6"/>
  <c r="J33" i="6"/>
  <c r="I33" i="6"/>
  <c r="G33" i="6"/>
  <c r="F33" i="6"/>
  <c r="E33" i="6"/>
  <c r="Q32" i="6"/>
  <c r="P32" i="6"/>
  <c r="O32" i="6"/>
  <c r="N32" i="6"/>
  <c r="M32" i="6"/>
  <c r="L32" i="6"/>
  <c r="K32" i="6"/>
  <c r="J32" i="6"/>
  <c r="I32" i="6"/>
  <c r="G32" i="6"/>
  <c r="F32" i="6"/>
  <c r="E32" i="6"/>
  <c r="Q31" i="6"/>
  <c r="P31" i="6"/>
  <c r="O31" i="6"/>
  <c r="N31" i="6"/>
  <c r="M31" i="6"/>
  <c r="L31" i="6"/>
  <c r="K31" i="6"/>
  <c r="J31" i="6"/>
  <c r="I31" i="6"/>
  <c r="G31" i="6"/>
  <c r="F31" i="6"/>
  <c r="E31" i="6"/>
  <c r="Q30" i="6"/>
  <c r="P30" i="6"/>
  <c r="O30" i="6"/>
  <c r="N30" i="6"/>
  <c r="M30" i="6"/>
  <c r="L30" i="6"/>
  <c r="K30" i="6"/>
  <c r="J30" i="6"/>
  <c r="I30" i="6"/>
  <c r="G30" i="6"/>
  <c r="F30" i="6"/>
  <c r="E30" i="6"/>
  <c r="Q20" i="6"/>
  <c r="P20" i="6"/>
  <c r="O20" i="6"/>
  <c r="N20" i="6"/>
  <c r="M20" i="6"/>
  <c r="L20" i="6"/>
  <c r="K20" i="6"/>
  <c r="J20" i="6"/>
  <c r="I20" i="6"/>
  <c r="G20" i="6"/>
  <c r="F20" i="6"/>
  <c r="E20" i="6"/>
  <c r="Q19" i="6"/>
  <c r="P19" i="6"/>
  <c r="O19" i="6"/>
  <c r="N19" i="6"/>
  <c r="M19" i="6"/>
  <c r="L19" i="6"/>
  <c r="K19" i="6"/>
  <c r="J19" i="6"/>
  <c r="I19" i="6"/>
  <c r="G19" i="6"/>
  <c r="F19" i="6"/>
  <c r="E19" i="6"/>
  <c r="Q18" i="6"/>
  <c r="P18" i="6"/>
  <c r="O18" i="6"/>
  <c r="N18" i="6"/>
  <c r="M18" i="6"/>
  <c r="L18" i="6"/>
  <c r="K18" i="6"/>
  <c r="J18" i="6"/>
  <c r="I18" i="6"/>
  <c r="G18" i="6"/>
  <c r="F18" i="6"/>
  <c r="E18" i="6"/>
  <c r="Q17" i="6"/>
  <c r="P17" i="6"/>
  <c r="O17" i="6"/>
  <c r="N17" i="6"/>
  <c r="M17" i="6"/>
  <c r="L17" i="6"/>
  <c r="K17" i="6"/>
  <c r="J17" i="6"/>
  <c r="I17" i="6"/>
  <c r="G17" i="6"/>
  <c r="F17" i="6"/>
  <c r="E17" i="6"/>
  <c r="Q16" i="6"/>
  <c r="P16" i="6"/>
  <c r="O16" i="6"/>
  <c r="N16" i="6"/>
  <c r="M16" i="6"/>
  <c r="L16" i="6"/>
  <c r="K16" i="6"/>
  <c r="J16" i="6"/>
  <c r="I16" i="6"/>
  <c r="G16" i="6"/>
  <c r="F16" i="6"/>
  <c r="E16" i="6"/>
  <c r="Q15" i="6"/>
  <c r="P15" i="6"/>
  <c r="O15" i="6"/>
  <c r="N15" i="6"/>
  <c r="M15" i="6"/>
  <c r="L15" i="6"/>
  <c r="K15" i="6"/>
  <c r="J15" i="6"/>
  <c r="I15" i="6"/>
  <c r="G15" i="6"/>
  <c r="F15" i="6"/>
  <c r="E15" i="6"/>
  <c r="Q14" i="6"/>
  <c r="Q26" i="6" s="1"/>
  <c r="P14" i="6"/>
  <c r="P26" i="6" s="1"/>
  <c r="O14" i="6"/>
  <c r="O26" i="6" s="1"/>
  <c r="N14" i="6"/>
  <c r="N26" i="6" s="1"/>
  <c r="N62" i="6" s="1"/>
  <c r="M14" i="6"/>
  <c r="M26" i="6" s="1"/>
  <c r="M62" i="6" s="1"/>
  <c r="L14" i="6"/>
  <c r="L26" i="6" s="1"/>
  <c r="K14" i="6"/>
  <c r="K26" i="6" s="1"/>
  <c r="K41" i="6" s="1"/>
  <c r="J14" i="6"/>
  <c r="J26" i="6" s="1"/>
  <c r="I14" i="6"/>
  <c r="G14" i="6"/>
  <c r="F14" i="6"/>
  <c r="E14" i="6"/>
  <c r="Q13" i="6"/>
  <c r="Q25" i="6" s="1"/>
  <c r="P13" i="6"/>
  <c r="P25" i="6" s="1"/>
  <c r="P40" i="6" s="1"/>
  <c r="O13" i="6"/>
  <c r="O25" i="6" s="1"/>
  <c r="N13" i="6"/>
  <c r="N25" i="6" s="1"/>
  <c r="N61" i="6" s="1"/>
  <c r="M13" i="6"/>
  <c r="M25" i="6" s="1"/>
  <c r="L13" i="6"/>
  <c r="L25" i="6" s="1"/>
  <c r="K13" i="6"/>
  <c r="K25" i="6" s="1"/>
  <c r="J13" i="6"/>
  <c r="J25" i="6" s="1"/>
  <c r="J61" i="6" s="1"/>
  <c r="I13" i="6"/>
  <c r="G13" i="6"/>
  <c r="F13" i="6"/>
  <c r="E13" i="6"/>
  <c r="Q12" i="6"/>
  <c r="Q24" i="6" s="1"/>
  <c r="P12" i="6"/>
  <c r="P24" i="6" s="1"/>
  <c r="O12" i="6"/>
  <c r="O24" i="6" s="1"/>
  <c r="O60" i="6" s="1"/>
  <c r="N12" i="6"/>
  <c r="N24" i="6" s="1"/>
  <c r="M12" i="6"/>
  <c r="M24" i="6" s="1"/>
  <c r="M39" i="6" s="1"/>
  <c r="L12" i="6"/>
  <c r="L24" i="6" s="1"/>
  <c r="K12" i="6"/>
  <c r="K24" i="6" s="1"/>
  <c r="J12" i="6"/>
  <c r="J24" i="6" s="1"/>
  <c r="I12" i="6"/>
  <c r="G12" i="6"/>
  <c r="F12" i="6"/>
  <c r="E12" i="6"/>
  <c r="Q11" i="6"/>
  <c r="Q23" i="6" s="1"/>
  <c r="P11" i="6"/>
  <c r="P23" i="6" s="1"/>
  <c r="O11" i="6"/>
  <c r="O23" i="6" s="1"/>
  <c r="N11" i="6"/>
  <c r="N23" i="6" s="1"/>
  <c r="M11" i="6"/>
  <c r="M23" i="6" s="1"/>
  <c r="L11" i="6"/>
  <c r="L23" i="6" s="1"/>
  <c r="L59" i="6" s="1"/>
  <c r="K11" i="6"/>
  <c r="K23" i="6" s="1"/>
  <c r="J11" i="6"/>
  <c r="J23" i="6" s="1"/>
  <c r="J38" i="6" s="1"/>
  <c r="I11" i="6"/>
  <c r="G11" i="6"/>
  <c r="F11" i="6"/>
  <c r="E11" i="6"/>
  <c r="Q10" i="6"/>
  <c r="Q22" i="6" s="1"/>
  <c r="Q58" i="6" s="1"/>
  <c r="P10" i="6"/>
  <c r="P22" i="6" s="1"/>
  <c r="O10" i="6"/>
  <c r="O22" i="6" s="1"/>
  <c r="O37" i="6" s="1"/>
  <c r="N10" i="6"/>
  <c r="N22" i="6" s="1"/>
  <c r="N37" i="6" s="1"/>
  <c r="M10" i="6"/>
  <c r="M22" i="6" s="1"/>
  <c r="L10" i="6"/>
  <c r="L22" i="6" s="1"/>
  <c r="K10" i="6"/>
  <c r="K22" i="6" s="1"/>
  <c r="J10" i="6"/>
  <c r="J22" i="6" s="1"/>
  <c r="I10" i="6"/>
  <c r="G10" i="6"/>
  <c r="F10" i="6"/>
  <c r="E10" i="6"/>
  <c r="Q9" i="6"/>
  <c r="Q21" i="6" s="1"/>
  <c r="P9" i="6"/>
  <c r="P21" i="6" s="1"/>
  <c r="O9" i="6"/>
  <c r="O21" i="6" s="1"/>
  <c r="N9" i="6"/>
  <c r="N21" i="6" s="1"/>
  <c r="M9" i="6"/>
  <c r="M21" i="6" s="1"/>
  <c r="L9" i="6"/>
  <c r="L21" i="6" s="1"/>
  <c r="L36" i="6" s="1"/>
  <c r="K9" i="6"/>
  <c r="K21" i="6" s="1"/>
  <c r="J9" i="6"/>
  <c r="J21" i="6" s="1"/>
  <c r="I9" i="6"/>
  <c r="G9" i="6"/>
  <c r="F9" i="6"/>
  <c r="E9" i="6"/>
  <c r="A1" i="6"/>
  <c r="I42" i="5"/>
  <c r="H42" i="5"/>
  <c r="G42" i="5"/>
  <c r="F42" i="5"/>
  <c r="E42" i="5"/>
  <c r="G41" i="5"/>
  <c r="E41" i="5"/>
  <c r="Q36" i="5"/>
  <c r="P36" i="5"/>
  <c r="O36" i="5"/>
  <c r="N36" i="5"/>
  <c r="M36" i="5"/>
  <c r="L36" i="5"/>
  <c r="K36" i="5"/>
  <c r="J36" i="5"/>
  <c r="I36" i="5"/>
  <c r="H36" i="5"/>
  <c r="G36" i="5"/>
  <c r="F36" i="5"/>
  <c r="E36" i="5"/>
  <c r="Q35" i="5"/>
  <c r="P35" i="5"/>
  <c r="O35" i="5"/>
  <c r="N35" i="5"/>
  <c r="M35" i="5"/>
  <c r="L35" i="5"/>
  <c r="K35" i="5"/>
  <c r="J35" i="5"/>
  <c r="I35" i="5"/>
  <c r="H35" i="5"/>
  <c r="G35" i="5"/>
  <c r="F35" i="5"/>
  <c r="E35" i="5"/>
  <c r="Q34" i="5"/>
  <c r="P34" i="5"/>
  <c r="O34" i="5"/>
  <c r="N34" i="5"/>
  <c r="M34" i="5"/>
  <c r="L34" i="5"/>
  <c r="K34" i="5"/>
  <c r="J34" i="5"/>
  <c r="I34" i="5"/>
  <c r="H34" i="5"/>
  <c r="G34" i="5"/>
  <c r="F34" i="5"/>
  <c r="E34" i="5"/>
  <c r="Q33" i="5"/>
  <c r="P33" i="5"/>
  <c r="O33" i="5"/>
  <c r="N33" i="5"/>
  <c r="M33" i="5"/>
  <c r="L33" i="5"/>
  <c r="K33" i="5"/>
  <c r="J33" i="5"/>
  <c r="I33" i="5"/>
  <c r="H33" i="5"/>
  <c r="G33" i="5"/>
  <c r="F33" i="5"/>
  <c r="E33" i="5"/>
  <c r="Q32" i="5"/>
  <c r="P32" i="5"/>
  <c r="O32" i="5"/>
  <c r="N32" i="5"/>
  <c r="M32" i="5"/>
  <c r="L32" i="5"/>
  <c r="K32" i="5"/>
  <c r="J32" i="5"/>
  <c r="I32" i="5"/>
  <c r="H32" i="5"/>
  <c r="G32" i="5"/>
  <c r="F32" i="5"/>
  <c r="E32" i="5"/>
  <c r="Q31" i="5"/>
  <c r="P31" i="5"/>
  <c r="O31" i="5"/>
  <c r="N31" i="5"/>
  <c r="M31" i="5"/>
  <c r="L31" i="5"/>
  <c r="K31" i="5"/>
  <c r="J31" i="5"/>
  <c r="I31" i="5"/>
  <c r="H31" i="5"/>
  <c r="G31" i="5"/>
  <c r="F31" i="5"/>
  <c r="E31" i="5"/>
  <c r="Q30" i="5"/>
  <c r="P30" i="5"/>
  <c r="O30" i="5"/>
  <c r="N30" i="5"/>
  <c r="M30" i="5"/>
  <c r="L30" i="5"/>
  <c r="K30" i="5"/>
  <c r="J30" i="5"/>
  <c r="I30" i="5"/>
  <c r="H30" i="5"/>
  <c r="G30" i="5"/>
  <c r="F30" i="5"/>
  <c r="E30" i="5"/>
  <c r="Q29" i="5"/>
  <c r="P29" i="5"/>
  <c r="O29" i="5"/>
  <c r="N29" i="5"/>
  <c r="M29" i="5"/>
  <c r="L29" i="5"/>
  <c r="K29" i="5"/>
  <c r="J29" i="5"/>
  <c r="I29" i="5"/>
  <c r="H29" i="5"/>
  <c r="G29" i="5"/>
  <c r="F29" i="5"/>
  <c r="E29" i="5"/>
  <c r="Q28" i="5"/>
  <c r="P28" i="5"/>
  <c r="O28" i="5"/>
  <c r="N28" i="5"/>
  <c r="M28" i="5"/>
  <c r="L28" i="5"/>
  <c r="K28" i="5"/>
  <c r="J28" i="5"/>
  <c r="I28" i="5"/>
  <c r="H28" i="5"/>
  <c r="G28" i="5"/>
  <c r="F28" i="5"/>
  <c r="E28" i="5"/>
  <c r="Q27" i="5"/>
  <c r="P27" i="5"/>
  <c r="O27" i="5"/>
  <c r="N27" i="5"/>
  <c r="M27" i="5"/>
  <c r="L27" i="5"/>
  <c r="K27" i="5"/>
  <c r="J27" i="5"/>
  <c r="I27" i="5"/>
  <c r="H27" i="5"/>
  <c r="G27" i="5"/>
  <c r="F27" i="5"/>
  <c r="E27" i="5"/>
  <c r="Q26" i="5"/>
  <c r="P26" i="5"/>
  <c r="O26" i="5"/>
  <c r="N26" i="5"/>
  <c r="M26" i="5"/>
  <c r="L26" i="5"/>
  <c r="K26" i="5"/>
  <c r="J26" i="5"/>
  <c r="I26" i="5"/>
  <c r="H26" i="5"/>
  <c r="G26" i="5"/>
  <c r="F26" i="5"/>
  <c r="E26" i="5"/>
  <c r="Q25" i="5"/>
  <c r="P25" i="5"/>
  <c r="O25" i="5"/>
  <c r="N25" i="5"/>
  <c r="M25" i="5"/>
  <c r="L25" i="5"/>
  <c r="K25" i="5"/>
  <c r="J25" i="5"/>
  <c r="I25" i="5"/>
  <c r="H25" i="5"/>
  <c r="G25" i="5"/>
  <c r="F25" i="5"/>
  <c r="E25" i="5"/>
  <c r="G20" i="5"/>
  <c r="F20" i="5"/>
  <c r="E20" i="5"/>
  <c r="G19" i="5"/>
  <c r="F19" i="5"/>
  <c r="E19" i="5"/>
  <c r="G18" i="5"/>
  <c r="F18" i="5"/>
  <c r="E18" i="5"/>
  <c r="G17" i="5"/>
  <c r="F17" i="5"/>
  <c r="E17" i="5"/>
  <c r="G16" i="5"/>
  <c r="F16" i="5"/>
  <c r="E16" i="5"/>
  <c r="G15" i="5"/>
  <c r="F15" i="5"/>
  <c r="E15" i="5"/>
  <c r="G14" i="5"/>
  <c r="F14" i="5"/>
  <c r="E14" i="5"/>
  <c r="G13" i="5"/>
  <c r="F13" i="5"/>
  <c r="E13" i="5"/>
  <c r="G12" i="5"/>
  <c r="F12" i="5"/>
  <c r="E12" i="5"/>
  <c r="G11" i="5"/>
  <c r="F11" i="5"/>
  <c r="E11" i="5"/>
  <c r="G10" i="5"/>
  <c r="F10" i="5"/>
  <c r="E10" i="5"/>
  <c r="G9" i="5"/>
  <c r="F9" i="5"/>
  <c r="E9" i="5"/>
  <c r="A1" i="5"/>
  <c r="J94" i="4"/>
  <c r="J4" i="3" s="1"/>
  <c r="I89" i="4"/>
  <c r="G89" i="4"/>
  <c r="F89" i="4"/>
  <c r="E89" i="4"/>
  <c r="I88" i="4"/>
  <c r="G88" i="4"/>
  <c r="F88" i="4"/>
  <c r="E88" i="4"/>
  <c r="I83" i="4"/>
  <c r="H83" i="4"/>
  <c r="G83" i="4"/>
  <c r="F83" i="4"/>
  <c r="E83" i="4"/>
  <c r="G82" i="4"/>
  <c r="F82" i="4"/>
  <c r="E82" i="4"/>
  <c r="I76" i="4"/>
  <c r="G76" i="4"/>
  <c r="F76" i="4"/>
  <c r="E76" i="4"/>
  <c r="I71" i="4"/>
  <c r="G71" i="4"/>
  <c r="F71" i="4"/>
  <c r="E71" i="4"/>
  <c r="I66" i="4"/>
  <c r="J67" i="4" s="1"/>
  <c r="J71" i="4" s="1"/>
  <c r="J72" i="4" s="1"/>
  <c r="G66" i="4"/>
  <c r="F66" i="4"/>
  <c r="E66" i="4"/>
  <c r="I60" i="4"/>
  <c r="G60" i="4"/>
  <c r="F60" i="4"/>
  <c r="E60" i="4"/>
  <c r="I55" i="4"/>
  <c r="G55" i="4"/>
  <c r="F55" i="4"/>
  <c r="E55" i="4"/>
  <c r="I54" i="4"/>
  <c r="G54" i="4"/>
  <c r="F54" i="4"/>
  <c r="E54" i="4"/>
  <c r="I49" i="4"/>
  <c r="H49" i="4"/>
  <c r="G49" i="4"/>
  <c r="F49" i="4"/>
  <c r="E49" i="4"/>
  <c r="G48" i="4"/>
  <c r="F48" i="4"/>
  <c r="E48" i="4"/>
  <c r="I43" i="4"/>
  <c r="J44" i="4" s="1"/>
  <c r="J54" i="4" s="1"/>
  <c r="J56" i="4" s="1"/>
  <c r="J58" i="7" s="1"/>
  <c r="G43" i="4"/>
  <c r="F43" i="4"/>
  <c r="E43" i="4"/>
  <c r="I37" i="4"/>
  <c r="G37" i="4"/>
  <c r="F37" i="4"/>
  <c r="E37" i="4"/>
  <c r="I32" i="4"/>
  <c r="H32" i="4"/>
  <c r="G32" i="4"/>
  <c r="F32" i="4"/>
  <c r="E32" i="4"/>
  <c r="G31" i="4"/>
  <c r="F31" i="4"/>
  <c r="E31" i="4"/>
  <c r="I26" i="4"/>
  <c r="H26" i="4"/>
  <c r="G26" i="4"/>
  <c r="F26" i="4"/>
  <c r="E26" i="4"/>
  <c r="G25" i="4"/>
  <c r="F25" i="4"/>
  <c r="E25" i="4"/>
  <c r="I16" i="4"/>
  <c r="H16" i="4"/>
  <c r="G16" i="4"/>
  <c r="F16" i="4"/>
  <c r="E16" i="4"/>
  <c r="I11" i="4"/>
  <c r="H11" i="4"/>
  <c r="G11" i="4"/>
  <c r="F11" i="4"/>
  <c r="E11" i="4"/>
  <c r="G10" i="4"/>
  <c r="F10" i="4"/>
  <c r="E10" i="4"/>
  <c r="G9" i="4"/>
  <c r="F9" i="4"/>
  <c r="E9" i="4"/>
  <c r="A1" i="4"/>
  <c r="H410" i="3"/>
  <c r="H11" i="12" s="1"/>
  <c r="H333" i="3"/>
  <c r="H14" i="11" s="1"/>
  <c r="H332" i="3"/>
  <c r="H13" i="11" s="1"/>
  <c r="H331" i="3"/>
  <c r="H12" i="11" s="1"/>
  <c r="H330" i="3"/>
  <c r="H11" i="11" s="1"/>
  <c r="H329" i="3"/>
  <c r="H10" i="11" s="1"/>
  <c r="H328" i="3"/>
  <c r="H9" i="11" s="1"/>
  <c r="H326" i="3"/>
  <c r="H37" i="11" s="1"/>
  <c r="H325" i="3"/>
  <c r="H36" i="11" s="1"/>
  <c r="H324" i="3"/>
  <c r="H35" i="11" s="1"/>
  <c r="H323" i="3"/>
  <c r="H34" i="11" s="1"/>
  <c r="H322" i="3"/>
  <c r="H33" i="11" s="1"/>
  <c r="H321" i="3"/>
  <c r="H32" i="11" s="1"/>
  <c r="H303" i="3"/>
  <c r="H913" i="10" s="1"/>
  <c r="H302" i="3"/>
  <c r="H912" i="10" s="1"/>
  <c r="H301" i="3"/>
  <c r="H911" i="10" s="1"/>
  <c r="H300" i="3"/>
  <c r="H910" i="10" s="1"/>
  <c r="H299" i="3"/>
  <c r="H909" i="10" s="1"/>
  <c r="H298" i="3"/>
  <c r="H908" i="10" s="1"/>
  <c r="H296" i="3"/>
  <c r="H801" i="10" s="1"/>
  <c r="H295" i="3"/>
  <c r="H800" i="10" s="1"/>
  <c r="H294" i="3"/>
  <c r="H799" i="10" s="1"/>
  <c r="H293" i="3"/>
  <c r="H798" i="10" s="1"/>
  <c r="H292" i="3"/>
  <c r="H797" i="10" s="1"/>
  <c r="H291" i="3"/>
  <c r="H796" i="10" s="1"/>
  <c r="H289" i="3"/>
  <c r="H689" i="10" s="1"/>
  <c r="H288" i="3"/>
  <c r="H688" i="10" s="1"/>
  <c r="H287" i="3"/>
  <c r="H687" i="10" s="1"/>
  <c r="H286" i="3"/>
  <c r="H686" i="10" s="1"/>
  <c r="H285" i="3"/>
  <c r="H685" i="10" s="1"/>
  <c r="H284" i="3"/>
  <c r="H684" i="10" s="1"/>
  <c r="H282" i="3"/>
  <c r="H577" i="10" s="1"/>
  <c r="H281" i="3"/>
  <c r="H576" i="10" s="1"/>
  <c r="H280" i="3"/>
  <c r="H575" i="10" s="1"/>
  <c r="H279" i="3"/>
  <c r="H574" i="10" s="1"/>
  <c r="H278" i="3"/>
  <c r="H573" i="10" s="1"/>
  <c r="H277" i="3"/>
  <c r="H572" i="10" s="1"/>
  <c r="H275" i="3"/>
  <c r="H465" i="10" s="1"/>
  <c r="H274" i="3"/>
  <c r="H464" i="10" s="1"/>
  <c r="H273" i="3"/>
  <c r="H463" i="10" s="1"/>
  <c r="H272" i="3"/>
  <c r="H462" i="10" s="1"/>
  <c r="H271" i="3"/>
  <c r="H461" i="10" s="1"/>
  <c r="H270" i="3"/>
  <c r="H460" i="10" s="1"/>
  <c r="H268" i="3"/>
  <c r="H353" i="10" s="1"/>
  <c r="H267" i="3"/>
  <c r="H352" i="10" s="1"/>
  <c r="H266" i="3"/>
  <c r="H351" i="10" s="1"/>
  <c r="H265" i="3"/>
  <c r="H350" i="10" s="1"/>
  <c r="H264" i="3"/>
  <c r="H349" i="10" s="1"/>
  <c r="H263" i="3"/>
  <c r="H348" i="10" s="1"/>
  <c r="H261" i="3"/>
  <c r="H241" i="10" s="1"/>
  <c r="H260" i="3"/>
  <c r="H240" i="10" s="1"/>
  <c r="H259" i="3"/>
  <c r="H239" i="10" s="1"/>
  <c r="H258" i="3"/>
  <c r="H238" i="10" s="1"/>
  <c r="H257" i="3"/>
  <c r="H237" i="10" s="1"/>
  <c r="H256" i="3"/>
  <c r="H236" i="10" s="1"/>
  <c r="H254" i="3"/>
  <c r="H129" i="10" s="1"/>
  <c r="H253" i="3"/>
  <c r="H128" i="10" s="1"/>
  <c r="H252" i="3"/>
  <c r="H127" i="10" s="1"/>
  <c r="H251" i="3"/>
  <c r="H126" i="10" s="1"/>
  <c r="H250" i="3"/>
  <c r="H125" i="10" s="1"/>
  <c r="H249" i="3"/>
  <c r="H124" i="10" s="1"/>
  <c r="H247" i="3"/>
  <c r="H18" i="10" s="1"/>
  <c r="H246" i="3"/>
  <c r="H17" i="10" s="1"/>
  <c r="H245" i="3"/>
  <c r="H16" i="10" s="1"/>
  <c r="H244" i="3"/>
  <c r="H15" i="10" s="1"/>
  <c r="H243" i="3"/>
  <c r="H14" i="10" s="1"/>
  <c r="H242" i="3"/>
  <c r="H13" i="10" s="1"/>
  <c r="H239" i="3"/>
  <c r="H262" i="9" s="1"/>
  <c r="H238" i="3"/>
  <c r="H261" i="9" s="1"/>
  <c r="H237" i="3"/>
  <c r="H260" i="9" s="1"/>
  <c r="H236" i="3"/>
  <c r="H259" i="9" s="1"/>
  <c r="H235" i="3"/>
  <c r="H258" i="9" s="1"/>
  <c r="H234" i="3"/>
  <c r="H257" i="9" s="1"/>
  <c r="H232" i="3"/>
  <c r="H150" i="9" s="1"/>
  <c r="H231" i="3"/>
  <c r="H149" i="9" s="1"/>
  <c r="H230" i="3"/>
  <c r="H148" i="9" s="1"/>
  <c r="H229" i="3"/>
  <c r="H147" i="9" s="1"/>
  <c r="H228" i="3"/>
  <c r="H146" i="9" s="1"/>
  <c r="H227" i="3"/>
  <c r="H145" i="9" s="1"/>
  <c r="H225" i="3"/>
  <c r="H18" i="9" s="1"/>
  <c r="H224" i="3"/>
  <c r="H17" i="9" s="1"/>
  <c r="H223" i="3"/>
  <c r="H16" i="9" s="1"/>
  <c r="H222" i="3"/>
  <c r="H15" i="9" s="1"/>
  <c r="H221" i="3"/>
  <c r="H14" i="9" s="1"/>
  <c r="H220" i="3"/>
  <c r="H13" i="9" s="1"/>
  <c r="H215" i="3"/>
  <c r="H170" i="7" s="1"/>
  <c r="H214" i="3"/>
  <c r="H169" i="7" s="1"/>
  <c r="H213" i="3"/>
  <c r="H168" i="7" s="1"/>
  <c r="H212" i="3"/>
  <c r="H167" i="7" s="1"/>
  <c r="H211" i="3"/>
  <c r="H166" i="7" s="1"/>
  <c r="H210" i="3"/>
  <c r="H165" i="7" s="1"/>
  <c r="H208" i="3"/>
  <c r="H142" i="7" s="1"/>
  <c r="H207" i="3"/>
  <c r="H141" i="7" s="1"/>
  <c r="H206" i="3"/>
  <c r="H140" i="7" s="1"/>
  <c r="H205" i="3"/>
  <c r="H139" i="7" s="1"/>
  <c r="H204" i="3"/>
  <c r="H138" i="7" s="1"/>
  <c r="H203" i="3"/>
  <c r="H137" i="7" s="1"/>
  <c r="H201" i="3"/>
  <c r="H114" i="7" s="1"/>
  <c r="H200" i="3"/>
  <c r="H113" i="7" s="1"/>
  <c r="H199" i="3"/>
  <c r="H112" i="7" s="1"/>
  <c r="H198" i="3"/>
  <c r="H111" i="7" s="1"/>
  <c r="H197" i="3"/>
  <c r="H110" i="7" s="1"/>
  <c r="H196" i="3"/>
  <c r="H109" i="7" s="1"/>
  <c r="H194" i="3"/>
  <c r="H86" i="7" s="1"/>
  <c r="H193" i="3"/>
  <c r="H85" i="7" s="1"/>
  <c r="H192" i="3"/>
  <c r="H84" i="7" s="1"/>
  <c r="H191" i="3"/>
  <c r="H83" i="7" s="1"/>
  <c r="H190" i="3"/>
  <c r="H82" i="7" s="1"/>
  <c r="H189" i="3"/>
  <c r="H81" i="7" s="1"/>
  <c r="H186" i="3"/>
  <c r="H164" i="7" s="1"/>
  <c r="H185" i="3"/>
  <c r="H163" i="7" s="1"/>
  <c r="H184" i="3"/>
  <c r="H162" i="7" s="1"/>
  <c r="H183" i="3"/>
  <c r="H161" i="7" s="1"/>
  <c r="H182" i="3"/>
  <c r="H160" i="7" s="1"/>
  <c r="H181" i="3"/>
  <c r="H159" i="7" s="1"/>
  <c r="H179" i="3"/>
  <c r="H136" i="7" s="1"/>
  <c r="H178" i="3"/>
  <c r="H135" i="7" s="1"/>
  <c r="H177" i="3"/>
  <c r="H134" i="7" s="1"/>
  <c r="H176" i="3"/>
  <c r="H133" i="7" s="1"/>
  <c r="H175" i="3"/>
  <c r="H132" i="7" s="1"/>
  <c r="H174" i="3"/>
  <c r="H131" i="7" s="1"/>
  <c r="H172" i="3"/>
  <c r="H108" i="7" s="1"/>
  <c r="H171" i="3"/>
  <c r="H107" i="7" s="1"/>
  <c r="H170" i="3"/>
  <c r="H106" i="7" s="1"/>
  <c r="H169" i="3"/>
  <c r="H105" i="7" s="1"/>
  <c r="H168" i="3"/>
  <c r="H104" i="7" s="1"/>
  <c r="H167" i="3"/>
  <c r="H103" i="7" s="1"/>
  <c r="H165" i="3"/>
  <c r="H80" i="7" s="1"/>
  <c r="H164" i="3"/>
  <c r="H79" i="7" s="1"/>
  <c r="H163" i="3"/>
  <c r="H78" i="7" s="1"/>
  <c r="H162" i="3"/>
  <c r="H77" i="7" s="1"/>
  <c r="H161" i="3"/>
  <c r="H76" i="7" s="1"/>
  <c r="H160" i="3"/>
  <c r="H75" i="7" s="1"/>
  <c r="H155" i="3"/>
  <c r="H16" i="7" s="1"/>
  <c r="H154" i="3"/>
  <c r="H15" i="7" s="1"/>
  <c r="H153" i="3"/>
  <c r="H14" i="7" s="1"/>
  <c r="H152" i="3"/>
  <c r="H13" i="7" s="1"/>
  <c r="H151" i="3"/>
  <c r="H12" i="7" s="1"/>
  <c r="H150" i="3"/>
  <c r="H11" i="7" s="1"/>
  <c r="H147" i="3"/>
  <c r="H51" i="7" s="1"/>
  <c r="H146" i="3"/>
  <c r="H50" i="7" s="1"/>
  <c r="H145" i="3"/>
  <c r="H49" i="7" s="1"/>
  <c r="H144" i="3"/>
  <c r="H48" i="7" s="1"/>
  <c r="H143" i="3"/>
  <c r="H47" i="7" s="1"/>
  <c r="H142" i="3"/>
  <c r="H46" i="7" s="1"/>
  <c r="H139" i="3"/>
  <c r="H45" i="7" s="1"/>
  <c r="H138" i="3"/>
  <c r="H44" i="7" s="1"/>
  <c r="H137" i="3"/>
  <c r="H43" i="7" s="1"/>
  <c r="H136" i="3"/>
  <c r="H42" i="7" s="1"/>
  <c r="H135" i="3"/>
  <c r="H41" i="7" s="1"/>
  <c r="H134" i="3"/>
  <c r="H40" i="7" s="1"/>
  <c r="H131" i="3"/>
  <c r="H56" i="6" s="1"/>
  <c r="H130" i="3"/>
  <c r="H55" i="6" s="1"/>
  <c r="H129" i="3"/>
  <c r="H54" i="6" s="1"/>
  <c r="H128" i="3"/>
  <c r="H53" i="6" s="1"/>
  <c r="H127" i="3"/>
  <c r="H52" i="6" s="1"/>
  <c r="H126" i="3"/>
  <c r="H51" i="6" s="1"/>
  <c r="H123" i="3"/>
  <c r="H20" i="6" s="1"/>
  <c r="H122" i="3"/>
  <c r="H19" i="6" s="1"/>
  <c r="H121" i="3"/>
  <c r="H18" i="6" s="1"/>
  <c r="H120" i="3"/>
  <c r="H17" i="6" s="1"/>
  <c r="H119" i="3"/>
  <c r="H16" i="6" s="1"/>
  <c r="H118" i="3"/>
  <c r="H15" i="6" s="1"/>
  <c r="H116" i="3"/>
  <c r="H14" i="6" s="1"/>
  <c r="H115" i="3"/>
  <c r="H13" i="6" s="1"/>
  <c r="H114" i="3"/>
  <c r="H12" i="6" s="1"/>
  <c r="H113" i="3"/>
  <c r="H11" i="6" s="1"/>
  <c r="H112" i="3"/>
  <c r="H10" i="6" s="1"/>
  <c r="H111" i="3"/>
  <c r="H9" i="6" s="1"/>
  <c r="H104" i="3"/>
  <c r="H938" i="10" s="1"/>
  <c r="H103" i="3"/>
  <c r="H937" i="10" s="1"/>
  <c r="H102" i="3"/>
  <c r="H936" i="10" s="1"/>
  <c r="H101" i="3"/>
  <c r="H935" i="10" s="1"/>
  <c r="H100" i="3"/>
  <c r="H934" i="10" s="1"/>
  <c r="H99" i="3"/>
  <c r="H933" i="10" s="1"/>
  <c r="H97" i="3"/>
  <c r="H826" i="10" s="1"/>
  <c r="H96" i="3"/>
  <c r="H825" i="10" s="1"/>
  <c r="H95" i="3"/>
  <c r="H824" i="10" s="1"/>
  <c r="H94" i="3"/>
  <c r="H823" i="10" s="1"/>
  <c r="H93" i="3"/>
  <c r="H822" i="10" s="1"/>
  <c r="H92" i="3"/>
  <c r="H821" i="10" s="1"/>
  <c r="H90" i="3"/>
  <c r="H714" i="10" s="1"/>
  <c r="H89" i="3"/>
  <c r="H713" i="10" s="1"/>
  <c r="H88" i="3"/>
  <c r="H712" i="10" s="1"/>
  <c r="H87" i="3"/>
  <c r="H711" i="10" s="1"/>
  <c r="H86" i="3"/>
  <c r="H710" i="10" s="1"/>
  <c r="H85" i="3"/>
  <c r="H709" i="10" s="1"/>
  <c r="H83" i="3"/>
  <c r="H602" i="10" s="1"/>
  <c r="H82" i="3"/>
  <c r="H601" i="10" s="1"/>
  <c r="H81" i="3"/>
  <c r="H600" i="10" s="1"/>
  <c r="H80" i="3"/>
  <c r="H599" i="10" s="1"/>
  <c r="H79" i="3"/>
  <c r="H598" i="10" s="1"/>
  <c r="H78" i="3"/>
  <c r="H597" i="10" s="1"/>
  <c r="H76" i="3"/>
  <c r="H490" i="10" s="1"/>
  <c r="H75" i="3"/>
  <c r="H489" i="10" s="1"/>
  <c r="H74" i="3"/>
  <c r="H488" i="10" s="1"/>
  <c r="H73" i="3"/>
  <c r="H487" i="10" s="1"/>
  <c r="H72" i="3"/>
  <c r="H486" i="10" s="1"/>
  <c r="H71" i="3"/>
  <c r="H485" i="10" s="1"/>
  <c r="H69" i="3"/>
  <c r="H158" i="7" s="1"/>
  <c r="H68" i="3"/>
  <c r="H157" i="7" s="1"/>
  <c r="H67" i="3"/>
  <c r="H156" i="7" s="1"/>
  <c r="H66" i="3"/>
  <c r="H155" i="7" s="1"/>
  <c r="H65" i="3"/>
  <c r="H154" i="7" s="1"/>
  <c r="H64" i="3"/>
  <c r="H153" i="7" s="1"/>
  <c r="H62" i="3"/>
  <c r="H130" i="7" s="1"/>
  <c r="H61" i="3"/>
  <c r="H129" i="7" s="1"/>
  <c r="H60" i="3"/>
  <c r="H128" i="7" s="1"/>
  <c r="H59" i="3"/>
  <c r="H127" i="7" s="1"/>
  <c r="H58" i="3"/>
  <c r="H126" i="7" s="1"/>
  <c r="H57" i="3"/>
  <c r="H125" i="7" s="1"/>
  <c r="H55" i="3"/>
  <c r="H102" i="7" s="1"/>
  <c r="H54" i="3"/>
  <c r="H101" i="7" s="1"/>
  <c r="H53" i="3"/>
  <c r="H100" i="7" s="1"/>
  <c r="H52" i="3"/>
  <c r="H99" i="7" s="1"/>
  <c r="H51" i="3"/>
  <c r="H98" i="7" s="1"/>
  <c r="H50" i="3"/>
  <c r="H97" i="7" s="1"/>
  <c r="H48" i="3"/>
  <c r="H74" i="7" s="1"/>
  <c r="H47" i="3"/>
  <c r="H73" i="7" s="1"/>
  <c r="H46" i="3"/>
  <c r="H72" i="7" s="1"/>
  <c r="H45" i="3"/>
  <c r="H71" i="7" s="1"/>
  <c r="H44" i="3"/>
  <c r="H70" i="7" s="1"/>
  <c r="H43" i="3"/>
  <c r="H69" i="7" s="1"/>
  <c r="H40" i="3"/>
  <c r="H287" i="9" s="1"/>
  <c r="H39" i="3"/>
  <c r="H286" i="9" s="1"/>
  <c r="H38" i="3"/>
  <c r="H285" i="9" s="1"/>
  <c r="H37" i="3"/>
  <c r="H284" i="9" s="1"/>
  <c r="H36" i="3"/>
  <c r="H283" i="9" s="1"/>
  <c r="H35" i="3"/>
  <c r="H282" i="9" s="1"/>
  <c r="H33" i="3"/>
  <c r="H175" i="9" s="1"/>
  <c r="H32" i="3"/>
  <c r="H174" i="9" s="1"/>
  <c r="H31" i="3"/>
  <c r="H173" i="9" s="1"/>
  <c r="H30" i="3"/>
  <c r="H172" i="9" s="1"/>
  <c r="H29" i="3"/>
  <c r="H171" i="9" s="1"/>
  <c r="H28" i="3"/>
  <c r="H170" i="9" s="1"/>
  <c r="H26" i="3"/>
  <c r="H35" i="6" s="1"/>
  <c r="H25" i="3"/>
  <c r="H34" i="6" s="1"/>
  <c r="H24" i="3"/>
  <c r="H33" i="6" s="1"/>
  <c r="H23" i="3"/>
  <c r="H32" i="6" s="1"/>
  <c r="H22" i="3"/>
  <c r="H31" i="6" s="1"/>
  <c r="H21" i="3"/>
  <c r="H30" i="6" s="1"/>
  <c r="C180" i="2"/>
  <c r="C178" i="2"/>
  <c r="C177" i="2"/>
  <c r="B176" i="2"/>
  <c r="C174" i="2"/>
  <c r="C173" i="2"/>
  <c r="B172" i="2"/>
  <c r="C170" i="2"/>
  <c r="C169" i="2"/>
  <c r="C168" i="2"/>
  <c r="C167" i="2"/>
  <c r="C166" i="2"/>
  <c r="B165" i="2"/>
  <c r="B163" i="2"/>
  <c r="C161" i="2"/>
  <c r="C159" i="2"/>
  <c r="C157" i="2"/>
  <c r="C156" i="2"/>
  <c r="C154" i="2"/>
  <c r="C152" i="2"/>
  <c r="C151" i="2"/>
  <c r="C149" i="2"/>
  <c r="C147" i="2"/>
  <c r="C146" i="2"/>
  <c r="C144" i="2"/>
  <c r="C142" i="2"/>
  <c r="C141" i="2"/>
  <c r="C139" i="2"/>
  <c r="C137" i="2"/>
  <c r="C136" i="2"/>
  <c r="C134" i="2"/>
  <c r="C132" i="2"/>
  <c r="C131" i="2"/>
  <c r="C129" i="2"/>
  <c r="C127" i="2"/>
  <c r="C126" i="2"/>
  <c r="C124" i="2"/>
  <c r="C122" i="2"/>
  <c r="C121" i="2"/>
  <c r="C119" i="2"/>
  <c r="C117" i="2"/>
  <c r="C115" i="2"/>
  <c r="C114" i="2"/>
  <c r="B113" i="2"/>
  <c r="C111" i="2"/>
  <c r="C109" i="2"/>
  <c r="C107" i="2"/>
  <c r="C106" i="2"/>
  <c r="C104" i="2"/>
  <c r="C102" i="2"/>
  <c r="C101" i="2"/>
  <c r="C99" i="2"/>
  <c r="C97" i="2"/>
  <c r="C95" i="2"/>
  <c r="C94" i="2"/>
  <c r="B93" i="2"/>
  <c r="C91" i="2"/>
  <c r="B90" i="2"/>
  <c r="C88" i="2"/>
  <c r="C87" i="2"/>
  <c r="B86" i="2"/>
  <c r="B84" i="2"/>
  <c r="B82" i="2"/>
  <c r="C80" i="2"/>
  <c r="C78" i="2"/>
  <c r="C76" i="2"/>
  <c r="C74" i="2"/>
  <c r="C73" i="2"/>
  <c r="B72" i="2"/>
  <c r="C67" i="2"/>
  <c r="C66" i="2"/>
  <c r="C65" i="2"/>
  <c r="C64" i="2"/>
  <c r="C62" i="2"/>
  <c r="C60" i="2"/>
  <c r="C59" i="2"/>
  <c r="C57" i="2"/>
  <c r="C55" i="2"/>
  <c r="C53" i="2"/>
  <c r="C52" i="2"/>
  <c r="C50" i="2"/>
  <c r="C48" i="2"/>
  <c r="C45" i="2"/>
  <c r="C43" i="2"/>
  <c r="C42" i="2"/>
  <c r="C38" i="2"/>
  <c r="C36" i="2"/>
  <c r="C35" i="2"/>
  <c r="C32" i="2"/>
  <c r="C30" i="2"/>
  <c r="C28" i="2"/>
  <c r="C26" i="2"/>
  <c r="C24" i="2"/>
  <c r="C23" i="2"/>
  <c r="C22" i="2"/>
  <c r="C19" i="2"/>
  <c r="C17" i="2"/>
  <c r="C16" i="2"/>
  <c r="C15" i="2"/>
  <c r="C14" i="2"/>
  <c r="B13" i="2"/>
  <c r="A7" i="2"/>
  <c r="A1" i="2"/>
  <c r="Q64" i="6" l="1"/>
  <c r="Q35" i="7" s="1"/>
  <c r="J44" i="6"/>
  <c r="J4" i="4"/>
  <c r="Q13" i="8"/>
  <c r="N67" i="6"/>
  <c r="N38" i="7" s="1"/>
  <c r="O66" i="6"/>
  <c r="O37" i="7" s="1"/>
  <c r="O39" i="6"/>
  <c r="O45" i="6" s="1"/>
  <c r="O31" i="7" s="1"/>
  <c r="O43" i="6"/>
  <c r="O29" i="7" s="1"/>
  <c r="O37" i="5"/>
  <c r="O42" i="5" s="1"/>
  <c r="C12" i="17"/>
  <c r="C19" i="17"/>
  <c r="C151" i="19"/>
  <c r="C150" i="19"/>
  <c r="C148" i="19"/>
  <c r="C146" i="19"/>
  <c r="C149" i="19"/>
  <c r="C147" i="19"/>
  <c r="C139" i="19"/>
  <c r="C144" i="19"/>
  <c r="C142" i="19"/>
  <c r="C141" i="19"/>
  <c r="C140" i="19"/>
  <c r="C143" i="19"/>
  <c r="C134" i="19"/>
  <c r="C127" i="19"/>
  <c r="C132" i="19"/>
  <c r="C131" i="19"/>
  <c r="C130" i="19"/>
  <c r="C129" i="19"/>
  <c r="C128" i="19"/>
  <c r="C93" i="19"/>
  <c r="C123" i="19"/>
  <c r="C111" i="19"/>
  <c r="C99" i="19"/>
  <c r="C122" i="19"/>
  <c r="C110" i="19"/>
  <c r="C98" i="19"/>
  <c r="C109" i="19"/>
  <c r="C97" i="19"/>
  <c r="C120" i="19"/>
  <c r="C108" i="19"/>
  <c r="C96" i="19"/>
  <c r="C119" i="19"/>
  <c r="C107" i="19"/>
  <c r="C95" i="19"/>
  <c r="C106" i="19"/>
  <c r="C94" i="19"/>
  <c r="C117" i="19"/>
  <c r="C116" i="19"/>
  <c r="C104" i="19"/>
  <c r="C115" i="19"/>
  <c r="C103" i="19"/>
  <c r="C114" i="19"/>
  <c r="C102" i="19"/>
  <c r="C125" i="19"/>
  <c r="C113" i="19"/>
  <c r="C101" i="19"/>
  <c r="C124" i="19"/>
  <c r="C112" i="19"/>
  <c r="C100" i="19"/>
  <c r="C90" i="19"/>
  <c r="C87" i="19"/>
  <c r="C86" i="19"/>
  <c r="C85" i="19"/>
  <c r="C84" i="19"/>
  <c r="C83" i="19"/>
  <c r="C82" i="19"/>
  <c r="C81" i="19"/>
  <c r="C80" i="19"/>
  <c r="C79" i="19"/>
  <c r="C88" i="19"/>
  <c r="C78" i="19"/>
  <c r="C77" i="19"/>
  <c r="C76" i="19"/>
  <c r="C75" i="19"/>
  <c r="C72" i="19"/>
  <c r="C73" i="19"/>
  <c r="C74" i="19"/>
  <c r="C71" i="19"/>
  <c r="C51" i="19"/>
  <c r="C69" i="19"/>
  <c r="C57" i="19"/>
  <c r="C68" i="19"/>
  <c r="C54" i="19"/>
  <c r="C52" i="19"/>
  <c r="C53" i="19"/>
  <c r="C67" i="19"/>
  <c r="C66" i="19"/>
  <c r="C65" i="19"/>
  <c r="C56" i="19"/>
  <c r="C64" i="19"/>
  <c r="C59" i="19"/>
  <c r="C61" i="19"/>
  <c r="C60" i="19"/>
  <c r="C50" i="19"/>
  <c r="C48" i="19"/>
  <c r="C46" i="19"/>
  <c r="C42" i="19"/>
  <c r="C40" i="19"/>
  <c r="C38" i="19"/>
  <c r="C37" i="19"/>
  <c r="C43" i="19"/>
  <c r="C49" i="19"/>
  <c r="C47" i="19"/>
  <c r="C41" i="19"/>
  <c r="C35" i="19"/>
  <c r="C36" i="19"/>
  <c r="C32" i="19"/>
  <c r="C7" i="19"/>
  <c r="C30" i="19"/>
  <c r="C26" i="19"/>
  <c r="C23" i="19"/>
  <c r="C18" i="19"/>
  <c r="C16" i="19"/>
  <c r="C14" i="19"/>
  <c r="C12" i="19"/>
  <c r="C9" i="19"/>
  <c r="C24" i="19"/>
  <c r="C8" i="19"/>
  <c r="C28" i="19"/>
  <c r="C19" i="19"/>
  <c r="C17" i="19"/>
  <c r="C15" i="19"/>
  <c r="C13" i="19"/>
  <c r="C11" i="19"/>
  <c r="C11" i="17"/>
  <c r="C7" i="17"/>
  <c r="E12" i="17"/>
  <c r="C25" i="17"/>
  <c r="E24" i="17"/>
  <c r="C15" i="17"/>
  <c r="E15" i="17"/>
  <c r="C26" i="17"/>
  <c r="C13" i="17"/>
  <c r="C9" i="17"/>
  <c r="C10" i="17"/>
  <c r="C17" i="17"/>
  <c r="C16" i="17"/>
  <c r="C21" i="17"/>
  <c r="C18" i="17"/>
  <c r="C27" i="17"/>
  <c r="C20" i="17"/>
  <c r="C24" i="17"/>
  <c r="C22" i="17"/>
  <c r="C29" i="17"/>
  <c r="N57" i="6"/>
  <c r="N63" i="6" s="1"/>
  <c r="N34" i="7" s="1"/>
  <c r="N36" i="6"/>
  <c r="N42" i="6" s="1"/>
  <c r="N28" i="7" s="1"/>
  <c r="K37" i="5"/>
  <c r="K42" i="5" s="1"/>
  <c r="M68" i="6"/>
  <c r="M39" i="7" s="1"/>
  <c r="P46" i="6"/>
  <c r="P32" i="7" s="1"/>
  <c r="J59" i="6"/>
  <c r="J65" i="6" s="1"/>
  <c r="N37" i="5"/>
  <c r="N42" i="5" s="1"/>
  <c r="J40" i="6"/>
  <c r="J46" i="6" s="1"/>
  <c r="O13" i="8"/>
  <c r="O507" i="10" s="1"/>
  <c r="O58" i="6"/>
  <c r="O64" i="6" s="1"/>
  <c r="O35" i="7" s="1"/>
  <c r="P37" i="5"/>
  <c r="P42" i="5" s="1"/>
  <c r="Q37" i="5"/>
  <c r="Q42" i="5" s="1"/>
  <c r="L37" i="5"/>
  <c r="L42" i="5" s="1"/>
  <c r="J37" i="5"/>
  <c r="J42" i="5" s="1"/>
  <c r="L42" i="6"/>
  <c r="L28" i="7" s="1"/>
  <c r="F21" i="5"/>
  <c r="F41" i="5" s="1"/>
  <c r="M43" i="5" s="1"/>
  <c r="L13" i="8"/>
  <c r="L955" i="10" s="1"/>
  <c r="Q60" i="6"/>
  <c r="Q66" i="6" s="1"/>
  <c r="Q37" i="7" s="1"/>
  <c r="Q39" i="6"/>
  <c r="Q45" i="6" s="1"/>
  <c r="Q31" i="7" s="1"/>
  <c r="K58" i="6"/>
  <c r="K64" i="6" s="1"/>
  <c r="K35" i="7" s="1"/>
  <c r="K37" i="6"/>
  <c r="K43" i="6" s="1"/>
  <c r="K29" i="7" s="1"/>
  <c r="J58" i="6"/>
  <c r="J64" i="6" s="1"/>
  <c r="J37" i="6"/>
  <c r="J43" i="6" s="1"/>
  <c r="N59" i="6"/>
  <c r="N65" i="6" s="1"/>
  <c r="N36" i="7" s="1"/>
  <c r="N38" i="6"/>
  <c r="N44" i="6" s="1"/>
  <c r="N30" i="7" s="1"/>
  <c r="J60" i="6"/>
  <c r="J66" i="6" s="1"/>
  <c r="J39" i="6"/>
  <c r="J45" i="6" s="1"/>
  <c r="J41" i="6"/>
  <c r="J47" i="6" s="1"/>
  <c r="J62" i="6"/>
  <c r="J68" i="6" s="1"/>
  <c r="Q61" i="6"/>
  <c r="Q67" i="6" s="1"/>
  <c r="Q38" i="7" s="1"/>
  <c r="Q40" i="6"/>
  <c r="Q46" i="6" s="1"/>
  <c r="Q32" i="7" s="1"/>
  <c r="K60" i="6"/>
  <c r="K66" i="6" s="1"/>
  <c r="K37" i="7" s="1"/>
  <c r="K39" i="6"/>
  <c r="K45" i="6" s="1"/>
  <c r="K31" i="7" s="1"/>
  <c r="J76" i="4"/>
  <c r="P57" i="6"/>
  <c r="P63" i="6" s="1"/>
  <c r="P34" i="7" s="1"/>
  <c r="P36" i="6"/>
  <c r="P42" i="6" s="1"/>
  <c r="P28" i="7" s="1"/>
  <c r="L58" i="6"/>
  <c r="L64" i="6" s="1"/>
  <c r="L35" i="7" s="1"/>
  <c r="L37" i="6"/>
  <c r="L43" i="6" s="1"/>
  <c r="L29" i="7" s="1"/>
  <c r="P59" i="6"/>
  <c r="P65" i="6" s="1"/>
  <c r="P36" i="7" s="1"/>
  <c r="P38" i="6"/>
  <c r="P44" i="6" s="1"/>
  <c r="P30" i="7" s="1"/>
  <c r="L39" i="6"/>
  <c r="L45" i="6" s="1"/>
  <c r="L31" i="7" s="1"/>
  <c r="L60" i="6"/>
  <c r="L66" i="6" s="1"/>
  <c r="L37" i="7" s="1"/>
  <c r="L62" i="6"/>
  <c r="L68" i="6" s="1"/>
  <c r="L39" i="7" s="1"/>
  <c r="L41" i="6"/>
  <c r="L47" i="6" s="1"/>
  <c r="L33" i="7" s="1"/>
  <c r="Q57" i="6"/>
  <c r="Q63" i="6" s="1"/>
  <c r="Q34" i="7" s="1"/>
  <c r="Q36" i="6"/>
  <c r="Q42" i="6" s="1"/>
  <c r="Q28" i="7" s="1"/>
  <c r="Q62" i="6"/>
  <c r="Q68" i="6" s="1"/>
  <c r="Q39" i="7" s="1"/>
  <c r="Q41" i="6"/>
  <c r="Q47" i="6" s="1"/>
  <c r="Q33" i="7" s="1"/>
  <c r="J30" i="7"/>
  <c r="O59" i="6"/>
  <c r="O65" i="6" s="1"/>
  <c r="O36" i="7" s="1"/>
  <c r="O38" i="6"/>
  <c r="O44" i="6" s="1"/>
  <c r="O30" i="7" s="1"/>
  <c r="M58" i="6"/>
  <c r="M64" i="6" s="1"/>
  <c r="M35" i="7" s="1"/>
  <c r="M37" i="6"/>
  <c r="M43" i="6" s="1"/>
  <c r="M29" i="7" s="1"/>
  <c r="K62" i="6"/>
  <c r="K68" i="6" s="1"/>
  <c r="K39" i="7" s="1"/>
  <c r="O40" i="6"/>
  <c r="O46" i="6" s="1"/>
  <c r="O32" i="7" s="1"/>
  <c r="O61" i="6"/>
  <c r="O67" i="6" s="1"/>
  <c r="O38" i="7" s="1"/>
  <c r="J4" i="12"/>
  <c r="J4" i="15"/>
  <c r="J4" i="13"/>
  <c r="J4" i="11"/>
  <c r="J4" i="14"/>
  <c r="J4" i="10"/>
  <c r="J4" i="9"/>
  <c r="J4" i="8"/>
  <c r="J4" i="6"/>
  <c r="J4" i="5"/>
  <c r="J16" i="4"/>
  <c r="K94" i="4"/>
  <c r="J4" i="7"/>
  <c r="J57" i="6"/>
  <c r="J63" i="6" s="1"/>
  <c r="J36" i="6"/>
  <c r="N60" i="6"/>
  <c r="N66" i="6" s="1"/>
  <c r="N37" i="7" s="1"/>
  <c r="N39" i="6"/>
  <c r="N45" i="6" s="1"/>
  <c r="N31" i="7" s="1"/>
  <c r="J67" i="6"/>
  <c r="N68" i="6"/>
  <c r="N39" i="7" s="1"/>
  <c r="M37" i="5"/>
  <c r="M42" i="5" s="1"/>
  <c r="K36" i="6"/>
  <c r="K42" i="6" s="1"/>
  <c r="K28" i="7" s="1"/>
  <c r="K57" i="6"/>
  <c r="K63" i="6" s="1"/>
  <c r="K34" i="7" s="1"/>
  <c r="K59" i="6"/>
  <c r="K65" i="6" s="1"/>
  <c r="K36" i="7" s="1"/>
  <c r="K38" i="6"/>
  <c r="K44" i="6" s="1"/>
  <c r="K61" i="6"/>
  <c r="K67" i="6" s="1"/>
  <c r="K38" i="7" s="1"/>
  <c r="K40" i="6"/>
  <c r="K46" i="6" s="1"/>
  <c r="K32" i="7" s="1"/>
  <c r="O62" i="6"/>
  <c r="O68" i="6" s="1"/>
  <c r="O39" i="7" s="1"/>
  <c r="O41" i="6"/>
  <c r="O47" i="6" s="1"/>
  <c r="O33" i="7" s="1"/>
  <c r="Q38" i="6"/>
  <c r="Q44" i="6" s="1"/>
  <c r="Q30" i="7" s="1"/>
  <c r="Q59" i="6"/>
  <c r="Q65" i="6" s="1"/>
  <c r="Q36" i="7" s="1"/>
  <c r="K47" i="6"/>
  <c r="K33" i="7" s="1"/>
  <c r="L38" i="6"/>
  <c r="L44" i="6" s="1"/>
  <c r="L30" i="7" s="1"/>
  <c r="L57" i="6"/>
  <c r="L63" i="6" s="1"/>
  <c r="L34" i="7" s="1"/>
  <c r="P61" i="6"/>
  <c r="P67" i="6" s="1"/>
  <c r="P38" i="7" s="1"/>
  <c r="J11" i="4"/>
  <c r="J12" i="4" s="1"/>
  <c r="J83" i="4" s="1"/>
  <c r="J84" i="4" s="1"/>
  <c r="P58" i="6"/>
  <c r="P64" i="6" s="1"/>
  <c r="P35" i="7" s="1"/>
  <c r="P37" i="6"/>
  <c r="P43" i="6" s="1"/>
  <c r="P29" i="7" s="1"/>
  <c r="P60" i="6"/>
  <c r="P66" i="6" s="1"/>
  <c r="P37" i="7" s="1"/>
  <c r="P39" i="6"/>
  <c r="P45" i="6" s="1"/>
  <c r="P31" i="7" s="1"/>
  <c r="L61" i="6"/>
  <c r="L67" i="6" s="1"/>
  <c r="L38" i="7" s="1"/>
  <c r="L40" i="6"/>
  <c r="L46" i="6" s="1"/>
  <c r="L32" i="7" s="1"/>
  <c r="P62" i="6"/>
  <c r="P68" i="6" s="1"/>
  <c r="P39" i="7" s="1"/>
  <c r="P41" i="6"/>
  <c r="P47" i="6" s="1"/>
  <c r="P33" i="7" s="1"/>
  <c r="M45" i="6"/>
  <c r="M31" i="7" s="1"/>
  <c r="L65" i="6"/>
  <c r="L36" i="7" s="1"/>
  <c r="Q53" i="11"/>
  <c r="Q955" i="10"/>
  <c r="Q843" i="10"/>
  <c r="Q731" i="10"/>
  <c r="Q507" i="10"/>
  <c r="Q619" i="10"/>
  <c r="Q395" i="10"/>
  <c r="Q283" i="10"/>
  <c r="Q171" i="10"/>
  <c r="Q59" i="10"/>
  <c r="Q304" i="9"/>
  <c r="Q192" i="9"/>
  <c r="Q80" i="9"/>
  <c r="O57" i="6"/>
  <c r="O63" i="6" s="1"/>
  <c r="O34" i="7" s="1"/>
  <c r="O36" i="6"/>
  <c r="O42" i="6" s="1"/>
  <c r="O28" i="7" s="1"/>
  <c r="J167" i="13"/>
  <c r="J12" i="12"/>
  <c r="J16" i="11"/>
  <c r="J803" i="10"/>
  <c r="J939" i="10"/>
  <c r="J827" i="10"/>
  <c r="J915" i="10"/>
  <c r="J691" i="10"/>
  <c r="J603" i="10"/>
  <c r="J579" i="10"/>
  <c r="J715" i="10"/>
  <c r="J467" i="10"/>
  <c r="J491" i="10"/>
  <c r="J355" i="10"/>
  <c r="J379" i="10"/>
  <c r="J243" i="10"/>
  <c r="J267" i="10"/>
  <c r="J155" i="10"/>
  <c r="J131" i="10"/>
  <c r="J20" i="10"/>
  <c r="J264" i="9"/>
  <c r="J43" i="10"/>
  <c r="J288" i="9"/>
  <c r="J20" i="9"/>
  <c r="J152" i="9"/>
  <c r="J176" i="9"/>
  <c r="J64" i="9"/>
  <c r="J87" i="7"/>
  <c r="J171" i="7"/>
  <c r="J115" i="7"/>
  <c r="J60" i="4"/>
  <c r="J143" i="7"/>
  <c r="J18" i="7"/>
  <c r="J89" i="4"/>
  <c r="M57" i="6"/>
  <c r="M63" i="6" s="1"/>
  <c r="M34" i="7" s="1"/>
  <c r="M36" i="6"/>
  <c r="M42" i="6" s="1"/>
  <c r="M28" i="7" s="1"/>
  <c r="M59" i="6"/>
  <c r="M65" i="6" s="1"/>
  <c r="M36" i="7" s="1"/>
  <c r="M38" i="6"/>
  <c r="M44" i="6" s="1"/>
  <c r="M30" i="7" s="1"/>
  <c r="M61" i="6"/>
  <c r="M67" i="6" s="1"/>
  <c r="M38" i="7" s="1"/>
  <c r="M40" i="6"/>
  <c r="M46" i="6" s="1"/>
  <c r="M32" i="7" s="1"/>
  <c r="J42" i="6"/>
  <c r="N43" i="6"/>
  <c r="N29" i="7" s="1"/>
  <c r="Q37" i="6"/>
  <c r="Q43" i="6" s="1"/>
  <c r="Q29" i="7" s="1"/>
  <c r="M41" i="6"/>
  <c r="M47" i="6" s="1"/>
  <c r="M33" i="7" s="1"/>
  <c r="M60" i="6"/>
  <c r="M66" i="6" s="1"/>
  <c r="M37" i="7" s="1"/>
  <c r="J53" i="11"/>
  <c r="J843" i="10"/>
  <c r="J731" i="10"/>
  <c r="J955" i="10"/>
  <c r="J619" i="10"/>
  <c r="J507" i="10"/>
  <c r="J395" i="10"/>
  <c r="J283" i="10"/>
  <c r="J59" i="10"/>
  <c r="J304" i="9"/>
  <c r="J171" i="10"/>
  <c r="J192" i="9"/>
  <c r="J80" i="9"/>
  <c r="N58" i="6"/>
  <c r="N64" i="6" s="1"/>
  <c r="N35" i="7" s="1"/>
  <c r="N41" i="6"/>
  <c r="N47" i="6" s="1"/>
  <c r="N33" i="7" s="1"/>
  <c r="L731" i="10"/>
  <c r="N40" i="6"/>
  <c r="N46" i="6" s="1"/>
  <c r="N32" i="7" s="1"/>
  <c r="M13" i="8"/>
  <c r="P13" i="8"/>
  <c r="K13" i="8"/>
  <c r="L53" i="11" l="1"/>
  <c r="L192" i="9"/>
  <c r="L507" i="10"/>
  <c r="O59" i="10"/>
  <c r="O80" i="9"/>
  <c r="O304" i="9"/>
  <c r="O283" i="10"/>
  <c r="O619" i="10"/>
  <c r="L304" i="9"/>
  <c r="O192" i="9"/>
  <c r="P43" i="5"/>
  <c r="P19" i="10" s="1"/>
  <c r="O843" i="10"/>
  <c r="Q43" i="5"/>
  <c r="Q263" i="9" s="1"/>
  <c r="L59" i="10"/>
  <c r="L283" i="10"/>
  <c r="O53" i="11"/>
  <c r="J43" i="5"/>
  <c r="J151" i="9" s="1"/>
  <c r="L171" i="10"/>
  <c r="O731" i="10"/>
  <c r="L395" i="10"/>
  <c r="O955" i="10"/>
  <c r="L43" i="5"/>
  <c r="L15" i="11" s="1"/>
  <c r="L843" i="10"/>
  <c r="O395" i="10"/>
  <c r="O43" i="5"/>
  <c r="O242" i="10" s="1"/>
  <c r="L619" i="10"/>
  <c r="O171" i="10"/>
  <c r="N43" i="5"/>
  <c r="N19" i="9" s="1"/>
  <c r="L80" i="9"/>
  <c r="K43" i="5"/>
  <c r="K914" i="10" s="1"/>
  <c r="K30" i="7"/>
  <c r="H44" i="6"/>
  <c r="H30" i="7" s="1"/>
  <c r="H66" i="6"/>
  <c r="H37" i="7" s="1"/>
  <c r="J37" i="7"/>
  <c r="H63" i="6"/>
  <c r="H34" i="7" s="1"/>
  <c r="J34" i="7"/>
  <c r="J2" i="12"/>
  <c r="J2" i="15"/>
  <c r="J2" i="13"/>
  <c r="J2" i="14"/>
  <c r="J2" i="11"/>
  <c r="J2" i="10"/>
  <c r="J2" i="9"/>
  <c r="J2" i="6"/>
  <c r="J2" i="8"/>
  <c r="J32" i="4"/>
  <c r="J33" i="4" s="1"/>
  <c r="J2" i="5"/>
  <c r="J49" i="4"/>
  <c r="J2" i="7"/>
  <c r="J26" i="4"/>
  <c r="J27" i="4" s="1"/>
  <c r="J2" i="4"/>
  <c r="J2" i="3"/>
  <c r="K4" i="15"/>
  <c r="K4" i="13"/>
  <c r="K4" i="14"/>
  <c r="K4" i="12"/>
  <c r="K4" i="11"/>
  <c r="K4" i="10"/>
  <c r="K4" i="9"/>
  <c r="K4" i="6"/>
  <c r="K4" i="5"/>
  <c r="L94" i="4"/>
  <c r="K4" i="8"/>
  <c r="K11" i="4"/>
  <c r="K12" i="4" s="1"/>
  <c r="K83" i="4" s="1"/>
  <c r="K84" i="4" s="1"/>
  <c r="K4" i="7"/>
  <c r="K4" i="4"/>
  <c r="K4" i="3"/>
  <c r="K16" i="4"/>
  <c r="P802" i="10"/>
  <c r="P690" i="10"/>
  <c r="P578" i="10"/>
  <c r="P354" i="10"/>
  <c r="P466" i="10"/>
  <c r="N955" i="10"/>
  <c r="N619" i="10"/>
  <c r="N843" i="10"/>
  <c r="N731" i="10"/>
  <c r="N53" i="11"/>
  <c r="N507" i="10"/>
  <c r="N283" i="10"/>
  <c r="N171" i="10"/>
  <c r="N59" i="10"/>
  <c r="N304" i="9"/>
  <c r="N395" i="10"/>
  <c r="N192" i="9"/>
  <c r="N80" i="9"/>
  <c r="M53" i="11"/>
  <c r="M955" i="10"/>
  <c r="M731" i="10"/>
  <c r="M619" i="10"/>
  <c r="M843" i="10"/>
  <c r="M507" i="10"/>
  <c r="M395" i="10"/>
  <c r="M283" i="10"/>
  <c r="M59" i="10"/>
  <c r="M304" i="9"/>
  <c r="M171" i="10"/>
  <c r="M192" i="9"/>
  <c r="M80" i="9"/>
  <c r="J175" i="7"/>
  <c r="J174" i="7"/>
  <c r="J173" i="7"/>
  <c r="J172" i="7"/>
  <c r="J177" i="7"/>
  <c r="J176" i="7"/>
  <c r="J38" i="7"/>
  <c r="H67" i="6"/>
  <c r="H38" i="7" s="1"/>
  <c r="H68" i="6"/>
  <c r="H39" i="7" s="1"/>
  <c r="J39" i="7"/>
  <c r="J31" i="7"/>
  <c r="H45" i="6"/>
  <c r="H31" i="7" s="1"/>
  <c r="J354" i="10"/>
  <c r="J242" i="10"/>
  <c r="P955" i="10"/>
  <c r="P53" i="11"/>
  <c r="P843" i="10"/>
  <c r="P731" i="10"/>
  <c r="P619" i="10"/>
  <c r="P507" i="10"/>
  <c r="P395" i="10"/>
  <c r="P171" i="10"/>
  <c r="P283" i="10"/>
  <c r="P59" i="10"/>
  <c r="P80" i="9"/>
  <c r="P304" i="9"/>
  <c r="P192" i="9"/>
  <c r="J88" i="7"/>
  <c r="J93" i="7"/>
  <c r="J92" i="7"/>
  <c r="J91" i="7"/>
  <c r="J89" i="7"/>
  <c r="J90" i="7"/>
  <c r="J36" i="7"/>
  <c r="H65" i="6"/>
  <c r="H36" i="7" s="1"/>
  <c r="J32" i="7"/>
  <c r="H46" i="6"/>
  <c r="H32" i="7" s="1"/>
  <c r="H42" i="6"/>
  <c r="H28" i="7" s="1"/>
  <c r="J28" i="7"/>
  <c r="H43" i="6"/>
  <c r="H29" i="7" s="1"/>
  <c r="J29" i="7"/>
  <c r="L914" i="10"/>
  <c r="L151" i="9"/>
  <c r="L19" i="9"/>
  <c r="J35" i="7"/>
  <c r="H64" i="6"/>
  <c r="H35" i="7" s="1"/>
  <c r="J149" i="7"/>
  <c r="J148" i="7"/>
  <c r="J147" i="7"/>
  <c r="J146" i="7"/>
  <c r="J145" i="7"/>
  <c r="J144" i="7"/>
  <c r="M914" i="10"/>
  <c r="M15" i="11"/>
  <c r="M802" i="10"/>
  <c r="M690" i="10"/>
  <c r="M466" i="10"/>
  <c r="M578" i="10"/>
  <c r="M354" i="10"/>
  <c r="M242" i="10"/>
  <c r="M130" i="10"/>
  <c r="M19" i="10"/>
  <c r="M19" i="9"/>
  <c r="M263" i="9"/>
  <c r="M151" i="9"/>
  <c r="M17" i="7"/>
  <c r="K955" i="10"/>
  <c r="K53" i="11"/>
  <c r="K843" i="10"/>
  <c r="K731" i="10"/>
  <c r="K619" i="10"/>
  <c r="K507" i="10"/>
  <c r="K395" i="10"/>
  <c r="K171" i="10"/>
  <c r="K59" i="10"/>
  <c r="K283" i="10"/>
  <c r="K192" i="9"/>
  <c r="K304" i="9"/>
  <c r="K80" i="9"/>
  <c r="J33" i="7"/>
  <c r="H47" i="6"/>
  <c r="H33" i="7" s="1"/>
  <c r="O15" i="11"/>
  <c r="O802" i="10"/>
  <c r="J119" i="7"/>
  <c r="J118" i="7"/>
  <c r="J117" i="7"/>
  <c r="J116" i="7"/>
  <c r="J120" i="7"/>
  <c r="J121" i="7"/>
  <c r="N914" i="10"/>
  <c r="N466" i="10"/>
  <c r="N578" i="10"/>
  <c r="N19" i="10"/>
  <c r="N263" i="9"/>
  <c r="N17" i="7"/>
  <c r="Q130" i="10" l="1"/>
  <c r="Q242" i="10"/>
  <c r="P914" i="10"/>
  <c r="Q802" i="10"/>
  <c r="P15" i="11"/>
  <c r="P22" i="11" s="1"/>
  <c r="P31" i="11" s="1"/>
  <c r="P43" i="11" s="1"/>
  <c r="P52" i="11" s="1"/>
  <c r="P59" i="11" s="1"/>
  <c r="P68" i="11" s="1"/>
  <c r="O17" i="7"/>
  <c r="O23" i="7" s="1"/>
  <c r="Q690" i="10"/>
  <c r="Q692" i="10" s="1"/>
  <c r="Q703" i="10" s="1"/>
  <c r="P17" i="7"/>
  <c r="P19" i="7" s="1"/>
  <c r="O151" i="9"/>
  <c r="O154" i="9" s="1"/>
  <c r="O165" i="9" s="1"/>
  <c r="Q15" i="11"/>
  <c r="Q22" i="11" s="1"/>
  <c r="Q31" i="11" s="1"/>
  <c r="Q43" i="11" s="1"/>
  <c r="Q52" i="11" s="1"/>
  <c r="Q59" i="11" s="1"/>
  <c r="Q68" i="11" s="1"/>
  <c r="P19" i="9"/>
  <c r="P26" i="9" s="1"/>
  <c r="P35" i="9" s="1"/>
  <c r="O466" i="10"/>
  <c r="O472" i="10" s="1"/>
  <c r="O483" i="10" s="1"/>
  <c r="P151" i="9"/>
  <c r="O578" i="10"/>
  <c r="P242" i="10"/>
  <c r="O690" i="10"/>
  <c r="J466" i="10"/>
  <c r="J473" i="10" s="1"/>
  <c r="P130" i="10"/>
  <c r="P137" i="10" s="1"/>
  <c r="P148" i="10" s="1"/>
  <c r="Q19" i="10"/>
  <c r="Q23" i="10" s="1"/>
  <c r="Q33" i="10" s="1"/>
  <c r="Q354" i="10"/>
  <c r="Q359" i="10" s="1"/>
  <c r="Q370" i="10" s="1"/>
  <c r="O914" i="10"/>
  <c r="O916" i="10" s="1"/>
  <c r="O927" i="10" s="1"/>
  <c r="Q466" i="10"/>
  <c r="Q470" i="10" s="1"/>
  <c r="Q481" i="10" s="1"/>
  <c r="Q578" i="10"/>
  <c r="Q585" i="10" s="1"/>
  <c r="Q596" i="10" s="1"/>
  <c r="Q17" i="7"/>
  <c r="Q19" i="7" s="1"/>
  <c r="Q914" i="10"/>
  <c r="O19" i="9"/>
  <c r="Q19" i="9"/>
  <c r="N690" i="10"/>
  <c r="O263" i="9"/>
  <c r="O268" i="9" s="1"/>
  <c r="O279" i="9" s="1"/>
  <c r="Q151" i="9"/>
  <c r="Q157" i="9" s="1"/>
  <c r="Q168" i="9" s="1"/>
  <c r="P263" i="9"/>
  <c r="P270" i="9" s="1"/>
  <c r="P281" i="9" s="1"/>
  <c r="N802" i="10"/>
  <c r="N808" i="10" s="1"/>
  <c r="N819" i="10" s="1"/>
  <c r="O354" i="10"/>
  <c r="O361" i="10" s="1"/>
  <c r="O372" i="10" s="1"/>
  <c r="J263" i="9"/>
  <c r="J269" i="9" s="1"/>
  <c r="J19" i="10"/>
  <c r="J25" i="10" s="1"/>
  <c r="J578" i="10"/>
  <c r="J582" i="10" s="1"/>
  <c r="J802" i="10"/>
  <c r="J808" i="10" s="1"/>
  <c r="L263" i="9"/>
  <c r="L265" i="9" s="1"/>
  <c r="L276" i="9" s="1"/>
  <c r="L19" i="10"/>
  <c r="L130" i="10"/>
  <c r="L354" i="10"/>
  <c r="L360" i="10" s="1"/>
  <c r="L371" i="10" s="1"/>
  <c r="J690" i="10"/>
  <c r="J693" i="10" s="1"/>
  <c r="L242" i="10"/>
  <c r="L248" i="10" s="1"/>
  <c r="L259" i="10" s="1"/>
  <c r="K19" i="9"/>
  <c r="K22" i="9" s="1"/>
  <c r="K31" i="9" s="1"/>
  <c r="J17" i="7"/>
  <c r="J21" i="7" s="1"/>
  <c r="N354" i="10"/>
  <c r="N357" i="10" s="1"/>
  <c r="N368" i="10" s="1"/>
  <c r="K130" i="10"/>
  <c r="K132" i="10" s="1"/>
  <c r="K143" i="10" s="1"/>
  <c r="J19" i="9"/>
  <c r="J26" i="9" s="1"/>
  <c r="J15" i="11"/>
  <c r="J19" i="11" s="1"/>
  <c r="L466" i="10"/>
  <c r="L471" i="10" s="1"/>
  <c r="L482" i="10" s="1"/>
  <c r="L802" i="10"/>
  <c r="L808" i="10" s="1"/>
  <c r="L819" i="10" s="1"/>
  <c r="N130" i="10"/>
  <c r="K17" i="7"/>
  <c r="K23" i="7" s="1"/>
  <c r="L690" i="10"/>
  <c r="L697" i="10" s="1"/>
  <c r="L708" i="10" s="1"/>
  <c r="J914" i="10"/>
  <c r="J916" i="10" s="1"/>
  <c r="L578" i="10"/>
  <c r="L581" i="10" s="1"/>
  <c r="L592" i="10" s="1"/>
  <c r="K263" i="9"/>
  <c r="K266" i="9" s="1"/>
  <c r="K277" i="9" s="1"/>
  <c r="J130" i="10"/>
  <c r="J132" i="10" s="1"/>
  <c r="N242" i="10"/>
  <c r="N244" i="10" s="1"/>
  <c r="N255" i="10" s="1"/>
  <c r="L17" i="7"/>
  <c r="L20" i="7" s="1"/>
  <c r="K19" i="10"/>
  <c r="K24" i="10" s="1"/>
  <c r="K34" i="10" s="1"/>
  <c r="O19" i="10"/>
  <c r="O24" i="10" s="1"/>
  <c r="O34" i="10" s="1"/>
  <c r="K242" i="10"/>
  <c r="K248" i="10" s="1"/>
  <c r="K259" i="10" s="1"/>
  <c r="N151" i="9"/>
  <c r="N158" i="9" s="1"/>
  <c r="N169" i="9" s="1"/>
  <c r="N15" i="11"/>
  <c r="N22" i="11" s="1"/>
  <c r="N31" i="11" s="1"/>
  <c r="N43" i="11" s="1"/>
  <c r="N52" i="11" s="1"/>
  <c r="N59" i="11" s="1"/>
  <c r="N68" i="11" s="1"/>
  <c r="O130" i="10"/>
  <c r="O135" i="10" s="1"/>
  <c r="O146" i="10" s="1"/>
  <c r="K466" i="10"/>
  <c r="K472" i="10" s="1"/>
  <c r="K483" i="10" s="1"/>
  <c r="K15" i="11"/>
  <c r="K22" i="11" s="1"/>
  <c r="K31" i="11" s="1"/>
  <c r="K43" i="11" s="1"/>
  <c r="K52" i="11" s="1"/>
  <c r="K59" i="11" s="1"/>
  <c r="K68" i="11" s="1"/>
  <c r="K151" i="9"/>
  <c r="K154" i="9" s="1"/>
  <c r="K165" i="9" s="1"/>
  <c r="K578" i="10"/>
  <c r="K581" i="10" s="1"/>
  <c r="K592" i="10" s="1"/>
  <c r="K354" i="10"/>
  <c r="K360" i="10" s="1"/>
  <c r="K371" i="10" s="1"/>
  <c r="K802" i="10"/>
  <c r="K809" i="10" s="1"/>
  <c r="K820" i="10" s="1"/>
  <c r="K690" i="10"/>
  <c r="K697" i="10" s="1"/>
  <c r="K708" i="10" s="1"/>
  <c r="J470" i="10"/>
  <c r="J469" i="10"/>
  <c r="J468" i="10"/>
  <c r="Q249" i="10"/>
  <c r="Q260" i="10" s="1"/>
  <c r="Q248" i="10"/>
  <c r="Q259" i="10" s="1"/>
  <c r="Q247" i="10"/>
  <c r="Q258" i="10" s="1"/>
  <c r="Q246" i="10"/>
  <c r="Q257" i="10" s="1"/>
  <c r="Q244" i="10"/>
  <c r="Q255" i="10" s="1"/>
  <c r="Q245" i="10"/>
  <c r="Q256" i="10" s="1"/>
  <c r="J376" i="10"/>
  <c r="P249" i="10"/>
  <c r="P260" i="10" s="1"/>
  <c r="P248" i="10"/>
  <c r="P259" i="10" s="1"/>
  <c r="P247" i="10"/>
  <c r="P258" i="10" s="1"/>
  <c r="P245" i="10"/>
  <c r="P256" i="10" s="1"/>
  <c r="P244" i="10"/>
  <c r="P255" i="10" s="1"/>
  <c r="P246" i="10"/>
  <c r="P257" i="10" s="1"/>
  <c r="P21" i="11"/>
  <c r="P30" i="11" s="1"/>
  <c r="P42" i="11" s="1"/>
  <c r="P51" i="11" s="1"/>
  <c r="P58" i="11" s="1"/>
  <c r="P67" i="11" s="1"/>
  <c r="P20" i="11"/>
  <c r="P29" i="11" s="1"/>
  <c r="P41" i="11" s="1"/>
  <c r="P50" i="11" s="1"/>
  <c r="P57" i="11" s="1"/>
  <c r="P66" i="11" s="1"/>
  <c r="P19" i="11"/>
  <c r="P28" i="11" s="1"/>
  <c r="P40" i="11" s="1"/>
  <c r="P49" i="11" s="1"/>
  <c r="P56" i="11" s="1"/>
  <c r="P65" i="11" s="1"/>
  <c r="P18" i="11"/>
  <c r="P27" i="11" s="1"/>
  <c r="P39" i="11" s="1"/>
  <c r="P48" i="11" s="1"/>
  <c r="P55" i="11" s="1"/>
  <c r="P64" i="11" s="1"/>
  <c r="O249" i="10"/>
  <c r="O260" i="10" s="1"/>
  <c r="O248" i="10"/>
  <c r="O259" i="10" s="1"/>
  <c r="O246" i="10"/>
  <c r="O257" i="10" s="1"/>
  <c r="O245" i="10"/>
  <c r="O256" i="10" s="1"/>
  <c r="O244" i="10"/>
  <c r="O255" i="10" s="1"/>
  <c r="O247" i="10"/>
  <c r="O258" i="10" s="1"/>
  <c r="M22" i="7"/>
  <c r="M21" i="7"/>
  <c r="M20" i="7"/>
  <c r="M19" i="7"/>
  <c r="M23" i="7"/>
  <c r="M24" i="7"/>
  <c r="M583" i="10"/>
  <c r="M594" i="10" s="1"/>
  <c r="M585" i="10"/>
  <c r="M596" i="10" s="1"/>
  <c r="M582" i="10"/>
  <c r="M593" i="10" s="1"/>
  <c r="M580" i="10"/>
  <c r="M591" i="10" s="1"/>
  <c r="M584" i="10"/>
  <c r="M595" i="10" s="1"/>
  <c r="M581" i="10"/>
  <c r="M592" i="10" s="1"/>
  <c r="J263" i="10"/>
  <c r="L26" i="9"/>
  <c r="L35" i="9" s="1"/>
  <c r="L25" i="9"/>
  <c r="L34" i="9" s="1"/>
  <c r="L24" i="9"/>
  <c r="L33" i="9" s="1"/>
  <c r="L22" i="9"/>
  <c r="L31" i="9" s="1"/>
  <c r="L21" i="9"/>
  <c r="L30" i="9" s="1"/>
  <c r="L23" i="9"/>
  <c r="L32" i="9" s="1"/>
  <c r="K920" i="10"/>
  <c r="K931" i="10" s="1"/>
  <c r="K919" i="10"/>
  <c r="K930" i="10" s="1"/>
  <c r="K918" i="10"/>
  <c r="K929" i="10" s="1"/>
  <c r="K917" i="10"/>
  <c r="K928" i="10" s="1"/>
  <c r="K921" i="10"/>
  <c r="K932" i="10" s="1"/>
  <c r="K916" i="10"/>
  <c r="K927" i="10" s="1"/>
  <c r="J37" i="10"/>
  <c r="J809" i="10"/>
  <c r="J807" i="10"/>
  <c r="J806" i="10"/>
  <c r="Q468" i="10"/>
  <c r="Q479" i="10" s="1"/>
  <c r="P469" i="10"/>
  <c r="P480" i="10" s="1"/>
  <c r="P468" i="10"/>
  <c r="P479" i="10" s="1"/>
  <c r="P473" i="10"/>
  <c r="P484" i="10" s="1"/>
  <c r="P472" i="10"/>
  <c r="P483" i="10" s="1"/>
  <c r="P471" i="10"/>
  <c r="P482" i="10" s="1"/>
  <c r="P470" i="10"/>
  <c r="P481" i="10" s="1"/>
  <c r="N24" i="9"/>
  <c r="N33" i="9" s="1"/>
  <c r="N23" i="9"/>
  <c r="N32" i="9" s="1"/>
  <c r="N22" i="9"/>
  <c r="N31" i="9" s="1"/>
  <c r="N26" i="9"/>
  <c r="N35" i="9" s="1"/>
  <c r="N25" i="9"/>
  <c r="N34" i="9" s="1"/>
  <c r="N21" i="9"/>
  <c r="N30" i="9" s="1"/>
  <c r="N697" i="10"/>
  <c r="N708" i="10" s="1"/>
  <c r="N696" i="10"/>
  <c r="N707" i="10" s="1"/>
  <c r="N695" i="10"/>
  <c r="N706" i="10" s="1"/>
  <c r="N693" i="10"/>
  <c r="N704" i="10" s="1"/>
  <c r="N694" i="10"/>
  <c r="N705" i="10" s="1"/>
  <c r="N692" i="10"/>
  <c r="N703" i="10" s="1"/>
  <c r="O136" i="10"/>
  <c r="O147" i="10" s="1"/>
  <c r="N270" i="9"/>
  <c r="N281" i="9" s="1"/>
  <c r="N268" i="9"/>
  <c r="N279" i="9" s="1"/>
  <c r="N267" i="9"/>
  <c r="N278" i="9" s="1"/>
  <c r="N265" i="9"/>
  <c r="N276" i="9" s="1"/>
  <c r="N269" i="9"/>
  <c r="N280" i="9" s="1"/>
  <c r="N266" i="9"/>
  <c r="N277" i="9" s="1"/>
  <c r="N806" i="10"/>
  <c r="N817" i="10" s="1"/>
  <c r="N805" i="10"/>
  <c r="N816" i="10" s="1"/>
  <c r="N809" i="10"/>
  <c r="N820" i="10" s="1"/>
  <c r="N804" i="10"/>
  <c r="N815" i="10" s="1"/>
  <c r="N26" i="10"/>
  <c r="N36" i="10" s="1"/>
  <c r="N24" i="10"/>
  <c r="N34" i="10" s="1"/>
  <c r="N23" i="10"/>
  <c r="N33" i="10" s="1"/>
  <c r="N22" i="10"/>
  <c r="N32" i="10" s="1"/>
  <c r="N25" i="10"/>
  <c r="N35" i="10" s="1"/>
  <c r="N21" i="10"/>
  <c r="N31" i="10" s="1"/>
  <c r="J264" i="10"/>
  <c r="L154" i="9"/>
  <c r="L165" i="9" s="1"/>
  <c r="L153" i="9"/>
  <c r="L164" i="9" s="1"/>
  <c r="L158" i="9"/>
  <c r="L169" i="9" s="1"/>
  <c r="L157" i="9"/>
  <c r="L168" i="9" s="1"/>
  <c r="L156" i="9"/>
  <c r="L167" i="9" s="1"/>
  <c r="L155" i="9"/>
  <c r="L166" i="9" s="1"/>
  <c r="L809" i="10"/>
  <c r="L820" i="10" s="1"/>
  <c r="L807" i="10"/>
  <c r="L818" i="10" s="1"/>
  <c r="L805" i="10"/>
  <c r="L816" i="10" s="1"/>
  <c r="L804" i="10"/>
  <c r="L815" i="10" s="1"/>
  <c r="L806" i="10"/>
  <c r="L817" i="10" s="1"/>
  <c r="J156" i="9"/>
  <c r="J155" i="9"/>
  <c r="J154" i="9"/>
  <c r="J153" i="9"/>
  <c r="J158" i="9"/>
  <c r="J157" i="9"/>
  <c r="J583" i="10"/>
  <c r="Q21" i="9"/>
  <c r="Q30" i="9" s="1"/>
  <c r="Q25" i="9"/>
  <c r="Q34" i="9" s="1"/>
  <c r="Q23" i="9"/>
  <c r="Q32" i="9" s="1"/>
  <c r="Q22" i="9"/>
  <c r="Q31" i="9" s="1"/>
  <c r="Q24" i="9"/>
  <c r="Q33" i="9" s="1"/>
  <c r="Q26" i="9"/>
  <c r="Q35" i="9" s="1"/>
  <c r="Q805" i="10"/>
  <c r="Q816" i="10" s="1"/>
  <c r="Q804" i="10"/>
  <c r="Q815" i="10" s="1"/>
  <c r="Q808" i="10"/>
  <c r="Q819" i="10" s="1"/>
  <c r="Q806" i="10"/>
  <c r="Q817" i="10" s="1"/>
  <c r="Q809" i="10"/>
  <c r="Q820" i="10" s="1"/>
  <c r="Q807" i="10"/>
  <c r="Q818" i="10" s="1"/>
  <c r="J377" i="10"/>
  <c r="P20" i="7"/>
  <c r="P21" i="7"/>
  <c r="P360" i="10"/>
  <c r="P371" i="10" s="1"/>
  <c r="P359" i="10"/>
  <c r="P370" i="10" s="1"/>
  <c r="P358" i="10"/>
  <c r="P369" i="10" s="1"/>
  <c r="P357" i="10"/>
  <c r="P368" i="10" s="1"/>
  <c r="P361" i="10"/>
  <c r="P372" i="10" s="1"/>
  <c r="P356" i="10"/>
  <c r="P367" i="10" s="1"/>
  <c r="J43" i="4"/>
  <c r="K44" i="4" s="1"/>
  <c r="N155" i="9"/>
  <c r="N166" i="9" s="1"/>
  <c r="N154" i="9"/>
  <c r="N165" i="9" s="1"/>
  <c r="O919" i="10"/>
  <c r="O930" i="10" s="1"/>
  <c r="O920" i="10"/>
  <c r="O931" i="10" s="1"/>
  <c r="O917" i="10"/>
  <c r="O928" i="10" s="1"/>
  <c r="O918" i="10"/>
  <c r="O929" i="10" s="1"/>
  <c r="J152" i="10"/>
  <c r="N917" i="10"/>
  <c r="N928" i="10" s="1"/>
  <c r="N916" i="10"/>
  <c r="N927" i="10" s="1"/>
  <c r="N920" i="10"/>
  <c r="N931" i="10" s="1"/>
  <c r="N918" i="10"/>
  <c r="N929" i="10" s="1"/>
  <c r="N921" i="10"/>
  <c r="N932" i="10" s="1"/>
  <c r="N919" i="10"/>
  <c r="N930" i="10" s="1"/>
  <c r="M472" i="10"/>
  <c r="M483" i="10" s="1"/>
  <c r="M471" i="10"/>
  <c r="M482" i="10" s="1"/>
  <c r="M470" i="10"/>
  <c r="M481" i="10" s="1"/>
  <c r="M469" i="10"/>
  <c r="M480" i="10" s="1"/>
  <c r="M468" i="10"/>
  <c r="M479" i="10" s="1"/>
  <c r="M473" i="10"/>
  <c r="M484" i="10" s="1"/>
  <c r="N21" i="11"/>
  <c r="N30" i="11" s="1"/>
  <c r="N42" i="11" s="1"/>
  <c r="N51" i="11" s="1"/>
  <c r="N58" i="11" s="1"/>
  <c r="N67" i="11" s="1"/>
  <c r="N20" i="11"/>
  <c r="N29" i="11" s="1"/>
  <c r="N41" i="11" s="1"/>
  <c r="N50" i="11" s="1"/>
  <c r="N57" i="11" s="1"/>
  <c r="N66" i="11" s="1"/>
  <c r="N17" i="11"/>
  <c r="N26" i="11" s="1"/>
  <c r="N38" i="11" s="1"/>
  <c r="N47" i="11" s="1"/>
  <c r="N54" i="11" s="1"/>
  <c r="N63" i="11" s="1"/>
  <c r="N18" i="11"/>
  <c r="N27" i="11" s="1"/>
  <c r="N39" i="11" s="1"/>
  <c r="N48" i="11" s="1"/>
  <c r="N55" i="11" s="1"/>
  <c r="N64" i="11" s="1"/>
  <c r="N19" i="11"/>
  <c r="N28" i="11" s="1"/>
  <c r="N40" i="11" s="1"/>
  <c r="N49" i="11" s="1"/>
  <c r="N56" i="11" s="1"/>
  <c r="N65" i="11" s="1"/>
  <c r="O20" i="7"/>
  <c r="O19" i="7"/>
  <c r="O24" i="7"/>
  <c r="M265" i="9"/>
  <c r="M276" i="9" s="1"/>
  <c r="M269" i="9"/>
  <c r="M280" i="9" s="1"/>
  <c r="M268" i="9"/>
  <c r="M279" i="9" s="1"/>
  <c r="M266" i="9"/>
  <c r="M277" i="9" s="1"/>
  <c r="M270" i="9"/>
  <c r="M281" i="9" s="1"/>
  <c r="M267" i="9"/>
  <c r="M278" i="9" s="1"/>
  <c r="M697" i="10"/>
  <c r="M708" i="10" s="1"/>
  <c r="M696" i="10"/>
  <c r="M707" i="10" s="1"/>
  <c r="M694" i="10"/>
  <c r="M705" i="10" s="1"/>
  <c r="M692" i="10"/>
  <c r="M703" i="10" s="1"/>
  <c r="M695" i="10"/>
  <c r="M706" i="10" s="1"/>
  <c r="M693" i="10"/>
  <c r="M704" i="10" s="1"/>
  <c r="J265" i="10"/>
  <c r="L266" i="9"/>
  <c r="L277" i="9" s="1"/>
  <c r="L270" i="9"/>
  <c r="L281" i="9" s="1"/>
  <c r="L269" i="9"/>
  <c r="L280" i="9" s="1"/>
  <c r="L268" i="9"/>
  <c r="L279" i="9" s="1"/>
  <c r="L267" i="9"/>
  <c r="L278" i="9" s="1"/>
  <c r="K22" i="10"/>
  <c r="K32" i="10" s="1"/>
  <c r="J266" i="9"/>
  <c r="J270" i="9"/>
  <c r="J265" i="9"/>
  <c r="Q156" i="9"/>
  <c r="Q167" i="9" s="1"/>
  <c r="Q155" i="9"/>
  <c r="Q166" i="9" s="1"/>
  <c r="Q154" i="9"/>
  <c r="Q165" i="9" s="1"/>
  <c r="Q153" i="9"/>
  <c r="Q164" i="9" s="1"/>
  <c r="Q158" i="9"/>
  <c r="Q169" i="9" s="1"/>
  <c r="Q584" i="10"/>
  <c r="Q595" i="10" s="1"/>
  <c r="Q583" i="10"/>
  <c r="Q594" i="10" s="1"/>
  <c r="J378" i="10"/>
  <c r="P25" i="9"/>
  <c r="P34" i="9" s="1"/>
  <c r="P585" i="10"/>
  <c r="P596" i="10" s="1"/>
  <c r="P584" i="10"/>
  <c r="P595" i="10" s="1"/>
  <c r="P583" i="10"/>
  <c r="P594" i="10" s="1"/>
  <c r="P582" i="10"/>
  <c r="P593" i="10" s="1"/>
  <c r="P580" i="10"/>
  <c r="P591" i="10" s="1"/>
  <c r="P581" i="10"/>
  <c r="P592" i="10" s="1"/>
  <c r="J151" i="10"/>
  <c r="M361" i="10"/>
  <c r="M372" i="10" s="1"/>
  <c r="M360" i="10"/>
  <c r="M371" i="10" s="1"/>
  <c r="M358" i="10"/>
  <c r="M369" i="10" s="1"/>
  <c r="M357" i="10"/>
  <c r="M368" i="10" s="1"/>
  <c r="M356" i="10"/>
  <c r="M367" i="10" s="1"/>
  <c r="M359" i="10"/>
  <c r="M370" i="10" s="1"/>
  <c r="P136" i="10"/>
  <c r="P147" i="10" s="1"/>
  <c r="P132" i="10"/>
  <c r="P143" i="10" s="1"/>
  <c r="M153" i="9"/>
  <c r="M164" i="9" s="1"/>
  <c r="M158" i="9"/>
  <c r="M169" i="9" s="1"/>
  <c r="M157" i="9"/>
  <c r="M168" i="9" s="1"/>
  <c r="M156" i="9"/>
  <c r="M167" i="9" s="1"/>
  <c r="M155" i="9"/>
  <c r="M166" i="9" s="1"/>
  <c r="M154" i="9"/>
  <c r="M165" i="9" s="1"/>
  <c r="N132" i="10"/>
  <c r="N143" i="10" s="1"/>
  <c r="N137" i="10"/>
  <c r="N148" i="10" s="1"/>
  <c r="N136" i="10"/>
  <c r="N147" i="10" s="1"/>
  <c r="N135" i="10"/>
  <c r="N146" i="10" s="1"/>
  <c r="N133" i="10"/>
  <c r="N144" i="10" s="1"/>
  <c r="N134" i="10"/>
  <c r="N145" i="10" s="1"/>
  <c r="J154" i="10"/>
  <c r="O158" i="9"/>
  <c r="O169" i="9" s="1"/>
  <c r="O157" i="9"/>
  <c r="O168" i="9" s="1"/>
  <c r="O156" i="9"/>
  <c r="O167" i="9" s="1"/>
  <c r="O155" i="9"/>
  <c r="O166" i="9" s="1"/>
  <c r="O585" i="10"/>
  <c r="O596" i="10" s="1"/>
  <c r="O583" i="10"/>
  <c r="O594" i="10" s="1"/>
  <c r="O582" i="10"/>
  <c r="O593" i="10" s="1"/>
  <c r="O581" i="10"/>
  <c r="O592" i="10" s="1"/>
  <c r="O580" i="10"/>
  <c r="O591" i="10" s="1"/>
  <c r="O584" i="10"/>
  <c r="O595" i="10" s="1"/>
  <c r="M25" i="9"/>
  <c r="M34" i="9" s="1"/>
  <c r="M24" i="9"/>
  <c r="M33" i="9" s="1"/>
  <c r="M23" i="9"/>
  <c r="M32" i="9" s="1"/>
  <c r="M21" i="9"/>
  <c r="M30" i="9" s="1"/>
  <c r="M26" i="9"/>
  <c r="M35" i="9" s="1"/>
  <c r="M22" i="9"/>
  <c r="M31" i="9" s="1"/>
  <c r="M809" i="10"/>
  <c r="M820" i="10" s="1"/>
  <c r="M808" i="10"/>
  <c r="M819" i="10" s="1"/>
  <c r="M807" i="10"/>
  <c r="M818" i="10" s="1"/>
  <c r="M806" i="10"/>
  <c r="M817" i="10" s="1"/>
  <c r="M804" i="10"/>
  <c r="M815" i="10" s="1"/>
  <c r="M805" i="10"/>
  <c r="M816" i="10" s="1"/>
  <c r="J266" i="10"/>
  <c r="L22" i="10"/>
  <c r="L32" i="10" s="1"/>
  <c r="L21" i="10"/>
  <c r="L31" i="10" s="1"/>
  <c r="L26" i="10"/>
  <c r="L36" i="10" s="1"/>
  <c r="L25" i="10"/>
  <c r="L35" i="10" s="1"/>
  <c r="L24" i="10"/>
  <c r="L34" i="10" s="1"/>
  <c r="L23" i="10"/>
  <c r="L33" i="10" s="1"/>
  <c r="L17" i="11"/>
  <c r="L26" i="11" s="1"/>
  <c r="L38" i="11" s="1"/>
  <c r="L47" i="11" s="1"/>
  <c r="L54" i="11" s="1"/>
  <c r="L63" i="11" s="1"/>
  <c r="L22" i="11"/>
  <c r="L31" i="11" s="1"/>
  <c r="L43" i="11" s="1"/>
  <c r="L52" i="11" s="1"/>
  <c r="L59" i="11" s="1"/>
  <c r="L68" i="11" s="1"/>
  <c r="L19" i="11"/>
  <c r="L28" i="11" s="1"/>
  <c r="L40" i="11" s="1"/>
  <c r="L49" i="11" s="1"/>
  <c r="L56" i="11" s="1"/>
  <c r="L65" i="11" s="1"/>
  <c r="L20" i="11"/>
  <c r="L29" i="11" s="1"/>
  <c r="L41" i="11" s="1"/>
  <c r="L50" i="11" s="1"/>
  <c r="L57" i="11" s="1"/>
  <c r="L66" i="11" s="1"/>
  <c r="L18" i="11"/>
  <c r="L27" i="11" s="1"/>
  <c r="L39" i="11" s="1"/>
  <c r="L48" i="11" s="1"/>
  <c r="L55" i="11" s="1"/>
  <c r="L64" i="11" s="1"/>
  <c r="L21" i="11"/>
  <c r="L30" i="11" s="1"/>
  <c r="L42" i="11" s="1"/>
  <c r="L51" i="11" s="1"/>
  <c r="L58" i="11" s="1"/>
  <c r="L67" i="11" s="1"/>
  <c r="K24" i="7"/>
  <c r="K22" i="7"/>
  <c r="K21" i="7"/>
  <c r="K247" i="10"/>
  <c r="K258" i="10" s="1"/>
  <c r="K246" i="10"/>
  <c r="K257" i="10" s="1"/>
  <c r="K245" i="10"/>
  <c r="K256" i="10" s="1"/>
  <c r="K244" i="10"/>
  <c r="K255" i="10" s="1"/>
  <c r="K249" i="10"/>
  <c r="K260" i="10" s="1"/>
  <c r="J39" i="10"/>
  <c r="J22" i="10"/>
  <c r="J26" i="10"/>
  <c r="J22" i="11"/>
  <c r="J20" i="11"/>
  <c r="Q269" i="9"/>
  <c r="Q280" i="9" s="1"/>
  <c r="Q268" i="9"/>
  <c r="Q279" i="9" s="1"/>
  <c r="Q267" i="9"/>
  <c r="Q278" i="9" s="1"/>
  <c r="Q265" i="9"/>
  <c r="Q276" i="9" s="1"/>
  <c r="Q270" i="9"/>
  <c r="Q281" i="9" s="1"/>
  <c r="Q266" i="9"/>
  <c r="Q277" i="9" s="1"/>
  <c r="Q694" i="10"/>
  <c r="Q705" i="10" s="1"/>
  <c r="Q693" i="10"/>
  <c r="Q704" i="10" s="1"/>
  <c r="J373" i="10"/>
  <c r="P269" i="9"/>
  <c r="P280" i="9" s="1"/>
  <c r="P268" i="9"/>
  <c r="P279" i="9" s="1"/>
  <c r="P266" i="9"/>
  <c r="P277" i="9" s="1"/>
  <c r="P265" i="9"/>
  <c r="P276" i="9" s="1"/>
  <c r="P267" i="9"/>
  <c r="P278" i="9" s="1"/>
  <c r="P695" i="10"/>
  <c r="P706" i="10" s="1"/>
  <c r="P694" i="10"/>
  <c r="P705" i="10" s="1"/>
  <c r="P693" i="10"/>
  <c r="P704" i="10" s="1"/>
  <c r="P692" i="10"/>
  <c r="P703" i="10" s="1"/>
  <c r="P697" i="10"/>
  <c r="P708" i="10" s="1"/>
  <c r="P696" i="10"/>
  <c r="P707" i="10" s="1"/>
  <c r="K2" i="15"/>
  <c r="K2" i="13"/>
  <c r="K2" i="14"/>
  <c r="K2" i="11"/>
  <c r="K2" i="12"/>
  <c r="K2" i="10"/>
  <c r="K2" i="9"/>
  <c r="K2" i="6"/>
  <c r="K2" i="8"/>
  <c r="K32" i="4"/>
  <c r="K33" i="4" s="1"/>
  <c r="K26" i="4"/>
  <c r="K27" i="4" s="1"/>
  <c r="K43" i="4" s="1"/>
  <c r="L44" i="4" s="1"/>
  <c r="L54" i="4" s="1"/>
  <c r="K2" i="5"/>
  <c r="K49" i="4"/>
  <c r="K50" i="4" s="1"/>
  <c r="K2" i="7"/>
  <c r="K2" i="4"/>
  <c r="K2" i="3"/>
  <c r="J50" i="4"/>
  <c r="J150" i="10"/>
  <c r="O21" i="10"/>
  <c r="O31" i="10" s="1"/>
  <c r="M245" i="10"/>
  <c r="M256" i="10" s="1"/>
  <c r="M244" i="10"/>
  <c r="M255" i="10" s="1"/>
  <c r="M248" i="10"/>
  <c r="M259" i="10" s="1"/>
  <c r="M247" i="10"/>
  <c r="M258" i="10" s="1"/>
  <c r="M246" i="10"/>
  <c r="M257" i="10" s="1"/>
  <c r="M249" i="10"/>
  <c r="M260" i="10" s="1"/>
  <c r="J41" i="10"/>
  <c r="J262" i="10"/>
  <c r="J42" i="10"/>
  <c r="M21" i="10"/>
  <c r="M31" i="10" s="1"/>
  <c r="M25" i="10"/>
  <c r="M35" i="10" s="1"/>
  <c r="M24" i="10"/>
  <c r="M34" i="10" s="1"/>
  <c r="M23" i="10"/>
  <c r="M33" i="10" s="1"/>
  <c r="M26" i="10"/>
  <c r="M36" i="10" s="1"/>
  <c r="M22" i="10"/>
  <c r="M32" i="10" s="1"/>
  <c r="M22" i="11"/>
  <c r="M31" i="11" s="1"/>
  <c r="M43" i="11" s="1"/>
  <c r="M52" i="11" s="1"/>
  <c r="M59" i="11" s="1"/>
  <c r="M68" i="11" s="1"/>
  <c r="M21" i="11"/>
  <c r="M30" i="11" s="1"/>
  <c r="M42" i="11" s="1"/>
  <c r="M51" i="11" s="1"/>
  <c r="M58" i="11" s="1"/>
  <c r="M67" i="11" s="1"/>
  <c r="M17" i="11"/>
  <c r="M26" i="11" s="1"/>
  <c r="M38" i="11" s="1"/>
  <c r="M47" i="11" s="1"/>
  <c r="M54" i="11" s="1"/>
  <c r="M63" i="11" s="1"/>
  <c r="M20" i="11"/>
  <c r="M29" i="11" s="1"/>
  <c r="M41" i="11" s="1"/>
  <c r="M50" i="11" s="1"/>
  <c r="M57" i="11" s="1"/>
  <c r="M66" i="11" s="1"/>
  <c r="M19" i="11"/>
  <c r="M28" i="11" s="1"/>
  <c r="M40" i="11" s="1"/>
  <c r="M49" i="11" s="1"/>
  <c r="M56" i="11" s="1"/>
  <c r="M65" i="11" s="1"/>
  <c r="M18" i="11"/>
  <c r="M27" i="11" s="1"/>
  <c r="M39" i="11" s="1"/>
  <c r="M48" i="11" s="1"/>
  <c r="M55" i="11" s="1"/>
  <c r="M64" i="11" s="1"/>
  <c r="J38" i="10"/>
  <c r="J248" i="10"/>
  <c r="J247" i="10"/>
  <c r="J246" i="10"/>
  <c r="J245" i="10"/>
  <c r="J249" i="10"/>
  <c r="J244" i="10"/>
  <c r="Q25" i="10"/>
  <c r="Q35" i="10" s="1"/>
  <c r="Q24" i="10"/>
  <c r="Q34" i="10" s="1"/>
  <c r="J374" i="10"/>
  <c r="P26" i="10"/>
  <c r="P36" i="10" s="1"/>
  <c r="P25" i="10"/>
  <c r="P35" i="10" s="1"/>
  <c r="P24" i="10"/>
  <c r="P34" i="10" s="1"/>
  <c r="P22" i="10"/>
  <c r="P32" i="10" s="1"/>
  <c r="P21" i="10"/>
  <c r="P31" i="10" s="1"/>
  <c r="P23" i="10"/>
  <c r="P33" i="10" s="1"/>
  <c r="P806" i="10"/>
  <c r="P817" i="10" s="1"/>
  <c r="P805" i="10"/>
  <c r="P816" i="10" s="1"/>
  <c r="P804" i="10"/>
  <c r="P815" i="10" s="1"/>
  <c r="P809" i="10"/>
  <c r="P820" i="10" s="1"/>
  <c r="P807" i="10"/>
  <c r="P818" i="10" s="1"/>
  <c r="P808" i="10"/>
  <c r="P819" i="10" s="1"/>
  <c r="N471" i="10"/>
  <c r="N482" i="10" s="1"/>
  <c r="N470" i="10"/>
  <c r="N481" i="10" s="1"/>
  <c r="N469" i="10"/>
  <c r="N480" i="10" s="1"/>
  <c r="N468" i="10"/>
  <c r="N479" i="10" s="1"/>
  <c r="N473" i="10"/>
  <c r="N484" i="10" s="1"/>
  <c r="N472" i="10"/>
  <c r="N483" i="10" s="1"/>
  <c r="J261" i="10"/>
  <c r="O22" i="11"/>
  <c r="O31" i="11" s="1"/>
  <c r="O43" i="11" s="1"/>
  <c r="O52" i="11" s="1"/>
  <c r="O59" i="11" s="1"/>
  <c r="O68" i="11" s="1"/>
  <c r="O21" i="11"/>
  <c r="O30" i="11" s="1"/>
  <c r="O42" i="11" s="1"/>
  <c r="O51" i="11" s="1"/>
  <c r="O58" i="11" s="1"/>
  <c r="O67" i="11" s="1"/>
  <c r="O20" i="11"/>
  <c r="O29" i="11" s="1"/>
  <c r="O41" i="11" s="1"/>
  <c r="O50" i="11" s="1"/>
  <c r="O57" i="11" s="1"/>
  <c r="O66" i="11" s="1"/>
  <c r="O19" i="11"/>
  <c r="O28" i="11" s="1"/>
  <c r="O40" i="11" s="1"/>
  <c r="O49" i="11" s="1"/>
  <c r="O56" i="11" s="1"/>
  <c r="O65" i="11" s="1"/>
  <c r="O18" i="11"/>
  <c r="O27" i="11" s="1"/>
  <c r="O39" i="11" s="1"/>
  <c r="O48" i="11" s="1"/>
  <c r="O55" i="11" s="1"/>
  <c r="O64" i="11" s="1"/>
  <c r="O17" i="11"/>
  <c r="O26" i="11" s="1"/>
  <c r="O38" i="11" s="1"/>
  <c r="O47" i="11" s="1"/>
  <c r="O54" i="11" s="1"/>
  <c r="O63" i="11" s="1"/>
  <c r="J695" i="10"/>
  <c r="J694" i="10"/>
  <c r="J153" i="10"/>
  <c r="O23" i="9"/>
  <c r="O32" i="9" s="1"/>
  <c r="O22" i="9"/>
  <c r="O31" i="9" s="1"/>
  <c r="O21" i="9"/>
  <c r="O30" i="9" s="1"/>
  <c r="O25" i="9"/>
  <c r="O34" i="9" s="1"/>
  <c r="O24" i="9"/>
  <c r="O33" i="9" s="1"/>
  <c r="O26" i="9"/>
  <c r="O35" i="9" s="1"/>
  <c r="O696" i="10"/>
  <c r="O707" i="10" s="1"/>
  <c r="O695" i="10"/>
  <c r="O706" i="10" s="1"/>
  <c r="O694" i="10"/>
  <c r="O705" i="10" s="1"/>
  <c r="O692" i="10"/>
  <c r="O703" i="10" s="1"/>
  <c r="O693" i="10"/>
  <c r="O704" i="10" s="1"/>
  <c r="O697" i="10"/>
  <c r="O708" i="10" s="1"/>
  <c r="L134" i="10"/>
  <c r="L145" i="10" s="1"/>
  <c r="L133" i="10"/>
  <c r="L144" i="10" s="1"/>
  <c r="L137" i="10"/>
  <c r="L148" i="10" s="1"/>
  <c r="L135" i="10"/>
  <c r="L146" i="10" s="1"/>
  <c r="L136" i="10"/>
  <c r="L147" i="10" s="1"/>
  <c r="L132" i="10"/>
  <c r="L143" i="10" s="1"/>
  <c r="L919" i="10"/>
  <c r="L930" i="10" s="1"/>
  <c r="L918" i="10"/>
  <c r="L929" i="10" s="1"/>
  <c r="L917" i="10"/>
  <c r="L928" i="10" s="1"/>
  <c r="L916" i="10"/>
  <c r="L927" i="10" s="1"/>
  <c r="L920" i="10"/>
  <c r="L931" i="10" s="1"/>
  <c r="L921" i="10"/>
  <c r="L932" i="10" s="1"/>
  <c r="K26" i="9"/>
  <c r="K35" i="9" s="1"/>
  <c r="K25" i="9"/>
  <c r="K34" i="9" s="1"/>
  <c r="K23" i="9"/>
  <c r="K32" i="9" s="1"/>
  <c r="K21" i="9"/>
  <c r="K30" i="9" s="1"/>
  <c r="Q921" i="10"/>
  <c r="Q932" i="10" s="1"/>
  <c r="Q920" i="10"/>
  <c r="Q931" i="10" s="1"/>
  <c r="Q919" i="10"/>
  <c r="Q930" i="10" s="1"/>
  <c r="Q917" i="10"/>
  <c r="Q928" i="10" s="1"/>
  <c r="Q916" i="10"/>
  <c r="Q927" i="10" s="1"/>
  <c r="Q918" i="10"/>
  <c r="Q929" i="10" s="1"/>
  <c r="N21" i="7"/>
  <c r="N20" i="7"/>
  <c r="N19" i="7"/>
  <c r="N24" i="7"/>
  <c r="N22" i="7"/>
  <c r="N23" i="7"/>
  <c r="N582" i="10"/>
  <c r="N593" i="10" s="1"/>
  <c r="N581" i="10"/>
  <c r="N592" i="10" s="1"/>
  <c r="N580" i="10"/>
  <c r="N591" i="10" s="1"/>
  <c r="N584" i="10"/>
  <c r="N595" i="10" s="1"/>
  <c r="N585" i="10"/>
  <c r="N596" i="10" s="1"/>
  <c r="N583" i="10"/>
  <c r="N594" i="10" s="1"/>
  <c r="J149" i="10"/>
  <c r="O270" i="9"/>
  <c r="O281" i="9" s="1"/>
  <c r="O269" i="9"/>
  <c r="O280" i="9" s="1"/>
  <c r="O267" i="9"/>
  <c r="O278" i="9" s="1"/>
  <c r="O266" i="9"/>
  <c r="O277" i="9" s="1"/>
  <c r="O807" i="10"/>
  <c r="O818" i="10" s="1"/>
  <c r="O806" i="10"/>
  <c r="O817" i="10" s="1"/>
  <c r="O805" i="10"/>
  <c r="O816" i="10" s="1"/>
  <c r="O804" i="10"/>
  <c r="O815" i="10" s="1"/>
  <c r="O809" i="10"/>
  <c r="O820" i="10" s="1"/>
  <c r="O808" i="10"/>
  <c r="O819" i="10" s="1"/>
  <c r="M133" i="10"/>
  <c r="M144" i="10" s="1"/>
  <c r="M132" i="10"/>
  <c r="M143" i="10" s="1"/>
  <c r="M137" i="10"/>
  <c r="M148" i="10" s="1"/>
  <c r="M135" i="10"/>
  <c r="M146" i="10" s="1"/>
  <c r="M136" i="10"/>
  <c r="M147" i="10" s="1"/>
  <c r="M134" i="10"/>
  <c r="M145" i="10" s="1"/>
  <c r="M918" i="10"/>
  <c r="M929" i="10" s="1"/>
  <c r="M917" i="10"/>
  <c r="M928" i="10" s="1"/>
  <c r="M916" i="10"/>
  <c r="M927" i="10" s="1"/>
  <c r="M921" i="10"/>
  <c r="M932" i="10" s="1"/>
  <c r="M920" i="10"/>
  <c r="M931" i="10" s="1"/>
  <c r="M919" i="10"/>
  <c r="M930" i="10" s="1"/>
  <c r="L356" i="10"/>
  <c r="L367" i="10" s="1"/>
  <c r="L361" i="10"/>
  <c r="L372" i="10" s="1"/>
  <c r="L359" i="10"/>
  <c r="L370" i="10" s="1"/>
  <c r="L358" i="10"/>
  <c r="L369" i="10" s="1"/>
  <c r="L357" i="10"/>
  <c r="L368" i="10" s="1"/>
  <c r="J40" i="10"/>
  <c r="J358" i="10"/>
  <c r="J357" i="10"/>
  <c r="J356" i="10"/>
  <c r="J361" i="10"/>
  <c r="J360" i="10"/>
  <c r="J359" i="10"/>
  <c r="Q137" i="10"/>
  <c r="Q148" i="10" s="1"/>
  <c r="Q136" i="10"/>
  <c r="Q147" i="10" s="1"/>
  <c r="Q134" i="10"/>
  <c r="Q145" i="10" s="1"/>
  <c r="Q133" i="10"/>
  <c r="Q144" i="10" s="1"/>
  <c r="Q132" i="10"/>
  <c r="Q143" i="10" s="1"/>
  <c r="Q135" i="10"/>
  <c r="Q146" i="10" s="1"/>
  <c r="Q21" i="11"/>
  <c r="Q30" i="11" s="1"/>
  <c r="Q42" i="11" s="1"/>
  <c r="Q51" i="11" s="1"/>
  <c r="Q58" i="11" s="1"/>
  <c r="Q67" i="11" s="1"/>
  <c r="J375" i="10"/>
  <c r="P158" i="9"/>
  <c r="P169" i="9" s="1"/>
  <c r="P157" i="9"/>
  <c r="P168" i="9" s="1"/>
  <c r="P156" i="9"/>
  <c r="P167" i="9" s="1"/>
  <c r="P155" i="9"/>
  <c r="P166" i="9" s="1"/>
  <c r="P154" i="9"/>
  <c r="P165" i="9" s="1"/>
  <c r="P153" i="9"/>
  <c r="P164" i="9" s="1"/>
  <c r="P921" i="10"/>
  <c r="P932" i="10" s="1"/>
  <c r="P920" i="10"/>
  <c r="P931" i="10" s="1"/>
  <c r="P918" i="10"/>
  <c r="P929" i="10" s="1"/>
  <c r="P917" i="10"/>
  <c r="P928" i="10" s="1"/>
  <c r="P919" i="10"/>
  <c r="P930" i="10" s="1"/>
  <c r="P916" i="10"/>
  <c r="P927" i="10" s="1"/>
  <c r="L4" i="15"/>
  <c r="L4" i="13"/>
  <c r="L4" i="14"/>
  <c r="L4" i="12"/>
  <c r="L4" i="11"/>
  <c r="L4" i="10"/>
  <c r="L4" i="8"/>
  <c r="L4" i="9"/>
  <c r="L4" i="5"/>
  <c r="L16" i="4"/>
  <c r="M94" i="4"/>
  <c r="L4" i="7"/>
  <c r="L4" i="6"/>
  <c r="L11" i="4"/>
  <c r="L12" i="4" s="1"/>
  <c r="L83" i="4" s="1"/>
  <c r="L84" i="4" s="1"/>
  <c r="L4" i="4"/>
  <c r="L4" i="3"/>
  <c r="J88" i="4"/>
  <c r="J90" i="4" s="1"/>
  <c r="J37" i="4"/>
  <c r="L22" i="7" l="1"/>
  <c r="L23" i="7"/>
  <c r="J24" i="10"/>
  <c r="J267" i="9"/>
  <c r="O471" i="10"/>
  <c r="O482" i="10" s="1"/>
  <c r="P21" i="9"/>
  <c r="P30" i="9" s="1"/>
  <c r="O473" i="10"/>
  <c r="O484" i="10" s="1"/>
  <c r="P23" i="7"/>
  <c r="P165" i="13" s="1"/>
  <c r="Q361" i="10"/>
  <c r="Q372" i="10" s="1"/>
  <c r="Q17" i="11"/>
  <c r="Q26" i="11" s="1"/>
  <c r="Q38" i="11" s="1"/>
  <c r="Q47" i="11" s="1"/>
  <c r="Q54" i="11" s="1"/>
  <c r="Q63" i="11" s="1"/>
  <c r="J268" i="9"/>
  <c r="H268" i="9" s="1"/>
  <c r="H279" i="9" s="1"/>
  <c r="O921" i="10"/>
  <c r="O932" i="10" s="1"/>
  <c r="Q22" i="7"/>
  <c r="Q18" i="11"/>
  <c r="Q27" i="11" s="1"/>
  <c r="Q39" i="11" s="1"/>
  <c r="Q48" i="11" s="1"/>
  <c r="Q55" i="11" s="1"/>
  <c r="Q64" i="11" s="1"/>
  <c r="O357" i="10"/>
  <c r="O368" i="10" s="1"/>
  <c r="P22" i="7"/>
  <c r="Q23" i="7"/>
  <c r="Q19" i="11"/>
  <c r="Q28" i="11" s="1"/>
  <c r="Q40" i="11" s="1"/>
  <c r="Q49" i="11" s="1"/>
  <c r="Q56" i="11" s="1"/>
  <c r="Q65" i="11" s="1"/>
  <c r="J19" i="7"/>
  <c r="J52" i="7" s="1"/>
  <c r="J59" i="7" s="1"/>
  <c r="K136" i="10"/>
  <c r="K147" i="10" s="1"/>
  <c r="L584" i="10"/>
  <c r="L595" i="10" s="1"/>
  <c r="O468" i="10"/>
  <c r="O479" i="10" s="1"/>
  <c r="O356" i="10"/>
  <c r="O367" i="10" s="1"/>
  <c r="Q20" i="11"/>
  <c r="Q29" i="11" s="1"/>
  <c r="Q41" i="11" s="1"/>
  <c r="Q50" i="11" s="1"/>
  <c r="Q57" i="11" s="1"/>
  <c r="Q66" i="11" s="1"/>
  <c r="J20" i="7"/>
  <c r="P133" i="10"/>
  <c r="P144" i="10" s="1"/>
  <c r="L583" i="10"/>
  <c r="L594" i="10" s="1"/>
  <c r="O469" i="10"/>
  <c r="O480" i="10" s="1"/>
  <c r="O358" i="10"/>
  <c r="O369" i="10" s="1"/>
  <c r="P24" i="7"/>
  <c r="H24" i="7" s="1"/>
  <c r="L694" i="10"/>
  <c r="L705" i="10" s="1"/>
  <c r="J697" i="10"/>
  <c r="H697" i="10" s="1"/>
  <c r="H708" i="10" s="1"/>
  <c r="L249" i="10"/>
  <c r="L260" i="10" s="1"/>
  <c r="Q22" i="10"/>
  <c r="Q32" i="10" s="1"/>
  <c r="Q695" i="10"/>
  <c r="Q706" i="10" s="1"/>
  <c r="P134" i="10"/>
  <c r="P145" i="10" s="1"/>
  <c r="Q580" i="10"/>
  <c r="Q591" i="10" s="1"/>
  <c r="J918" i="10"/>
  <c r="L585" i="10"/>
  <c r="L596" i="10" s="1"/>
  <c r="O470" i="10"/>
  <c r="O481" i="10" s="1"/>
  <c r="N359" i="10"/>
  <c r="N370" i="10" s="1"/>
  <c r="O359" i="10"/>
  <c r="O370" i="10" s="1"/>
  <c r="Q356" i="10"/>
  <c r="Q367" i="10" s="1"/>
  <c r="Q469" i="10"/>
  <c r="Q480" i="10" s="1"/>
  <c r="L696" i="10"/>
  <c r="L707" i="10" s="1"/>
  <c r="J471" i="10"/>
  <c r="H471" i="10" s="1"/>
  <c r="H482" i="10" s="1"/>
  <c r="L21" i="7"/>
  <c r="L54" i="7" s="1"/>
  <c r="J23" i="10"/>
  <c r="J33" i="10" s="1"/>
  <c r="J46" i="10" s="1"/>
  <c r="P24" i="9"/>
  <c r="P33" i="9" s="1"/>
  <c r="Q21" i="7"/>
  <c r="N807" i="10"/>
  <c r="N818" i="10" s="1"/>
  <c r="P22" i="9"/>
  <c r="P31" i="9" s="1"/>
  <c r="Q360" i="10"/>
  <c r="Q371" i="10" s="1"/>
  <c r="Q24" i="7"/>
  <c r="Q166" i="13" s="1"/>
  <c r="J696" i="10"/>
  <c r="O265" i="9"/>
  <c r="O276" i="9" s="1"/>
  <c r="J692" i="10"/>
  <c r="J703" i="10" s="1"/>
  <c r="J716" i="10" s="1"/>
  <c r="L244" i="10"/>
  <c r="L255" i="10" s="1"/>
  <c r="Q26" i="10"/>
  <c r="Q36" i="10" s="1"/>
  <c r="K468" i="10"/>
  <c r="K479" i="10" s="1"/>
  <c r="Q696" i="10"/>
  <c r="Q707" i="10" s="1"/>
  <c r="P135" i="10"/>
  <c r="P146" i="10" s="1"/>
  <c r="Q581" i="10"/>
  <c r="Q592" i="10" s="1"/>
  <c r="J919" i="10"/>
  <c r="O22" i="7"/>
  <c r="O164" i="13" s="1"/>
  <c r="N360" i="10"/>
  <c r="N371" i="10" s="1"/>
  <c r="O360" i="10"/>
  <c r="O371" i="10" s="1"/>
  <c r="Q357" i="10"/>
  <c r="Q368" i="10" s="1"/>
  <c r="Q471" i="10"/>
  <c r="Q482" i="10" s="1"/>
  <c r="J472" i="10"/>
  <c r="H472" i="10" s="1"/>
  <c r="H483" i="10" s="1"/>
  <c r="K24" i="9"/>
  <c r="K33" i="9" s="1"/>
  <c r="L245" i="10"/>
  <c r="L256" i="10" s="1"/>
  <c r="Q21" i="10"/>
  <c r="Q31" i="10" s="1"/>
  <c r="N248" i="10"/>
  <c r="N259" i="10" s="1"/>
  <c r="Q697" i="10"/>
  <c r="Q708" i="10" s="1"/>
  <c r="J21" i="10"/>
  <c r="J31" i="10" s="1"/>
  <c r="J44" i="10" s="1"/>
  <c r="K19" i="7"/>
  <c r="O153" i="9"/>
  <c r="O164" i="9" s="1"/>
  <c r="Q582" i="10"/>
  <c r="Q593" i="10" s="1"/>
  <c r="J920" i="10"/>
  <c r="J931" i="10" s="1"/>
  <c r="J944" i="10" s="1"/>
  <c r="O21" i="7"/>
  <c r="O38" i="9" s="1"/>
  <c r="O44" i="9" s="1"/>
  <c r="O54" i="9" s="1"/>
  <c r="N361" i="10"/>
  <c r="N372" i="10" s="1"/>
  <c r="Q358" i="10"/>
  <c r="Q369" i="10" s="1"/>
  <c r="J580" i="10"/>
  <c r="J591" i="10" s="1"/>
  <c r="J604" i="10" s="1"/>
  <c r="Q472" i="10"/>
  <c r="Q483" i="10" s="1"/>
  <c r="J134" i="10"/>
  <c r="P17" i="11"/>
  <c r="P26" i="11" s="1"/>
  <c r="P38" i="11" s="1"/>
  <c r="P47" i="11" s="1"/>
  <c r="P54" i="11" s="1"/>
  <c r="P63" i="11" s="1"/>
  <c r="Q20" i="7"/>
  <c r="P23" i="9"/>
  <c r="P32" i="9" s="1"/>
  <c r="J23" i="9"/>
  <c r="J32" i="9" s="1"/>
  <c r="J44" i="9" s="1"/>
  <c r="L246" i="10"/>
  <c r="L257" i="10" s="1"/>
  <c r="N245" i="10"/>
  <c r="N256" i="10" s="1"/>
  <c r="K20" i="7"/>
  <c r="K53" i="7" s="1"/>
  <c r="J581" i="10"/>
  <c r="H581" i="10" s="1"/>
  <c r="H592" i="10" s="1"/>
  <c r="Q473" i="10"/>
  <c r="Q484" i="10" s="1"/>
  <c r="J137" i="10"/>
  <c r="J148" i="10" s="1"/>
  <c r="J161" i="10" s="1"/>
  <c r="L472" i="10"/>
  <c r="L483" i="10" s="1"/>
  <c r="L695" i="10"/>
  <c r="L706" i="10" s="1"/>
  <c r="J585" i="10"/>
  <c r="J805" i="10"/>
  <c r="H805" i="10" s="1"/>
  <c r="H816" i="10" s="1"/>
  <c r="L692" i="10"/>
  <c r="L703" i="10" s="1"/>
  <c r="L693" i="10"/>
  <c r="L704" i="10" s="1"/>
  <c r="N153" i="9"/>
  <c r="N164" i="9" s="1"/>
  <c r="N156" i="9"/>
  <c r="N167" i="9" s="1"/>
  <c r="N157" i="9"/>
  <c r="N168" i="9" s="1"/>
  <c r="K20" i="11"/>
  <c r="K29" i="11" s="1"/>
  <c r="K41" i="11" s="1"/>
  <c r="K50" i="11" s="1"/>
  <c r="K57" i="11" s="1"/>
  <c r="K66" i="11" s="1"/>
  <c r="J804" i="10"/>
  <c r="J815" i="10" s="1"/>
  <c r="J828" i="10" s="1"/>
  <c r="K21" i="10"/>
  <c r="K31" i="10" s="1"/>
  <c r="J584" i="10"/>
  <c r="K267" i="9"/>
  <c r="K278" i="9" s="1"/>
  <c r="J921" i="10"/>
  <c r="J932" i="10" s="1"/>
  <c r="J945" i="10" s="1"/>
  <c r="L580" i="10"/>
  <c r="L591" i="10" s="1"/>
  <c r="N246" i="10"/>
  <c r="N257" i="10" s="1"/>
  <c r="J18" i="11"/>
  <c r="K137" i="10"/>
  <c r="K148" i="10" s="1"/>
  <c r="N249" i="10"/>
  <c r="N260" i="10" s="1"/>
  <c r="J133" i="10"/>
  <c r="J144" i="10" s="1"/>
  <c r="J157" i="10" s="1"/>
  <c r="J22" i="7"/>
  <c r="J39" i="9" s="1"/>
  <c r="J135" i="10"/>
  <c r="J146" i="10" s="1"/>
  <c r="J159" i="10" s="1"/>
  <c r="K156" i="9"/>
  <c r="K167" i="9" s="1"/>
  <c r="K356" i="10"/>
  <c r="K367" i="10" s="1"/>
  <c r="J23" i="7"/>
  <c r="J165" i="13" s="1"/>
  <c r="K135" i="10"/>
  <c r="K146" i="10" s="1"/>
  <c r="L582" i="10"/>
  <c r="L593" i="10" s="1"/>
  <c r="K268" i="9"/>
  <c r="K279" i="9" s="1"/>
  <c r="L468" i="10"/>
  <c r="L479" i="10" s="1"/>
  <c r="J136" i="10"/>
  <c r="L473" i="10"/>
  <c r="L484" i="10" s="1"/>
  <c r="J21" i="11"/>
  <c r="H21" i="11" s="1"/>
  <c r="H30" i="11" s="1"/>
  <c r="J21" i="9"/>
  <c r="J30" i="9" s="1"/>
  <c r="O26" i="10"/>
  <c r="O36" i="10" s="1"/>
  <c r="J22" i="9"/>
  <c r="J31" i="9" s="1"/>
  <c r="N247" i="10"/>
  <c r="N258" i="10" s="1"/>
  <c r="J24" i="9"/>
  <c r="J33" i="9" s="1"/>
  <c r="J24" i="7"/>
  <c r="J57" i="7" s="1"/>
  <c r="J64" i="7" s="1"/>
  <c r="L24" i="7"/>
  <c r="L166" i="13" s="1"/>
  <c r="N358" i="10"/>
  <c r="N369" i="10" s="1"/>
  <c r="K270" i="9"/>
  <c r="K281" i="9" s="1"/>
  <c r="L469" i="10"/>
  <c r="L480" i="10" s="1"/>
  <c r="O22" i="10"/>
  <c r="O32" i="10" s="1"/>
  <c r="O23" i="10"/>
  <c r="O33" i="10" s="1"/>
  <c r="K23" i="10"/>
  <c r="K33" i="10" s="1"/>
  <c r="J25" i="9"/>
  <c r="J34" i="9" s="1"/>
  <c r="O25" i="10"/>
  <c r="O35" i="10" s="1"/>
  <c r="J17" i="11"/>
  <c r="J26" i="11" s="1"/>
  <c r="J38" i="11" s="1"/>
  <c r="K133" i="10"/>
  <c r="K144" i="10" s="1"/>
  <c r="K695" i="10"/>
  <c r="K706" i="10" s="1"/>
  <c r="K134" i="10"/>
  <c r="K145" i="10" s="1"/>
  <c r="K269" i="9"/>
  <c r="K280" i="9" s="1"/>
  <c r="K157" i="9"/>
  <c r="K168" i="9" s="1"/>
  <c r="K357" i="10"/>
  <c r="K368" i="10" s="1"/>
  <c r="K158" i="9"/>
  <c r="K169" i="9" s="1"/>
  <c r="L247" i="10"/>
  <c r="L258" i="10" s="1"/>
  <c r="L19" i="7"/>
  <c r="L52" i="7" s="1"/>
  <c r="J917" i="10"/>
  <c r="J928" i="10" s="1"/>
  <c r="J941" i="10" s="1"/>
  <c r="K25" i="10"/>
  <c r="K35" i="10" s="1"/>
  <c r="N356" i="10"/>
  <c r="N367" i="10" s="1"/>
  <c r="K265" i="9"/>
  <c r="K276" i="9" s="1"/>
  <c r="L470" i="10"/>
  <c r="L481" i="10" s="1"/>
  <c r="K153" i="9"/>
  <c r="K164" i="9" s="1"/>
  <c r="K26" i="10"/>
  <c r="K36" i="10" s="1"/>
  <c r="K805" i="10"/>
  <c r="K816" i="10" s="1"/>
  <c r="K808" i="10"/>
  <c r="K819" i="10" s="1"/>
  <c r="K469" i="10"/>
  <c r="K480" i="10" s="1"/>
  <c r="K582" i="10"/>
  <c r="K593" i="10" s="1"/>
  <c r="K470" i="10"/>
  <c r="K481" i="10" s="1"/>
  <c r="K804" i="10"/>
  <c r="K815" i="10" s="1"/>
  <c r="K807" i="10"/>
  <c r="K818" i="10" s="1"/>
  <c r="K155" i="9"/>
  <c r="K166" i="9" s="1"/>
  <c r="K806" i="10"/>
  <c r="K817" i="10" s="1"/>
  <c r="K580" i="10"/>
  <c r="K591" i="10" s="1"/>
  <c r="K19" i="11"/>
  <c r="K28" i="11" s="1"/>
  <c r="K40" i="11" s="1"/>
  <c r="K49" i="11" s="1"/>
  <c r="K56" i="11" s="1"/>
  <c r="K65" i="11" s="1"/>
  <c r="O137" i="10"/>
  <c r="O148" i="10" s="1"/>
  <c r="K585" i="10"/>
  <c r="K596" i="10" s="1"/>
  <c r="K361" i="10"/>
  <c r="K372" i="10" s="1"/>
  <c r="K471" i="10"/>
  <c r="K482" i="10" s="1"/>
  <c r="K17" i="11"/>
  <c r="K26" i="11" s="1"/>
  <c r="K38" i="11" s="1"/>
  <c r="K47" i="11" s="1"/>
  <c r="K54" i="11" s="1"/>
  <c r="K63" i="11" s="1"/>
  <c r="O132" i="10"/>
  <c r="O143" i="10" s="1"/>
  <c r="K18" i="11"/>
  <c r="K27" i="11" s="1"/>
  <c r="K39" i="11" s="1"/>
  <c r="K48" i="11" s="1"/>
  <c r="K55" i="11" s="1"/>
  <c r="K64" i="11" s="1"/>
  <c r="O134" i="10"/>
  <c r="O145" i="10" s="1"/>
  <c r="K583" i="10"/>
  <c r="K594" i="10" s="1"/>
  <c r="K584" i="10"/>
  <c r="K595" i="10" s="1"/>
  <c r="K359" i="10"/>
  <c r="K370" i="10" s="1"/>
  <c r="K473" i="10"/>
  <c r="K484" i="10" s="1"/>
  <c r="O133" i="10"/>
  <c r="O144" i="10" s="1"/>
  <c r="K21" i="11"/>
  <c r="K30" i="11" s="1"/>
  <c r="K42" i="11" s="1"/>
  <c r="K51" i="11" s="1"/>
  <c r="K58" i="11" s="1"/>
  <c r="K67" i="11" s="1"/>
  <c r="K358" i="10"/>
  <c r="K369" i="10" s="1"/>
  <c r="K694" i="10"/>
  <c r="K705" i="10" s="1"/>
  <c r="K696" i="10"/>
  <c r="K707" i="10" s="1"/>
  <c r="K692" i="10"/>
  <c r="K703" i="10" s="1"/>
  <c r="K693" i="10"/>
  <c r="K704" i="10" s="1"/>
  <c r="K55" i="4"/>
  <c r="K66" i="4"/>
  <c r="L67" i="4" s="1"/>
  <c r="L71" i="4" s="1"/>
  <c r="J256" i="10"/>
  <c r="J269" i="10" s="1"/>
  <c r="J145" i="10"/>
  <c r="J158" i="10" s="1"/>
  <c r="M166" i="13"/>
  <c r="M41" i="9"/>
  <c r="M47" i="9" s="1"/>
  <c r="M57" i="9" s="1"/>
  <c r="M57" i="7"/>
  <c r="J371" i="10"/>
  <c r="J384" i="10" s="1"/>
  <c r="J707" i="10"/>
  <c r="J720" i="10" s="1"/>
  <c r="J257" i="10"/>
  <c r="J270" i="10" s="1"/>
  <c r="J28" i="11"/>
  <c r="J40" i="11" s="1"/>
  <c r="J927" i="10"/>
  <c r="J940" i="10" s="1"/>
  <c r="H916" i="10"/>
  <c r="H927" i="10" s="1"/>
  <c r="J277" i="9"/>
  <c r="J290" i="9" s="1"/>
  <c r="H266" i="9"/>
  <c r="H277" i="9" s="1"/>
  <c r="P163" i="13"/>
  <c r="P38" i="9"/>
  <c r="P44" i="9" s="1"/>
  <c r="P54" i="9" s="1"/>
  <c r="P54" i="7"/>
  <c r="J593" i="10"/>
  <c r="J606" i="10" s="1"/>
  <c r="M165" i="13"/>
  <c r="M40" i="9"/>
  <c r="M46" i="9" s="1"/>
  <c r="M56" i="9" s="1"/>
  <c r="M56" i="7"/>
  <c r="J480" i="10"/>
  <c r="J493" i="10" s="1"/>
  <c r="H469" i="10"/>
  <c r="H480" i="10" s="1"/>
  <c r="L2" i="15"/>
  <c r="L2" i="13"/>
  <c r="L2" i="14"/>
  <c r="L2" i="12"/>
  <c r="L2" i="11"/>
  <c r="L2" i="10"/>
  <c r="L2" i="8"/>
  <c r="L2" i="9"/>
  <c r="L32" i="4"/>
  <c r="L33" i="4" s="1"/>
  <c r="L2" i="5"/>
  <c r="L2" i="7"/>
  <c r="L2" i="6"/>
  <c r="L26" i="4"/>
  <c r="L27" i="4" s="1"/>
  <c r="L43" i="4" s="1"/>
  <c r="M44" i="4" s="1"/>
  <c r="M54" i="4" s="1"/>
  <c r="L2" i="4"/>
  <c r="L2" i="3"/>
  <c r="L49" i="4"/>
  <c r="L50" i="4" s="1"/>
  <c r="J706" i="10"/>
  <c r="J719" i="10" s="1"/>
  <c r="K37" i="4"/>
  <c r="K88" i="4"/>
  <c r="K90" i="4" s="1"/>
  <c r="Q165" i="13"/>
  <c r="Q40" i="9"/>
  <c r="Q46" i="9" s="1"/>
  <c r="Q56" i="9" s="1"/>
  <c r="Q56" i="7"/>
  <c r="J479" i="10"/>
  <c r="J492" i="10" s="1"/>
  <c r="M4" i="15"/>
  <c r="M4" i="13"/>
  <c r="M4" i="14"/>
  <c r="M4" i="12"/>
  <c r="M4" i="11"/>
  <c r="M4" i="10"/>
  <c r="M4" i="8"/>
  <c r="M4" i="5"/>
  <c r="N94" i="4"/>
  <c r="M4" i="9"/>
  <c r="M4" i="7"/>
  <c r="M4" i="6"/>
  <c r="M4" i="4"/>
  <c r="M16" i="4"/>
  <c r="M4" i="3"/>
  <c r="M11" i="4"/>
  <c r="M12" i="4" s="1"/>
  <c r="M83" i="4" s="1"/>
  <c r="M84" i="4" s="1"/>
  <c r="J372" i="10"/>
  <c r="J385" i="10" s="1"/>
  <c r="J35" i="9"/>
  <c r="H26" i="9"/>
  <c r="H35" i="9" s="1"/>
  <c r="J56" i="7"/>
  <c r="J63" i="7" s="1"/>
  <c r="H23" i="7"/>
  <c r="J258" i="10"/>
  <c r="J271" i="10" s="1"/>
  <c r="L162" i="13"/>
  <c r="L37" i="9"/>
  <c r="L43" i="9" s="1"/>
  <c r="L53" i="9" s="1"/>
  <c r="L53" i="7"/>
  <c r="K163" i="13"/>
  <c r="K38" i="9"/>
  <c r="K44" i="9" s="1"/>
  <c r="K54" i="9" s="1"/>
  <c r="K54" i="7"/>
  <c r="J929" i="10"/>
  <c r="J942" i="10" s="1"/>
  <c r="H918" i="10"/>
  <c r="H929" i="10" s="1"/>
  <c r="H267" i="9"/>
  <c r="H278" i="9" s="1"/>
  <c r="J278" i="9"/>
  <c r="J291" i="9" s="1"/>
  <c r="K54" i="4"/>
  <c r="P162" i="13"/>
  <c r="P37" i="9"/>
  <c r="P43" i="9" s="1"/>
  <c r="P53" i="9" s="1"/>
  <c r="P53" i="7"/>
  <c r="J594" i="10"/>
  <c r="J607" i="10" s="1"/>
  <c r="J819" i="10"/>
  <c r="J832" i="10" s="1"/>
  <c r="J143" i="10"/>
  <c r="J156" i="10" s="1"/>
  <c r="M161" i="13"/>
  <c r="M36" i="9"/>
  <c r="M42" i="9" s="1"/>
  <c r="M52" i="9" s="1"/>
  <c r="M52" i="7"/>
  <c r="J481" i="10"/>
  <c r="J494" i="10" s="1"/>
  <c r="J370" i="10"/>
  <c r="J383" i="10" s="1"/>
  <c r="N163" i="13"/>
  <c r="N38" i="9"/>
  <c r="N44" i="9" s="1"/>
  <c r="N54" i="9" s="1"/>
  <c r="N54" i="7"/>
  <c r="J281" i="9"/>
  <c r="J294" i="9" s="1"/>
  <c r="J596" i="10"/>
  <c r="J609" i="10" s="1"/>
  <c r="H585" i="10"/>
  <c r="H596" i="10" s="1"/>
  <c r="J367" i="10"/>
  <c r="J380" i="10" s="1"/>
  <c r="N165" i="13"/>
  <c r="N40" i="9"/>
  <c r="N46" i="9" s="1"/>
  <c r="N56" i="9" s="1"/>
  <c r="N56" i="7"/>
  <c r="J41" i="9"/>
  <c r="J259" i="10"/>
  <c r="J272" i="10" s="1"/>
  <c r="J35" i="10"/>
  <c r="J48" i="10" s="1"/>
  <c r="K164" i="13"/>
  <c r="K39" i="9"/>
  <c r="K55" i="7"/>
  <c r="H919" i="10"/>
  <c r="H930" i="10" s="1"/>
  <c r="J930" i="10"/>
  <c r="J943" i="10" s="1"/>
  <c r="O55" i="7"/>
  <c r="P164" i="13"/>
  <c r="P39" i="9"/>
  <c r="P55" i="7"/>
  <c r="J168" i="9"/>
  <c r="J181" i="9" s="1"/>
  <c r="J817" i="10"/>
  <c r="J830" i="10" s="1"/>
  <c r="M162" i="13"/>
  <c r="M37" i="9"/>
  <c r="M43" i="9" s="1"/>
  <c r="M53" i="9" s="1"/>
  <c r="M53" i="7"/>
  <c r="J163" i="13"/>
  <c r="J54" i="7"/>
  <c r="J61" i="7" s="1"/>
  <c r="J38" i="9"/>
  <c r="J55" i="4"/>
  <c r="J66" i="4"/>
  <c r="K67" i="4" s="1"/>
  <c r="K161" i="13"/>
  <c r="K36" i="9"/>
  <c r="K42" i="9" s="1"/>
  <c r="K52" i="9" s="1"/>
  <c r="K52" i="7"/>
  <c r="O162" i="13"/>
  <c r="O37" i="9"/>
  <c r="O43" i="9" s="1"/>
  <c r="O53" i="9" s="1"/>
  <c r="O53" i="7"/>
  <c r="J167" i="9"/>
  <c r="J180" i="9" s="1"/>
  <c r="J3" i="12"/>
  <c r="J3" i="15"/>
  <c r="J3" i="13"/>
  <c r="J3" i="11"/>
  <c r="J3" i="14"/>
  <c r="J3" i="10"/>
  <c r="J3" i="9"/>
  <c r="J3" i="6"/>
  <c r="J3" i="8"/>
  <c r="J3" i="5"/>
  <c r="J3" i="7"/>
  <c r="J3" i="4"/>
  <c r="J3" i="3"/>
  <c r="J368" i="10"/>
  <c r="J381" i="10" s="1"/>
  <c r="N164" i="13"/>
  <c r="N39" i="9"/>
  <c r="N45" i="9" s="1"/>
  <c r="N55" i="9" s="1"/>
  <c r="N55" i="7"/>
  <c r="J704" i="10"/>
  <c r="J717" i="10" s="1"/>
  <c r="L164" i="13"/>
  <c r="L39" i="9"/>
  <c r="L45" i="9" s="1"/>
  <c r="L55" i="9" s="1"/>
  <c r="L55" i="7"/>
  <c r="J29" i="11"/>
  <c r="J41" i="11" s="1"/>
  <c r="J36" i="10"/>
  <c r="J49" i="10" s="1"/>
  <c r="K165" i="13"/>
  <c r="K40" i="9"/>
  <c r="K46" i="9" s="1"/>
  <c r="K56" i="9" s="1"/>
  <c r="K56" i="7"/>
  <c r="H920" i="10"/>
  <c r="H931" i="10" s="1"/>
  <c r="O163" i="13"/>
  <c r="J169" i="9"/>
  <c r="J182" i="9" s="1"/>
  <c r="Q162" i="13"/>
  <c r="Q37" i="9"/>
  <c r="Q43" i="9" s="1"/>
  <c r="Q53" i="9" s="1"/>
  <c r="Q53" i="7"/>
  <c r="M163" i="13"/>
  <c r="M38" i="9"/>
  <c r="M44" i="9" s="1"/>
  <c r="M54" i="9" s="1"/>
  <c r="M54" i="7"/>
  <c r="J369" i="10"/>
  <c r="J382" i="10" s="1"/>
  <c r="N166" i="13"/>
  <c r="N41" i="9"/>
  <c r="N47" i="9" s="1"/>
  <c r="N57" i="9" s="1"/>
  <c r="N57" i="7"/>
  <c r="H23" i="9"/>
  <c r="H32" i="9" s="1"/>
  <c r="L165" i="13"/>
  <c r="L40" i="9"/>
  <c r="L56" i="7"/>
  <c r="J31" i="11"/>
  <c r="J43" i="11" s="1"/>
  <c r="H22" i="11"/>
  <c r="H31" i="11" s="1"/>
  <c r="J32" i="10"/>
  <c r="J45" i="10" s="1"/>
  <c r="K166" i="13"/>
  <c r="K57" i="7"/>
  <c r="K41" i="9"/>
  <c r="K47" i="9" s="1"/>
  <c r="K57" i="9" s="1"/>
  <c r="H921" i="10"/>
  <c r="H932" i="10" s="1"/>
  <c r="O165" i="13"/>
  <c r="O40" i="9"/>
  <c r="O46" i="9" s="1"/>
  <c r="O56" i="9" s="1"/>
  <c r="O56" i="7"/>
  <c r="P41" i="9"/>
  <c r="P47" i="9" s="1"/>
  <c r="P57" i="9" s="1"/>
  <c r="P57" i="7"/>
  <c r="J595" i="10"/>
  <c r="J608" i="10" s="1"/>
  <c r="J164" i="9"/>
  <c r="J177" i="9" s="1"/>
  <c r="Q161" i="13"/>
  <c r="Q36" i="9"/>
  <c r="Q42" i="9" s="1"/>
  <c r="Q52" i="9" s="1"/>
  <c r="Q52" i="7"/>
  <c r="J818" i="10"/>
  <c r="J831" i="10" s="1"/>
  <c r="M164" i="13"/>
  <c r="M39" i="9"/>
  <c r="M45" i="9" s="1"/>
  <c r="M55" i="9" s="1"/>
  <c r="M55" i="7"/>
  <c r="J484" i="10"/>
  <c r="J497" i="10" s="1"/>
  <c r="N162" i="13"/>
  <c r="N37" i="9"/>
  <c r="N43" i="9" s="1"/>
  <c r="N53" i="9" s="1"/>
  <c r="N53" i="7"/>
  <c r="N161" i="13"/>
  <c r="N36" i="9"/>
  <c r="N42" i="9" s="1"/>
  <c r="N52" i="9" s="1"/>
  <c r="N52" i="7"/>
  <c r="J255" i="10"/>
  <c r="J268" i="10" s="1"/>
  <c r="J30" i="11"/>
  <c r="J42" i="11" s="1"/>
  <c r="H269" i="9"/>
  <c r="H280" i="9" s="1"/>
  <c r="J280" i="9"/>
  <c r="J293" i="9" s="1"/>
  <c r="O166" i="13"/>
  <c r="O41" i="9"/>
  <c r="O47" i="9" s="1"/>
  <c r="O57" i="9" s="1"/>
  <c r="O57" i="7"/>
  <c r="P161" i="13"/>
  <c r="P36" i="9"/>
  <c r="P52" i="7"/>
  <c r="H154" i="9"/>
  <c r="H165" i="9" s="1"/>
  <c r="J165" i="9"/>
  <c r="J178" i="9" s="1"/>
  <c r="Q163" i="13"/>
  <c r="Q38" i="9"/>
  <c r="Q44" i="9" s="1"/>
  <c r="Q54" i="9" s="1"/>
  <c r="Q54" i="7"/>
  <c r="J820" i="10"/>
  <c r="J833" i="10" s="1"/>
  <c r="H809" i="10"/>
  <c r="H820" i="10" s="1"/>
  <c r="L46" i="9"/>
  <c r="L56" i="9" s="1"/>
  <c r="J705" i="10"/>
  <c r="J718" i="10" s="1"/>
  <c r="J162" i="13"/>
  <c r="J37" i="9"/>
  <c r="J53" i="7"/>
  <c r="J60" i="7" s="1"/>
  <c r="H20" i="7"/>
  <c r="H249" i="10"/>
  <c r="H260" i="10" s="1"/>
  <c r="J260" i="10"/>
  <c r="J273" i="10" s="1"/>
  <c r="H24" i="10"/>
  <c r="H34" i="10" s="1"/>
  <c r="J34" i="10"/>
  <c r="J47" i="10" s="1"/>
  <c r="J276" i="9"/>
  <c r="J289" i="9" s="1"/>
  <c r="O161" i="13"/>
  <c r="O36" i="9"/>
  <c r="O42" i="9" s="1"/>
  <c r="O52" i="9" s="1"/>
  <c r="O52" i="7"/>
  <c r="J592" i="10"/>
  <c r="J605" i="10" s="1"/>
  <c r="H155" i="9"/>
  <c r="H166" i="9" s="1"/>
  <c r="J166" i="9"/>
  <c r="J179" i="9" s="1"/>
  <c r="Q164" i="13"/>
  <c r="Q39" i="9"/>
  <c r="Q45" i="9" s="1"/>
  <c r="Q55" i="9" s="1"/>
  <c r="Q55" i="7"/>
  <c r="J816" i="10" l="1"/>
  <c r="J829" i="10" s="1"/>
  <c r="H360" i="10"/>
  <c r="H371" i="10" s="1"/>
  <c r="H248" i="10"/>
  <c r="H259" i="10" s="1"/>
  <c r="H136" i="10"/>
  <c r="H147" i="10" s="1"/>
  <c r="P45" i="9"/>
  <c r="P55" i="9" s="1"/>
  <c r="H24" i="9"/>
  <c r="H33" i="9" s="1"/>
  <c r="K45" i="9"/>
  <c r="K55" i="9" s="1"/>
  <c r="H244" i="10"/>
  <c r="H255" i="10" s="1"/>
  <c r="H358" i="10"/>
  <c r="H369" i="10" s="1"/>
  <c r="P166" i="13"/>
  <c r="J483" i="10"/>
  <c r="J496" i="10" s="1"/>
  <c r="J505" i="10" s="1"/>
  <c r="J512" i="10" s="1"/>
  <c r="P56" i="7"/>
  <c r="J708" i="10"/>
  <c r="J721" i="10" s="1"/>
  <c r="J730" i="10" s="1"/>
  <c r="J737" i="10" s="1"/>
  <c r="J161" i="13"/>
  <c r="H156" i="9"/>
  <c r="H167" i="9" s="1"/>
  <c r="L163" i="13"/>
  <c r="H270" i="9"/>
  <c r="H281" i="9" s="1"/>
  <c r="Q41" i="9"/>
  <c r="Q47" i="9" s="1"/>
  <c r="Q57" i="9" s="1"/>
  <c r="K162" i="13"/>
  <c r="H158" i="9"/>
  <c r="H169" i="9" s="1"/>
  <c r="H21" i="7"/>
  <c r="H21" i="9"/>
  <c r="H30" i="9" s="1"/>
  <c r="J36" i="9"/>
  <c r="J42" i="9" s="1"/>
  <c r="L38" i="9"/>
  <c r="L44" i="9" s="1"/>
  <c r="L54" i="9" s="1"/>
  <c r="Q57" i="7"/>
  <c r="K37" i="9"/>
  <c r="K43" i="9" s="1"/>
  <c r="K53" i="9" s="1"/>
  <c r="H694" i="10"/>
  <c r="H705" i="10" s="1"/>
  <c r="P40" i="9"/>
  <c r="P46" i="9" s="1"/>
  <c r="P56" i="9" s="1"/>
  <c r="O39" i="9"/>
  <c r="O45" i="9" s="1"/>
  <c r="O55" i="9" s="1"/>
  <c r="H25" i="9"/>
  <c r="H34" i="9" s="1"/>
  <c r="J147" i="10"/>
  <c r="J160" i="10" s="1"/>
  <c r="J169" i="10" s="1"/>
  <c r="J176" i="10" s="1"/>
  <c r="J482" i="10"/>
  <c r="J495" i="10" s="1"/>
  <c r="H361" i="10"/>
  <c r="H372" i="10" s="1"/>
  <c r="H245" i="10"/>
  <c r="H256" i="10" s="1"/>
  <c r="H22" i="10"/>
  <c r="H32" i="10" s="1"/>
  <c r="H265" i="9"/>
  <c r="H276" i="9" s="1"/>
  <c r="H26" i="10"/>
  <c r="H36" i="10" s="1"/>
  <c r="P42" i="9"/>
  <c r="P52" i="9" s="1"/>
  <c r="O54" i="7"/>
  <c r="J279" i="9"/>
  <c r="J292" i="9" s="1"/>
  <c r="J301" i="9" s="1"/>
  <c r="J308" i="9" s="1"/>
  <c r="H22" i="9"/>
  <c r="H31" i="9" s="1"/>
  <c r="H246" i="10"/>
  <c r="H257" i="10" s="1"/>
  <c r="H357" i="10"/>
  <c r="H368" i="10" s="1"/>
  <c r="H135" i="10"/>
  <c r="H146" i="10" s="1"/>
  <c r="H19" i="7"/>
  <c r="H917" i="10"/>
  <c r="H928" i="10" s="1"/>
  <c r="L161" i="13"/>
  <c r="H804" i="10"/>
  <c r="H815" i="10" s="1"/>
  <c r="H23" i="10"/>
  <c r="H33" i="10" s="1"/>
  <c r="J55" i="7"/>
  <c r="J62" i="7" s="1"/>
  <c r="H692" i="10"/>
  <c r="H703" i="10" s="1"/>
  <c r="H20" i="11"/>
  <c r="H29" i="11" s="1"/>
  <c r="H25" i="10"/>
  <c r="H35" i="10" s="1"/>
  <c r="J40" i="9"/>
  <c r="J46" i="9" s="1"/>
  <c r="H468" i="10"/>
  <c r="H479" i="10" s="1"/>
  <c r="J164" i="13"/>
  <c r="H695" i="10"/>
  <c r="H706" i="10" s="1"/>
  <c r="L36" i="9"/>
  <c r="L42" i="9" s="1"/>
  <c r="L52" i="9" s="1"/>
  <c r="H18" i="11"/>
  <c r="H27" i="11" s="1"/>
  <c r="H808" i="10"/>
  <c r="H819" i="10" s="1"/>
  <c r="J27" i="11"/>
  <c r="J39" i="11" s="1"/>
  <c r="H21" i="10"/>
  <c r="H31" i="10" s="1"/>
  <c r="H157" i="9"/>
  <c r="H168" i="9" s="1"/>
  <c r="H696" i="10"/>
  <c r="H707" i="10" s="1"/>
  <c r="H153" i="9"/>
  <c r="H164" i="9" s="1"/>
  <c r="H582" i="10"/>
  <c r="H593" i="10" s="1"/>
  <c r="H583" i="10"/>
  <c r="H594" i="10" s="1"/>
  <c r="H17" i="11"/>
  <c r="H26" i="11" s="1"/>
  <c r="H356" i="10"/>
  <c r="H367" i="10" s="1"/>
  <c r="H470" i="10"/>
  <c r="H481" i="10" s="1"/>
  <c r="L57" i="7"/>
  <c r="J166" i="13"/>
  <c r="L41" i="9"/>
  <c r="L47" i="9" s="1"/>
  <c r="L57" i="9" s="1"/>
  <c r="H22" i="7"/>
  <c r="H164" i="13" s="1"/>
  <c r="H247" i="10"/>
  <c r="H258" i="10" s="1"/>
  <c r="H693" i="10"/>
  <c r="H704" i="10" s="1"/>
  <c r="H359" i="10"/>
  <c r="H370" i="10" s="1"/>
  <c r="H584" i="10"/>
  <c r="H595" i="10" s="1"/>
  <c r="H580" i="10"/>
  <c r="H591" i="10" s="1"/>
  <c r="H137" i="10"/>
  <c r="H148" i="10" s="1"/>
  <c r="H134" i="10"/>
  <c r="H145" i="10" s="1"/>
  <c r="H133" i="10"/>
  <c r="H144" i="10" s="1"/>
  <c r="H19" i="11"/>
  <c r="H28" i="11" s="1"/>
  <c r="H473" i="10"/>
  <c r="H484" i="10" s="1"/>
  <c r="H806" i="10"/>
  <c r="H817" i="10" s="1"/>
  <c r="H807" i="10"/>
  <c r="H818" i="10" s="1"/>
  <c r="H132" i="10"/>
  <c r="H143" i="10" s="1"/>
  <c r="J727" i="10"/>
  <c r="J734" i="10" s="1"/>
  <c r="J282" i="10"/>
  <c r="J289" i="10" s="1"/>
  <c r="J842" i="10"/>
  <c r="J849" i="10" s="1"/>
  <c r="J613" i="10"/>
  <c r="J620" i="10" s="1"/>
  <c r="H161" i="13"/>
  <c r="H36" i="9"/>
  <c r="H52" i="7"/>
  <c r="J617" i="10"/>
  <c r="J624" i="10" s="1"/>
  <c r="J953" i="10"/>
  <c r="J960" i="10" s="1"/>
  <c r="J504" i="10"/>
  <c r="J511" i="10" s="1"/>
  <c r="H165" i="13"/>
  <c r="H56" i="7"/>
  <c r="H40" i="9"/>
  <c r="N4" i="13"/>
  <c r="N4" i="14"/>
  <c r="N4" i="12"/>
  <c r="N4" i="15"/>
  <c r="N4" i="11"/>
  <c r="N4" i="10"/>
  <c r="N4" i="9"/>
  <c r="N4" i="8"/>
  <c r="N4" i="5"/>
  <c r="N16" i="4"/>
  <c r="O94" i="4"/>
  <c r="N4" i="7"/>
  <c r="N4" i="6"/>
  <c r="N11" i="4"/>
  <c r="N12" i="4" s="1"/>
  <c r="N83" i="4" s="1"/>
  <c r="N84" i="4" s="1"/>
  <c r="N4" i="4"/>
  <c r="N4" i="3"/>
  <c r="J49" i="11"/>
  <c r="J56" i="11" s="1"/>
  <c r="H40" i="11"/>
  <c r="H49" i="11" s="1"/>
  <c r="H166" i="13"/>
  <c r="H41" i="9"/>
  <c r="H57" i="7"/>
  <c r="J302" i="9"/>
  <c r="J309" i="9" s="1"/>
  <c r="J186" i="9"/>
  <c r="J193" i="9" s="1"/>
  <c r="J837" i="10"/>
  <c r="J844" i="10" s="1"/>
  <c r="J614" i="10"/>
  <c r="J621" i="10" s="1"/>
  <c r="J298" i="9"/>
  <c r="J305" i="9" s="1"/>
  <c r="H38" i="11"/>
  <c r="H47" i="11" s="1"/>
  <c r="J47" i="11"/>
  <c r="J54" i="11" s="1"/>
  <c r="J58" i="9"/>
  <c r="J840" i="10"/>
  <c r="J847" i="10" s="1"/>
  <c r="H43" i="11"/>
  <c r="H52" i="11" s="1"/>
  <c r="J52" i="11"/>
  <c r="J59" i="11" s="1"/>
  <c r="J60" i="9"/>
  <c r="J190" i="9"/>
  <c r="J197" i="9" s="1"/>
  <c r="J63" i="9"/>
  <c r="J503" i="10"/>
  <c r="J510" i="10" s="1"/>
  <c r="K56" i="4"/>
  <c r="J62" i="9"/>
  <c r="M2" i="15"/>
  <c r="M2" i="13"/>
  <c r="M2" i="14"/>
  <c r="M2" i="12"/>
  <c r="M2" i="11"/>
  <c r="M2" i="10"/>
  <c r="M2" i="9"/>
  <c r="M2" i="8"/>
  <c r="M26" i="4"/>
  <c r="M27" i="4" s="1"/>
  <c r="M43" i="4" s="1"/>
  <c r="N44" i="4" s="1"/>
  <c r="M2" i="5"/>
  <c r="M49" i="4"/>
  <c r="M50" i="4" s="1"/>
  <c r="M2" i="7"/>
  <c r="M32" i="4"/>
  <c r="M33" i="4" s="1"/>
  <c r="M2" i="4"/>
  <c r="M2" i="6"/>
  <c r="M2" i="3"/>
  <c r="J949" i="10"/>
  <c r="J956" i="10" s="1"/>
  <c r="J61" i="9"/>
  <c r="J729" i="10"/>
  <c r="J736" i="10" s="1"/>
  <c r="H39" i="11"/>
  <c r="H48" i="11" s="1"/>
  <c r="J48" i="11"/>
  <c r="J55" i="11" s="1"/>
  <c r="J616" i="10"/>
  <c r="J623" i="10" s="1"/>
  <c r="J501" i="10"/>
  <c r="J508" i="10" s="1"/>
  <c r="J58" i="10"/>
  <c r="J65" i="10" s="1"/>
  <c r="J391" i="10"/>
  <c r="J398" i="10" s="1"/>
  <c r="J50" i="11"/>
  <c r="J57" i="11" s="1"/>
  <c r="H41" i="11"/>
  <c r="H50" i="11" s="1"/>
  <c r="J189" i="9"/>
  <c r="J196" i="9" s="1"/>
  <c r="J950" i="10"/>
  <c r="J957" i="10" s="1"/>
  <c r="J618" i="10"/>
  <c r="J625" i="10" s="1"/>
  <c r="J392" i="10"/>
  <c r="J399" i="10" s="1"/>
  <c r="J280" i="10"/>
  <c r="J287" i="10" s="1"/>
  <c r="K3" i="15"/>
  <c r="K3" i="13"/>
  <c r="K3" i="14"/>
  <c r="K3" i="11"/>
  <c r="K3" i="12"/>
  <c r="K3" i="10"/>
  <c r="K3" i="9"/>
  <c r="K3" i="6"/>
  <c r="K3" i="8"/>
  <c r="K3" i="5"/>
  <c r="K3" i="7"/>
  <c r="K3" i="4"/>
  <c r="K3" i="3"/>
  <c r="L88" i="4"/>
  <c r="L37" i="4"/>
  <c r="J55" i="10"/>
  <c r="J62" i="10" s="1"/>
  <c r="J277" i="10"/>
  <c r="J284" i="10" s="1"/>
  <c r="J506" i="10"/>
  <c r="J513" i="10" s="1"/>
  <c r="J54" i="9"/>
  <c r="J191" i="9"/>
  <c r="J198" i="9" s="1"/>
  <c r="J390" i="10"/>
  <c r="J397" i="10" s="1"/>
  <c r="K71" i="4"/>
  <c r="K72" i="4" s="1"/>
  <c r="J166" i="10"/>
  <c r="J173" i="10" s="1"/>
  <c r="J281" i="10"/>
  <c r="J288" i="10" s="1"/>
  <c r="J165" i="10"/>
  <c r="J172" i="10" s="1"/>
  <c r="J300" i="9"/>
  <c r="J307" i="9" s="1"/>
  <c r="J728" i="10"/>
  <c r="J735" i="10" s="1"/>
  <c r="J279" i="10"/>
  <c r="J286" i="10" s="1"/>
  <c r="H162" i="13"/>
  <c r="H37" i="9"/>
  <c r="H53" i="7"/>
  <c r="J187" i="9"/>
  <c r="J194" i="9" s="1"/>
  <c r="J51" i="11"/>
  <c r="J58" i="11" s="1"/>
  <c r="H42" i="11"/>
  <c r="H51" i="11" s="1"/>
  <c r="L55" i="4"/>
  <c r="L66" i="4"/>
  <c r="M67" i="4" s="1"/>
  <c r="M71" i="4" s="1"/>
  <c r="J43" i="9"/>
  <c r="J502" i="10"/>
  <c r="J509" i="10" s="1"/>
  <c r="J170" i="10"/>
  <c r="J177" i="10" s="1"/>
  <c r="J615" i="10"/>
  <c r="J622" i="10" s="1"/>
  <c r="J954" i="10"/>
  <c r="J961" i="10" s="1"/>
  <c r="J168" i="10"/>
  <c r="J175" i="10" s="1"/>
  <c r="J188" i="9"/>
  <c r="J195" i="9" s="1"/>
  <c r="J56" i="10"/>
  <c r="J63" i="10" s="1"/>
  <c r="J59" i="9"/>
  <c r="J838" i="10"/>
  <c r="J845" i="10" s="1"/>
  <c r="J726" i="10"/>
  <c r="J733" i="10" s="1"/>
  <c r="J839" i="10"/>
  <c r="J846" i="10" s="1"/>
  <c r="J57" i="10"/>
  <c r="J64" i="10" s="1"/>
  <c r="J303" i="9"/>
  <c r="J310" i="9" s="1"/>
  <c r="J53" i="10"/>
  <c r="J60" i="10" s="1"/>
  <c r="J47" i="9"/>
  <c r="J394" i="10"/>
  <c r="J401" i="10" s="1"/>
  <c r="J278" i="10"/>
  <c r="J285" i="10" s="1"/>
  <c r="J54" i="10"/>
  <c r="J61" i="10" s="1"/>
  <c r="H163" i="13"/>
  <c r="H38" i="9"/>
  <c r="H54" i="7"/>
  <c r="J952" i="10"/>
  <c r="J959" i="10" s="1"/>
  <c r="J725" i="10"/>
  <c r="J732" i="10" s="1"/>
  <c r="J389" i="10"/>
  <c r="J396" i="10" s="1"/>
  <c r="J841" i="10"/>
  <c r="J848" i="10" s="1"/>
  <c r="J951" i="10"/>
  <c r="J958" i="10" s="1"/>
  <c r="J299" i="9"/>
  <c r="J306" i="9" s="1"/>
  <c r="J45" i="9"/>
  <c r="J393" i="10"/>
  <c r="J400" i="10" s="1"/>
  <c r="J167" i="10"/>
  <c r="J174" i="10" s="1"/>
  <c r="H44" i="9" l="1"/>
  <c r="H54" i="9" s="1"/>
  <c r="H46" i="9"/>
  <c r="H56" i="9" s="1"/>
  <c r="J52" i="9"/>
  <c r="J65" i="9" s="1"/>
  <c r="H42" i="9"/>
  <c r="H52" i="9" s="1"/>
  <c r="H55" i="7"/>
  <c r="H39" i="9"/>
  <c r="J67" i="9"/>
  <c r="J56" i="9"/>
  <c r="J855" i="10"/>
  <c r="J186" i="10"/>
  <c r="J406" i="10"/>
  <c r="H47" i="9"/>
  <c r="H57" i="9" s="1"/>
  <c r="J57" i="9"/>
  <c r="J70" i="9" s="1"/>
  <c r="H58" i="11"/>
  <c r="H67" i="11" s="1"/>
  <c r="J67" i="11"/>
  <c r="F73" i="11" s="1"/>
  <c r="J295" i="10"/>
  <c r="J63" i="11"/>
  <c r="F69" i="11" s="1"/>
  <c r="H54" i="11"/>
  <c r="H63" i="11" s="1"/>
  <c r="O4" i="14"/>
  <c r="O4" i="12"/>
  <c r="O4" i="15"/>
  <c r="O4" i="13"/>
  <c r="O4" i="11"/>
  <c r="O4" i="10"/>
  <c r="P94" i="4"/>
  <c r="O4" i="7"/>
  <c r="O4" i="9"/>
  <c r="O4" i="6"/>
  <c r="O11" i="4"/>
  <c r="O12" i="4" s="1"/>
  <c r="O83" i="4" s="1"/>
  <c r="O84" i="4" s="1"/>
  <c r="O4" i="5"/>
  <c r="O16" i="4"/>
  <c r="O4" i="8"/>
  <c r="O4" i="3"/>
  <c r="O4" i="4"/>
  <c r="J520" i="10"/>
  <c r="J72" i="10"/>
  <c r="J967" i="10"/>
  <c r="J518" i="10"/>
  <c r="J293" i="10"/>
  <c r="J296" i="10"/>
  <c r="J966" i="10"/>
  <c r="J632" i="10"/>
  <c r="H59" i="11"/>
  <c r="H68" i="11" s="1"/>
  <c r="J68" i="11"/>
  <c r="F74" i="11" s="1"/>
  <c r="J202" i="9"/>
  <c r="J185" i="10"/>
  <c r="J183" i="10"/>
  <c r="J968" i="10"/>
  <c r="J409" i="10"/>
  <c r="J204" i="9"/>
  <c r="J744" i="10"/>
  <c r="J74" i="10"/>
  <c r="J318" i="9"/>
  <c r="J65" i="11"/>
  <c r="F71" i="11" s="1"/>
  <c r="H56" i="11"/>
  <c r="H65" i="11" s="1"/>
  <c r="J741" i="10"/>
  <c r="J631" i="10"/>
  <c r="J742" i="10"/>
  <c r="M55" i="4"/>
  <c r="M66" i="4"/>
  <c r="N67" i="4" s="1"/>
  <c r="N71" i="4" s="1"/>
  <c r="J857" i="10"/>
  <c r="N54" i="4"/>
  <c r="H45" i="9"/>
  <c r="H55" i="9" s="1"/>
  <c r="J55" i="9"/>
  <c r="J68" i="9" s="1"/>
  <c r="J521" i="10"/>
  <c r="J319" i="9"/>
  <c r="J854" i="10"/>
  <c r="J53" i="9"/>
  <c r="J66" i="9" s="1"/>
  <c r="H43" i="9"/>
  <c r="H53" i="9" s="1"/>
  <c r="J182" i="10"/>
  <c r="J71" i="10"/>
  <c r="J408" i="10"/>
  <c r="J205" i="9"/>
  <c r="H55" i="11"/>
  <c r="H64" i="11" s="1"/>
  <c r="J64" i="11"/>
  <c r="F70" i="11" s="1"/>
  <c r="J206" i="9"/>
  <c r="J314" i="9"/>
  <c r="J969" i="10"/>
  <c r="J629" i="10"/>
  <c r="J69" i="9"/>
  <c r="K76" i="4"/>
  <c r="J410" i="10"/>
  <c r="J184" i="10"/>
  <c r="J970" i="10"/>
  <c r="J203" i="9"/>
  <c r="J69" i="10"/>
  <c r="J207" i="9"/>
  <c r="J965" i="10"/>
  <c r="J315" i="9"/>
  <c r="J405" i="10"/>
  <c r="J70" i="10"/>
  <c r="J294" i="10"/>
  <c r="J317" i="9"/>
  <c r="L72" i="4"/>
  <c r="L76" i="4" s="1"/>
  <c r="J746" i="10"/>
  <c r="J633" i="10"/>
  <c r="J858" i="10"/>
  <c r="J522" i="10"/>
  <c r="J181" i="10"/>
  <c r="J297" i="10"/>
  <c r="J73" i="10"/>
  <c r="J316" i="9"/>
  <c r="J76" i="9"/>
  <c r="J83" i="9" s="1"/>
  <c r="J74" i="9"/>
  <c r="J81" i="9" s="1"/>
  <c r="J634" i="10"/>
  <c r="K167" i="13"/>
  <c r="K12" i="12"/>
  <c r="K16" i="11"/>
  <c r="K915" i="10"/>
  <c r="K803" i="10"/>
  <c r="K939" i="10"/>
  <c r="K827" i="10"/>
  <c r="K691" i="10"/>
  <c r="K715" i="10"/>
  <c r="K491" i="10"/>
  <c r="K579" i="10"/>
  <c r="K603" i="10"/>
  <c r="K467" i="10"/>
  <c r="K355" i="10"/>
  <c r="K379" i="10"/>
  <c r="K267" i="10"/>
  <c r="K131" i="10"/>
  <c r="K155" i="10"/>
  <c r="K43" i="10"/>
  <c r="K288" i="9"/>
  <c r="K243" i="10"/>
  <c r="K20" i="10"/>
  <c r="K152" i="9"/>
  <c r="K176" i="9"/>
  <c r="K64" i="9"/>
  <c r="K264" i="9"/>
  <c r="K20" i="9"/>
  <c r="K87" i="7"/>
  <c r="K171" i="7"/>
  <c r="K115" i="7"/>
  <c r="K58" i="7"/>
  <c r="K143" i="7"/>
  <c r="K18" i="7"/>
  <c r="K89" i="4"/>
  <c r="K60" i="4"/>
  <c r="L56" i="4"/>
  <c r="J856" i="10"/>
  <c r="J630" i="10"/>
  <c r="N2" i="13"/>
  <c r="N2" i="14"/>
  <c r="N2" i="12"/>
  <c r="N2" i="15"/>
  <c r="N2" i="11"/>
  <c r="N2" i="10"/>
  <c r="N2" i="9"/>
  <c r="N2" i="8"/>
  <c r="N2" i="5"/>
  <c r="N49" i="4"/>
  <c r="N2" i="7"/>
  <c r="N2" i="6"/>
  <c r="N26" i="4"/>
  <c r="N27" i="4" s="1"/>
  <c r="N2" i="4"/>
  <c r="N32" i="4"/>
  <c r="N33" i="4" s="1"/>
  <c r="N2" i="3"/>
  <c r="H57" i="11"/>
  <c r="H66" i="11" s="1"/>
  <c r="J66" i="11"/>
  <c r="F72" i="11" s="1"/>
  <c r="J745" i="10"/>
  <c r="M88" i="4"/>
  <c r="M37" i="4"/>
  <c r="J853" i="10"/>
  <c r="J743" i="10"/>
  <c r="J407" i="10"/>
  <c r="J517" i="10"/>
  <c r="J519" i="10"/>
  <c r="J298" i="10"/>
  <c r="K93" i="7" l="1"/>
  <c r="K92" i="7"/>
  <c r="K91" i="7"/>
  <c r="K90" i="7"/>
  <c r="K88" i="7"/>
  <c r="K89" i="7"/>
  <c r="K290" i="9"/>
  <c r="K293" i="9"/>
  <c r="K292" i="9"/>
  <c r="K294" i="9"/>
  <c r="K291" i="9"/>
  <c r="K289" i="9"/>
  <c r="K607" i="10"/>
  <c r="K604" i="10"/>
  <c r="K605" i="10"/>
  <c r="K606" i="10"/>
  <c r="K608" i="10"/>
  <c r="K609" i="10"/>
  <c r="F79" i="11"/>
  <c r="F91" i="11" s="1"/>
  <c r="F97" i="12"/>
  <c r="P4" i="14"/>
  <c r="P4" i="15"/>
  <c r="P4" i="13"/>
  <c r="P4" i="12"/>
  <c r="P4" i="11"/>
  <c r="P4" i="10"/>
  <c r="P4" i="9"/>
  <c r="P4" i="8"/>
  <c r="P4" i="7"/>
  <c r="P4" i="6"/>
  <c r="Q94" i="4"/>
  <c r="P4" i="3"/>
  <c r="P11" i="4"/>
  <c r="P12" i="4" s="1"/>
  <c r="P83" i="4" s="1"/>
  <c r="P84" i="4" s="1"/>
  <c r="P16" i="4"/>
  <c r="P4" i="4"/>
  <c r="P4" i="5"/>
  <c r="F78" i="11"/>
  <c r="F90" i="11" s="1"/>
  <c r="F96" i="12"/>
  <c r="J90" i="9"/>
  <c r="F99" i="12"/>
  <c r="F81" i="11"/>
  <c r="F93" i="11" s="1"/>
  <c r="K497" i="10"/>
  <c r="K495" i="10"/>
  <c r="K496" i="10"/>
  <c r="K493" i="10"/>
  <c r="K494" i="10"/>
  <c r="K492" i="10"/>
  <c r="J77" i="9"/>
  <c r="J84" i="9" s="1"/>
  <c r="K118" i="7"/>
  <c r="K117" i="7"/>
  <c r="K116" i="7"/>
  <c r="K121" i="7"/>
  <c r="K119" i="7"/>
  <c r="K120" i="7"/>
  <c r="L167" i="13"/>
  <c r="L12" i="12"/>
  <c r="L16" i="11"/>
  <c r="L939" i="10"/>
  <c r="L827" i="10"/>
  <c r="L691" i="10"/>
  <c r="L915" i="10"/>
  <c r="L715" i="10"/>
  <c r="L603" i="10"/>
  <c r="L579" i="10"/>
  <c r="L803" i="10"/>
  <c r="L467" i="10"/>
  <c r="L355" i="10"/>
  <c r="L379" i="10"/>
  <c r="L243" i="10"/>
  <c r="L491" i="10"/>
  <c r="L131" i="10"/>
  <c r="L155" i="10"/>
  <c r="L20" i="10"/>
  <c r="L264" i="9"/>
  <c r="L43" i="10"/>
  <c r="L267" i="10"/>
  <c r="L152" i="9"/>
  <c r="L176" i="9"/>
  <c r="L288" i="9"/>
  <c r="L20" i="9"/>
  <c r="L171" i="7"/>
  <c r="L115" i="7"/>
  <c r="L60" i="4"/>
  <c r="L64" i="9"/>
  <c r="L58" i="7"/>
  <c r="L143" i="7"/>
  <c r="L18" i="7"/>
  <c r="L89" i="4"/>
  <c r="L90" i="4" s="1"/>
  <c r="L87" i="7"/>
  <c r="J92" i="9"/>
  <c r="N50" i="4"/>
  <c r="K721" i="10"/>
  <c r="K719" i="10"/>
  <c r="K717" i="10"/>
  <c r="K718" i="10"/>
  <c r="K716" i="10"/>
  <c r="K720" i="10"/>
  <c r="J75" i="9"/>
  <c r="J82" i="9" s="1"/>
  <c r="K149" i="7"/>
  <c r="K148" i="7"/>
  <c r="K147" i="7"/>
  <c r="K146" i="7"/>
  <c r="K145" i="7"/>
  <c r="K144" i="7"/>
  <c r="K178" i="9"/>
  <c r="K181" i="9"/>
  <c r="K177" i="9"/>
  <c r="K179" i="9"/>
  <c r="K180" i="9"/>
  <c r="K182" i="9"/>
  <c r="O2" i="14"/>
  <c r="O2" i="12"/>
  <c r="O2" i="15"/>
  <c r="O2" i="13"/>
  <c r="O2" i="11"/>
  <c r="O2" i="10"/>
  <c r="O49" i="4"/>
  <c r="O50" i="4" s="1"/>
  <c r="O2" i="7"/>
  <c r="O2" i="6"/>
  <c r="O32" i="4"/>
  <c r="O33" i="4" s="1"/>
  <c r="O2" i="9"/>
  <c r="O2" i="8"/>
  <c r="O2" i="5"/>
  <c r="O2" i="3"/>
  <c r="O26" i="4"/>
  <c r="O27" i="4" s="1"/>
  <c r="O43" i="4" s="1"/>
  <c r="P44" i="4" s="1"/>
  <c r="P54" i="4" s="1"/>
  <c r="O2" i="4"/>
  <c r="F100" i="12"/>
  <c r="F82" i="11"/>
  <c r="F94" i="11" s="1"/>
  <c r="K174" i="7"/>
  <c r="K173" i="7"/>
  <c r="K172" i="7"/>
  <c r="K177" i="7"/>
  <c r="K176" i="7"/>
  <c r="K175" i="7"/>
  <c r="J78" i="9"/>
  <c r="J85" i="9" s="1"/>
  <c r="F80" i="11"/>
  <c r="F92" i="11" s="1"/>
  <c r="F98" i="12"/>
  <c r="N88" i="4"/>
  <c r="N37" i="4"/>
  <c r="K63" i="7"/>
  <c r="K62" i="7"/>
  <c r="K61" i="7"/>
  <c r="K60" i="7"/>
  <c r="K59" i="7"/>
  <c r="K64" i="7"/>
  <c r="K828" i="10"/>
  <c r="K829" i="10"/>
  <c r="K830" i="10"/>
  <c r="K831" i="10"/>
  <c r="K833" i="10"/>
  <c r="K832" i="10"/>
  <c r="M72" i="4"/>
  <c r="M76" i="4" s="1"/>
  <c r="F83" i="11"/>
  <c r="F95" i="11" s="1"/>
  <c r="F101" i="12"/>
  <c r="K944" i="10"/>
  <c r="K945" i="10"/>
  <c r="K940" i="10"/>
  <c r="K941" i="10"/>
  <c r="K942" i="10"/>
  <c r="K943" i="10"/>
  <c r="J79" i="9"/>
  <c r="J86" i="9" s="1"/>
  <c r="N43" i="4"/>
  <c r="O44" i="4" s="1"/>
  <c r="M56" i="4"/>
  <c r="N56" i="4" s="1"/>
  <c r="O66" i="4" l="1"/>
  <c r="P67" i="4" s="1"/>
  <c r="P71" i="4" s="1"/>
  <c r="O55" i="4"/>
  <c r="N167" i="13"/>
  <c r="N915" i="10"/>
  <c r="N939" i="10"/>
  <c r="N12" i="12"/>
  <c r="N16" i="11"/>
  <c r="N603" i="10"/>
  <c r="N803" i="10"/>
  <c r="N827" i="10"/>
  <c r="N715" i="10"/>
  <c r="N579" i="10"/>
  <c r="N691" i="10"/>
  <c r="N467" i="10"/>
  <c r="N491" i="10"/>
  <c r="N379" i="10"/>
  <c r="N243" i="10"/>
  <c r="N267" i="10"/>
  <c r="N131" i="10"/>
  <c r="N20" i="10"/>
  <c r="N264" i="9"/>
  <c r="N155" i="10"/>
  <c r="N43" i="10"/>
  <c r="N288" i="9"/>
  <c r="N355" i="10"/>
  <c r="N152" i="9"/>
  <c r="N176" i="9"/>
  <c r="N64" i="9"/>
  <c r="N20" i="9"/>
  <c r="N115" i="7"/>
  <c r="N60" i="4"/>
  <c r="N58" i="7"/>
  <c r="N143" i="7"/>
  <c r="N18" i="7"/>
  <c r="N89" i="4"/>
  <c r="N90" i="4" s="1"/>
  <c r="N87" i="7"/>
  <c r="N171" i="7"/>
  <c r="K188" i="9"/>
  <c r="K195" i="9" s="1"/>
  <c r="K265" i="10"/>
  <c r="K272" i="10" s="1"/>
  <c r="K152" i="10"/>
  <c r="K159" i="10" s="1"/>
  <c r="Q4" i="14"/>
  <c r="Q4" i="12"/>
  <c r="Q4" i="15"/>
  <c r="Q4" i="13"/>
  <c r="Q4" i="11"/>
  <c r="Q4" i="10"/>
  <c r="Q4" i="9"/>
  <c r="Q4" i="7"/>
  <c r="Q4" i="6"/>
  <c r="Q4" i="8"/>
  <c r="Q4" i="5"/>
  <c r="Q16" i="4"/>
  <c r="F17" i="4" s="1"/>
  <c r="F19" i="14" s="1"/>
  <c r="Q4" i="3"/>
  <c r="Q11" i="4"/>
  <c r="Q12" i="4" s="1"/>
  <c r="Q83" i="4" s="1"/>
  <c r="Q84" i="4" s="1"/>
  <c r="Q4" i="4"/>
  <c r="F146" i="12"/>
  <c r="F275" i="12"/>
  <c r="K614" i="10"/>
  <c r="K621" i="10" s="1"/>
  <c r="K299" i="9"/>
  <c r="K306" i="9" s="1"/>
  <c r="K954" i="10"/>
  <c r="K961" i="10" s="1"/>
  <c r="K58" i="9"/>
  <c r="K65" i="9" s="1"/>
  <c r="K376" i="10"/>
  <c r="K383" i="10" s="1"/>
  <c r="K186" i="9"/>
  <c r="K193" i="9" s="1"/>
  <c r="K266" i="10"/>
  <c r="K273" i="10" s="1"/>
  <c r="K730" i="10"/>
  <c r="K737" i="10" s="1"/>
  <c r="L117" i="7"/>
  <c r="L150" i="10" s="1"/>
  <c r="L157" i="10" s="1"/>
  <c r="L166" i="10" s="1"/>
  <c r="L173" i="10" s="1"/>
  <c r="L182" i="10" s="1"/>
  <c r="L116" i="7"/>
  <c r="L149" i="10" s="1"/>
  <c r="L156" i="10" s="1"/>
  <c r="L165" i="10" s="1"/>
  <c r="L172" i="10" s="1"/>
  <c r="L181" i="10" s="1"/>
  <c r="L121" i="7"/>
  <c r="L154" i="10" s="1"/>
  <c r="L161" i="10" s="1"/>
  <c r="L170" i="10" s="1"/>
  <c r="L177" i="10" s="1"/>
  <c r="L186" i="10" s="1"/>
  <c r="L120" i="7"/>
  <c r="L153" i="10" s="1"/>
  <c r="L160" i="10" s="1"/>
  <c r="L169" i="10" s="1"/>
  <c r="L176" i="10" s="1"/>
  <c r="L185" i="10" s="1"/>
  <c r="L118" i="7"/>
  <c r="L151" i="10" s="1"/>
  <c r="L158" i="10" s="1"/>
  <c r="L167" i="10" s="1"/>
  <c r="L174" i="10" s="1"/>
  <c r="L183" i="10" s="1"/>
  <c r="L119" i="7"/>
  <c r="L152" i="10" s="1"/>
  <c r="L159" i="10" s="1"/>
  <c r="L168" i="10" s="1"/>
  <c r="L175" i="10" s="1"/>
  <c r="L184" i="10" s="1"/>
  <c r="L941" i="10"/>
  <c r="L950" i="10" s="1"/>
  <c r="L957" i="10" s="1"/>
  <c r="L966" i="10" s="1"/>
  <c r="L942" i="10"/>
  <c r="L951" i="10" s="1"/>
  <c r="L958" i="10" s="1"/>
  <c r="L967" i="10" s="1"/>
  <c r="L940" i="10"/>
  <c r="L949" i="10" s="1"/>
  <c r="L956" i="10" s="1"/>
  <c r="L965" i="10" s="1"/>
  <c r="L943" i="10"/>
  <c r="L952" i="10" s="1"/>
  <c r="L959" i="10" s="1"/>
  <c r="L968" i="10" s="1"/>
  <c r="L945" i="10"/>
  <c r="L954" i="10" s="1"/>
  <c r="L961" i="10" s="1"/>
  <c r="L970" i="10" s="1"/>
  <c r="L944" i="10"/>
  <c r="L953" i="10" s="1"/>
  <c r="L960" i="10" s="1"/>
  <c r="L969" i="10" s="1"/>
  <c r="K154" i="10"/>
  <c r="K161" i="10" s="1"/>
  <c r="J93" i="9"/>
  <c r="K501" i="10"/>
  <c r="K508" i="10" s="1"/>
  <c r="K613" i="10"/>
  <c r="K620" i="10" s="1"/>
  <c r="K38" i="10"/>
  <c r="K45" i="10" s="1"/>
  <c r="K378" i="10"/>
  <c r="K385" i="10" s="1"/>
  <c r="K187" i="9"/>
  <c r="K194" i="9" s="1"/>
  <c r="N66" i="4"/>
  <c r="O67" i="4" s="1"/>
  <c r="N55" i="4"/>
  <c r="L3" i="15"/>
  <c r="L3" i="13"/>
  <c r="L3" i="14"/>
  <c r="L3" i="12"/>
  <c r="L3" i="11"/>
  <c r="L3" i="10"/>
  <c r="L3" i="8"/>
  <c r="L3" i="9"/>
  <c r="L3" i="5"/>
  <c r="L3" i="7"/>
  <c r="L3" i="6"/>
  <c r="L3" i="4"/>
  <c r="L3" i="3"/>
  <c r="K150" i="10"/>
  <c r="K157" i="10" s="1"/>
  <c r="K502" i="10"/>
  <c r="K509" i="10" s="1"/>
  <c r="K298" i="9"/>
  <c r="K305" i="9" s="1"/>
  <c r="K39" i="10"/>
  <c r="K46" i="10" s="1"/>
  <c r="K953" i="10"/>
  <c r="K960" i="10" s="1"/>
  <c r="K377" i="10"/>
  <c r="K384" i="10" s="1"/>
  <c r="L93" i="7"/>
  <c r="L42" i="10" s="1"/>
  <c r="L49" i="10" s="1"/>
  <c r="L58" i="10" s="1"/>
  <c r="L65" i="10" s="1"/>
  <c r="L74" i="10" s="1"/>
  <c r="L92" i="7"/>
  <c r="L41" i="10" s="1"/>
  <c r="L48" i="10" s="1"/>
  <c r="L57" i="10" s="1"/>
  <c r="L64" i="10" s="1"/>
  <c r="L73" i="10" s="1"/>
  <c r="L91" i="7"/>
  <c r="L40" i="10" s="1"/>
  <c r="L47" i="10" s="1"/>
  <c r="L56" i="10" s="1"/>
  <c r="L63" i="10" s="1"/>
  <c r="L72" i="10" s="1"/>
  <c r="L90" i="7"/>
  <c r="L39" i="10" s="1"/>
  <c r="L46" i="10" s="1"/>
  <c r="L55" i="10" s="1"/>
  <c r="L62" i="10" s="1"/>
  <c r="L71" i="10" s="1"/>
  <c r="L89" i="7"/>
  <c r="L38" i="10" s="1"/>
  <c r="L45" i="10" s="1"/>
  <c r="L54" i="10" s="1"/>
  <c r="L61" i="10" s="1"/>
  <c r="L70" i="10" s="1"/>
  <c r="L88" i="7"/>
  <c r="L37" i="10" s="1"/>
  <c r="L44" i="10" s="1"/>
  <c r="L53" i="10" s="1"/>
  <c r="L60" i="10" s="1"/>
  <c r="L69" i="10" s="1"/>
  <c r="K842" i="10"/>
  <c r="K849" i="10" s="1"/>
  <c r="K60" i="9"/>
  <c r="K67" i="9" s="1"/>
  <c r="F147" i="12"/>
  <c r="F276" i="12"/>
  <c r="K840" i="10"/>
  <c r="K847" i="10" s="1"/>
  <c r="K61" i="9"/>
  <c r="K68" i="9" s="1"/>
  <c r="K373" i="10"/>
  <c r="K380" i="10" s="1"/>
  <c r="K261" i="10"/>
  <c r="K268" i="10" s="1"/>
  <c r="K729" i="10"/>
  <c r="K736" i="10" s="1"/>
  <c r="L289" i="9"/>
  <c r="L298" i="9" s="1"/>
  <c r="L305" i="9" s="1"/>
  <c r="L314" i="9" s="1"/>
  <c r="L294" i="9"/>
  <c r="L303" i="9" s="1"/>
  <c r="L310" i="9" s="1"/>
  <c r="L319" i="9" s="1"/>
  <c r="L291" i="9"/>
  <c r="L300" i="9" s="1"/>
  <c r="L307" i="9" s="1"/>
  <c r="L316" i="9" s="1"/>
  <c r="L292" i="9"/>
  <c r="L301" i="9" s="1"/>
  <c r="L308" i="9" s="1"/>
  <c r="L317" i="9" s="1"/>
  <c r="L293" i="9"/>
  <c r="L302" i="9" s="1"/>
  <c r="L309" i="9" s="1"/>
  <c r="L318" i="9" s="1"/>
  <c r="L290" i="9"/>
  <c r="L299" i="9" s="1"/>
  <c r="L306" i="9" s="1"/>
  <c r="L315" i="9" s="1"/>
  <c r="L607" i="10"/>
  <c r="L616" i="10" s="1"/>
  <c r="L623" i="10" s="1"/>
  <c r="L632" i="10" s="1"/>
  <c r="L605" i="10"/>
  <c r="L614" i="10" s="1"/>
  <c r="L621" i="10" s="1"/>
  <c r="L630" i="10" s="1"/>
  <c r="L606" i="10"/>
  <c r="L615" i="10" s="1"/>
  <c r="L622" i="10" s="1"/>
  <c r="L631" i="10" s="1"/>
  <c r="L608" i="10"/>
  <c r="L617" i="10" s="1"/>
  <c r="L624" i="10" s="1"/>
  <c r="L633" i="10" s="1"/>
  <c r="L609" i="10"/>
  <c r="L618" i="10" s="1"/>
  <c r="L625" i="10" s="1"/>
  <c r="L634" i="10" s="1"/>
  <c r="L604" i="10"/>
  <c r="L613" i="10" s="1"/>
  <c r="L620" i="10" s="1"/>
  <c r="L629" i="10" s="1"/>
  <c r="K151" i="10"/>
  <c r="K158" i="10" s="1"/>
  <c r="K505" i="10"/>
  <c r="K512" i="10" s="1"/>
  <c r="K300" i="9"/>
  <c r="K307" i="9" s="1"/>
  <c r="K40" i="10"/>
  <c r="K47" i="10" s="1"/>
  <c r="K59" i="9"/>
  <c r="K66" i="9" s="1"/>
  <c r="K190" i="9"/>
  <c r="K197" i="9" s="1"/>
  <c r="L173" i="7"/>
  <c r="L374" i="10" s="1"/>
  <c r="L381" i="10" s="1"/>
  <c r="L390" i="10" s="1"/>
  <c r="L397" i="10" s="1"/>
  <c r="L406" i="10" s="1"/>
  <c r="L177" i="7"/>
  <c r="L378" i="10" s="1"/>
  <c r="L385" i="10" s="1"/>
  <c r="L394" i="10" s="1"/>
  <c r="L401" i="10" s="1"/>
  <c r="L410" i="10" s="1"/>
  <c r="L176" i="7"/>
  <c r="L377" i="10" s="1"/>
  <c r="L384" i="10" s="1"/>
  <c r="L393" i="10" s="1"/>
  <c r="L400" i="10" s="1"/>
  <c r="L409" i="10" s="1"/>
  <c r="L175" i="7"/>
  <c r="L376" i="10" s="1"/>
  <c r="L383" i="10" s="1"/>
  <c r="L392" i="10" s="1"/>
  <c r="L399" i="10" s="1"/>
  <c r="L408" i="10" s="1"/>
  <c r="L174" i="7"/>
  <c r="L375" i="10" s="1"/>
  <c r="L382" i="10" s="1"/>
  <c r="L391" i="10" s="1"/>
  <c r="L398" i="10" s="1"/>
  <c r="L407" i="10" s="1"/>
  <c r="L172" i="7"/>
  <c r="L373" i="10" s="1"/>
  <c r="L380" i="10" s="1"/>
  <c r="L389" i="10" s="1"/>
  <c r="L396" i="10" s="1"/>
  <c r="L405" i="10" s="1"/>
  <c r="K149" i="10"/>
  <c r="K156" i="10" s="1"/>
  <c r="K503" i="10"/>
  <c r="K510" i="10" s="1"/>
  <c r="F145" i="12"/>
  <c r="F274" i="12"/>
  <c r="K616" i="10"/>
  <c r="K623" i="10" s="1"/>
  <c r="M167" i="13"/>
  <c r="M12" i="12"/>
  <c r="M16" i="11"/>
  <c r="M915" i="10"/>
  <c r="M939" i="10"/>
  <c r="M715" i="10"/>
  <c r="M603" i="10"/>
  <c r="M579" i="10"/>
  <c r="M803" i="10"/>
  <c r="M691" i="10"/>
  <c r="M827" i="10"/>
  <c r="M467" i="10"/>
  <c r="M491" i="10"/>
  <c r="M355" i="10"/>
  <c r="M379" i="10"/>
  <c r="M243" i="10"/>
  <c r="M267" i="10"/>
  <c r="M155" i="10"/>
  <c r="M20" i="10"/>
  <c r="M264" i="9"/>
  <c r="M43" i="10"/>
  <c r="M288" i="9"/>
  <c r="M131" i="10"/>
  <c r="M152" i="9"/>
  <c r="M176" i="9"/>
  <c r="M64" i="9"/>
  <c r="M115" i="7"/>
  <c r="M60" i="4"/>
  <c r="M58" i="7"/>
  <c r="M143" i="7"/>
  <c r="M18" i="7"/>
  <c r="M89" i="4"/>
  <c r="M90" i="4" s="1"/>
  <c r="M20" i="9"/>
  <c r="M171" i="7"/>
  <c r="M87" i="7"/>
  <c r="K262" i="10"/>
  <c r="K269" i="10" s="1"/>
  <c r="K725" i="10"/>
  <c r="K732" i="10" s="1"/>
  <c r="L148" i="7"/>
  <c r="L265" i="10" s="1"/>
  <c r="L272" i="10" s="1"/>
  <c r="L281" i="10" s="1"/>
  <c r="L288" i="10" s="1"/>
  <c r="L297" i="10" s="1"/>
  <c r="L147" i="7"/>
  <c r="L264" i="10" s="1"/>
  <c r="L271" i="10" s="1"/>
  <c r="L280" i="10" s="1"/>
  <c r="L287" i="10" s="1"/>
  <c r="L296" i="10" s="1"/>
  <c r="L146" i="7"/>
  <c r="L263" i="10" s="1"/>
  <c r="L270" i="10" s="1"/>
  <c r="L279" i="10" s="1"/>
  <c r="L286" i="10" s="1"/>
  <c r="L295" i="10" s="1"/>
  <c r="L145" i="7"/>
  <c r="L262" i="10" s="1"/>
  <c r="L269" i="10" s="1"/>
  <c r="L278" i="10" s="1"/>
  <c r="L285" i="10" s="1"/>
  <c r="L294" i="10" s="1"/>
  <c r="L144" i="7"/>
  <c r="L261" i="10" s="1"/>
  <c r="L268" i="10" s="1"/>
  <c r="L277" i="10" s="1"/>
  <c r="L284" i="10" s="1"/>
  <c r="L293" i="10" s="1"/>
  <c r="L149" i="7"/>
  <c r="L266" i="10" s="1"/>
  <c r="L273" i="10" s="1"/>
  <c r="L282" i="10" s="1"/>
  <c r="L289" i="10" s="1"/>
  <c r="L298" i="10" s="1"/>
  <c r="L178" i="9"/>
  <c r="L187" i="9" s="1"/>
  <c r="L194" i="9" s="1"/>
  <c r="L203" i="9" s="1"/>
  <c r="L180" i="9"/>
  <c r="L189" i="9" s="1"/>
  <c r="L196" i="9" s="1"/>
  <c r="L205" i="9" s="1"/>
  <c r="L182" i="9"/>
  <c r="L191" i="9" s="1"/>
  <c r="L198" i="9" s="1"/>
  <c r="L207" i="9" s="1"/>
  <c r="L179" i="9"/>
  <c r="L188" i="9" s="1"/>
  <c r="L195" i="9" s="1"/>
  <c r="L204" i="9" s="1"/>
  <c r="L177" i="9"/>
  <c r="L186" i="9" s="1"/>
  <c r="L193" i="9" s="1"/>
  <c r="L202" i="9" s="1"/>
  <c r="L181" i="9"/>
  <c r="L190" i="9" s="1"/>
  <c r="L197" i="9" s="1"/>
  <c r="L206" i="9" s="1"/>
  <c r="L493" i="10"/>
  <c r="L502" i="10" s="1"/>
  <c r="L509" i="10" s="1"/>
  <c r="L518" i="10" s="1"/>
  <c r="L496" i="10"/>
  <c r="L505" i="10" s="1"/>
  <c r="L512" i="10" s="1"/>
  <c r="L521" i="10" s="1"/>
  <c r="L494" i="10"/>
  <c r="L503" i="10" s="1"/>
  <c r="L510" i="10" s="1"/>
  <c r="L519" i="10" s="1"/>
  <c r="L495" i="10"/>
  <c r="L504" i="10" s="1"/>
  <c r="L511" i="10" s="1"/>
  <c r="L520" i="10" s="1"/>
  <c r="L492" i="10"/>
  <c r="L501" i="10" s="1"/>
  <c r="L508" i="10" s="1"/>
  <c r="L517" i="10" s="1"/>
  <c r="L497" i="10"/>
  <c r="L506" i="10" s="1"/>
  <c r="L513" i="10" s="1"/>
  <c r="L522" i="10" s="1"/>
  <c r="L720" i="10"/>
  <c r="L729" i="10" s="1"/>
  <c r="L736" i="10" s="1"/>
  <c r="L745" i="10" s="1"/>
  <c r="L719" i="10"/>
  <c r="L728" i="10" s="1"/>
  <c r="L735" i="10" s="1"/>
  <c r="L744" i="10" s="1"/>
  <c r="L717" i="10"/>
  <c r="L726" i="10" s="1"/>
  <c r="L733" i="10" s="1"/>
  <c r="L742" i="10" s="1"/>
  <c r="L718" i="10"/>
  <c r="L727" i="10" s="1"/>
  <c r="L734" i="10" s="1"/>
  <c r="L743" i="10" s="1"/>
  <c r="L716" i="10"/>
  <c r="L725" i="10" s="1"/>
  <c r="L732" i="10" s="1"/>
  <c r="L741" i="10" s="1"/>
  <c r="L721" i="10"/>
  <c r="L730" i="10" s="1"/>
  <c r="L737" i="10" s="1"/>
  <c r="L746" i="10" s="1"/>
  <c r="K504" i="10"/>
  <c r="K511" i="10" s="1"/>
  <c r="N72" i="4"/>
  <c r="N76" i="4" s="1"/>
  <c r="K618" i="10"/>
  <c r="K625" i="10" s="1"/>
  <c r="K303" i="9"/>
  <c r="K310" i="9" s="1"/>
  <c r="K41" i="10"/>
  <c r="K48" i="10" s="1"/>
  <c r="K841" i="10"/>
  <c r="K848" i="10" s="1"/>
  <c r="F148" i="12"/>
  <c r="F277" i="12"/>
  <c r="K37" i="10"/>
  <c r="K44" i="10" s="1"/>
  <c r="O54" i="4"/>
  <c r="K952" i="10"/>
  <c r="K959" i="10" s="1"/>
  <c r="K839" i="10"/>
  <c r="K846" i="10" s="1"/>
  <c r="K62" i="9"/>
  <c r="K69" i="9" s="1"/>
  <c r="K374" i="10"/>
  <c r="K381" i="10" s="1"/>
  <c r="J95" i="9"/>
  <c r="K951" i="10"/>
  <c r="K958" i="10" s="1"/>
  <c r="K838" i="10"/>
  <c r="K845" i="10" s="1"/>
  <c r="K375" i="10"/>
  <c r="K382" i="10" s="1"/>
  <c r="K191" i="9"/>
  <c r="K198" i="9" s="1"/>
  <c r="K263" i="10"/>
  <c r="K270" i="10" s="1"/>
  <c r="K727" i="10"/>
  <c r="K734" i="10" s="1"/>
  <c r="L62" i="7"/>
  <c r="L61" i="9" s="1"/>
  <c r="L68" i="9" s="1"/>
  <c r="L77" i="9" s="1"/>
  <c r="L84" i="9" s="1"/>
  <c r="L93" i="9" s="1"/>
  <c r="L61" i="7"/>
  <c r="L60" i="9" s="1"/>
  <c r="L67" i="9" s="1"/>
  <c r="L76" i="9" s="1"/>
  <c r="L83" i="9" s="1"/>
  <c r="L92" i="9" s="1"/>
  <c r="L60" i="7"/>
  <c r="L59" i="9" s="1"/>
  <c r="L66" i="9" s="1"/>
  <c r="L75" i="9" s="1"/>
  <c r="L82" i="9" s="1"/>
  <c r="L91" i="9" s="1"/>
  <c r="L59" i="7"/>
  <c r="L58" i="9" s="1"/>
  <c r="L65" i="9" s="1"/>
  <c r="L74" i="9" s="1"/>
  <c r="L81" i="9" s="1"/>
  <c r="L90" i="9" s="1"/>
  <c r="L63" i="7"/>
  <c r="L62" i="9" s="1"/>
  <c r="L69" i="9" s="1"/>
  <c r="L78" i="9" s="1"/>
  <c r="L85" i="9" s="1"/>
  <c r="L94" i="9" s="1"/>
  <c r="L64" i="7"/>
  <c r="L63" i="9" s="1"/>
  <c r="L70" i="9" s="1"/>
  <c r="L79" i="9" s="1"/>
  <c r="L86" i="9" s="1"/>
  <c r="L95" i="9" s="1"/>
  <c r="K506" i="10"/>
  <c r="K513" i="10" s="1"/>
  <c r="P2" i="14"/>
  <c r="P2" i="15"/>
  <c r="P2" i="13"/>
  <c r="P2" i="11"/>
  <c r="P2" i="12"/>
  <c r="P2" i="10"/>
  <c r="P2" i="9"/>
  <c r="P2" i="7"/>
  <c r="P2" i="6"/>
  <c r="P32" i="4"/>
  <c r="P33" i="4" s="1"/>
  <c r="P26" i="4"/>
  <c r="P27" i="4" s="1"/>
  <c r="P43" i="4" s="1"/>
  <c r="Q44" i="4" s="1"/>
  <c r="Q54" i="4" s="1"/>
  <c r="P49" i="4"/>
  <c r="P2" i="5"/>
  <c r="P2" i="3"/>
  <c r="P2" i="8"/>
  <c r="P2" i="4"/>
  <c r="K617" i="10"/>
  <c r="K624" i="10" s="1"/>
  <c r="K301" i="9"/>
  <c r="K308" i="9" s="1"/>
  <c r="K42" i="10"/>
  <c r="K49" i="10" s="1"/>
  <c r="K950" i="10"/>
  <c r="K957" i="10" s="1"/>
  <c r="F150" i="12"/>
  <c r="F279" i="12"/>
  <c r="K837" i="10"/>
  <c r="K844" i="10" s="1"/>
  <c r="F278" i="12"/>
  <c r="F149" i="12"/>
  <c r="O88" i="4"/>
  <c r="O37" i="4"/>
  <c r="K189" i="9"/>
  <c r="K196" i="9" s="1"/>
  <c r="K264" i="10"/>
  <c r="K271" i="10" s="1"/>
  <c r="K726" i="10"/>
  <c r="K733" i="10" s="1"/>
  <c r="K153" i="10"/>
  <c r="K160" i="10" s="1"/>
  <c r="K615" i="10"/>
  <c r="K622" i="10" s="1"/>
  <c r="K302" i="9"/>
  <c r="K309" i="9" s="1"/>
  <c r="K949" i="10"/>
  <c r="K956" i="10" s="1"/>
  <c r="K63" i="9"/>
  <c r="K70" i="9" s="1"/>
  <c r="J94" i="9"/>
  <c r="J91" i="9"/>
  <c r="K728" i="10"/>
  <c r="K735" i="10" s="1"/>
  <c r="L832" i="10"/>
  <c r="L841" i="10" s="1"/>
  <c r="L848" i="10" s="1"/>
  <c r="L857" i="10" s="1"/>
  <c r="L830" i="10"/>
  <c r="L839" i="10" s="1"/>
  <c r="L846" i="10" s="1"/>
  <c r="L855" i="10" s="1"/>
  <c r="L829" i="10"/>
  <c r="L838" i="10" s="1"/>
  <c r="L845" i="10" s="1"/>
  <c r="L854" i="10" s="1"/>
  <c r="L828" i="10"/>
  <c r="L837" i="10" s="1"/>
  <c r="L844" i="10" s="1"/>
  <c r="L853" i="10" s="1"/>
  <c r="L833" i="10"/>
  <c r="L842" i="10" s="1"/>
  <c r="L849" i="10" s="1"/>
  <c r="L858" i="10" s="1"/>
  <c r="L831" i="10"/>
  <c r="L840" i="10" s="1"/>
  <c r="L847" i="10" s="1"/>
  <c r="L856" i="10" s="1"/>
  <c r="O56" i="4" l="1"/>
  <c r="K207" i="9"/>
  <c r="K744" i="10"/>
  <c r="K78" i="9"/>
  <c r="K85" i="9" s="1"/>
  <c r="K318" i="9"/>
  <c r="K742" i="10"/>
  <c r="K58" i="10"/>
  <c r="K65" i="10" s="1"/>
  <c r="K279" i="10"/>
  <c r="K286" i="10" s="1"/>
  <c r="K967" i="10"/>
  <c r="K855" i="10"/>
  <c r="K278" i="10"/>
  <c r="K285" i="10" s="1"/>
  <c r="M61" i="7"/>
  <c r="M60" i="9" s="1"/>
  <c r="M67" i="9" s="1"/>
  <c r="M76" i="9" s="1"/>
  <c r="M83" i="9" s="1"/>
  <c r="M92" i="9" s="1"/>
  <c r="M60" i="7"/>
  <c r="M59" i="9" s="1"/>
  <c r="M66" i="9" s="1"/>
  <c r="M75" i="9" s="1"/>
  <c r="M82" i="9" s="1"/>
  <c r="M91" i="9" s="1"/>
  <c r="M59" i="7"/>
  <c r="M58" i="9" s="1"/>
  <c r="M65" i="9" s="1"/>
  <c r="M74" i="9" s="1"/>
  <c r="M81" i="9" s="1"/>
  <c r="M90" i="9" s="1"/>
  <c r="M64" i="7"/>
  <c r="M62" i="7"/>
  <c r="M63" i="7"/>
  <c r="M495" i="10"/>
  <c r="M496" i="10"/>
  <c r="M505" i="10" s="1"/>
  <c r="M512" i="10" s="1"/>
  <c r="M521" i="10" s="1"/>
  <c r="M494" i="10"/>
  <c r="M503" i="10" s="1"/>
  <c r="M510" i="10" s="1"/>
  <c r="M519" i="10" s="1"/>
  <c r="M497" i="10"/>
  <c r="M506" i="10" s="1"/>
  <c r="M513" i="10" s="1"/>
  <c r="M522" i="10" s="1"/>
  <c r="M493" i="10"/>
  <c r="M502" i="10" s="1"/>
  <c r="M509" i="10" s="1"/>
  <c r="M518" i="10" s="1"/>
  <c r="M492" i="10"/>
  <c r="M501" i="10" s="1"/>
  <c r="M508" i="10" s="1"/>
  <c r="M517" i="10" s="1"/>
  <c r="M941" i="10"/>
  <c r="M942" i="10"/>
  <c r="M951" i="10" s="1"/>
  <c r="M958" i="10" s="1"/>
  <c r="M967" i="10" s="1"/>
  <c r="M940" i="10"/>
  <c r="M943" i="10"/>
  <c r="M944" i="10"/>
  <c r="M945" i="10"/>
  <c r="K55" i="10"/>
  <c r="K62" i="10" s="1"/>
  <c r="K204" i="9"/>
  <c r="N60" i="7"/>
  <c r="N59" i="9" s="1"/>
  <c r="N66" i="9" s="1"/>
  <c r="N75" i="9" s="1"/>
  <c r="N82" i="9" s="1"/>
  <c r="N91" i="9" s="1"/>
  <c r="N59" i="7"/>
  <c r="N58" i="9" s="1"/>
  <c r="N65" i="9" s="1"/>
  <c r="N74" i="9" s="1"/>
  <c r="N81" i="9" s="1"/>
  <c r="N90" i="9" s="1"/>
  <c r="N64" i="7"/>
  <c r="N63" i="9" s="1"/>
  <c r="N70" i="9" s="1"/>
  <c r="N79" i="9" s="1"/>
  <c r="N86" i="9" s="1"/>
  <c r="N95" i="9" s="1"/>
  <c r="N63" i="7"/>
  <c r="N62" i="9" s="1"/>
  <c r="N69" i="9" s="1"/>
  <c r="N78" i="9" s="1"/>
  <c r="N85" i="9" s="1"/>
  <c r="N94" i="9" s="1"/>
  <c r="N61" i="7"/>
  <c r="N60" i="9" s="1"/>
  <c r="N67" i="9" s="1"/>
  <c r="N76" i="9" s="1"/>
  <c r="N83" i="9" s="1"/>
  <c r="N92" i="9" s="1"/>
  <c r="N62" i="7"/>
  <c r="N61" i="9" s="1"/>
  <c r="N68" i="9" s="1"/>
  <c r="N77" i="9" s="1"/>
  <c r="N84" i="9" s="1"/>
  <c r="N93" i="9" s="1"/>
  <c r="N289" i="9"/>
  <c r="N298" i="9" s="1"/>
  <c r="N305" i="9" s="1"/>
  <c r="N314" i="9" s="1"/>
  <c r="N293" i="9"/>
  <c r="N302" i="9" s="1"/>
  <c r="N309" i="9" s="1"/>
  <c r="N318" i="9" s="1"/>
  <c r="N290" i="9"/>
  <c r="N299" i="9" s="1"/>
  <c r="N306" i="9" s="1"/>
  <c r="N315" i="9" s="1"/>
  <c r="N291" i="9"/>
  <c r="N300" i="9" s="1"/>
  <c r="N307" i="9" s="1"/>
  <c r="N316" i="9" s="1"/>
  <c r="N294" i="9"/>
  <c r="N303" i="9" s="1"/>
  <c r="N310" i="9" s="1"/>
  <c r="N319" i="9" s="1"/>
  <c r="N292" i="9"/>
  <c r="N301" i="9" s="1"/>
  <c r="N308" i="9" s="1"/>
  <c r="N317" i="9" s="1"/>
  <c r="N605" i="10"/>
  <c r="N614" i="10" s="1"/>
  <c r="N621" i="10" s="1"/>
  <c r="N630" i="10" s="1"/>
  <c r="N604" i="10"/>
  <c r="N613" i="10" s="1"/>
  <c r="N620" i="10" s="1"/>
  <c r="N629" i="10" s="1"/>
  <c r="N609" i="10"/>
  <c r="N618" i="10" s="1"/>
  <c r="N625" i="10" s="1"/>
  <c r="N634" i="10" s="1"/>
  <c r="N608" i="10"/>
  <c r="N617" i="10" s="1"/>
  <c r="N624" i="10" s="1"/>
  <c r="N633" i="10" s="1"/>
  <c r="N607" i="10"/>
  <c r="N616" i="10" s="1"/>
  <c r="N623" i="10" s="1"/>
  <c r="N632" i="10" s="1"/>
  <c r="N606" i="10"/>
  <c r="N615" i="10" s="1"/>
  <c r="N622" i="10" s="1"/>
  <c r="N631" i="10" s="1"/>
  <c r="P50" i="4"/>
  <c r="K634" i="10"/>
  <c r="K56" i="10"/>
  <c r="K63" i="10" s="1"/>
  <c r="K389" i="10"/>
  <c r="K396" i="10" s="1"/>
  <c r="K203" i="9"/>
  <c r="K517" i="10"/>
  <c r="K392" i="10"/>
  <c r="K399" i="10" s="1"/>
  <c r="K630" i="10"/>
  <c r="N3" i="13"/>
  <c r="N3" i="14"/>
  <c r="N3" i="12"/>
  <c r="N3" i="15"/>
  <c r="N3" i="11"/>
  <c r="N3" i="10"/>
  <c r="N3" i="9"/>
  <c r="N3" i="8"/>
  <c r="N3" i="5"/>
  <c r="N3" i="7"/>
  <c r="N3" i="6"/>
  <c r="N3" i="4"/>
  <c r="N3" i="3"/>
  <c r="N495" i="10"/>
  <c r="N504" i="10" s="1"/>
  <c r="N511" i="10" s="1"/>
  <c r="N520" i="10" s="1"/>
  <c r="N492" i="10"/>
  <c r="N501" i="10" s="1"/>
  <c r="N508" i="10" s="1"/>
  <c r="N517" i="10" s="1"/>
  <c r="N496" i="10"/>
  <c r="N505" i="10" s="1"/>
  <c r="N512" i="10" s="1"/>
  <c r="N521" i="10" s="1"/>
  <c r="N493" i="10"/>
  <c r="N502" i="10" s="1"/>
  <c r="N509" i="10" s="1"/>
  <c r="N518" i="10" s="1"/>
  <c r="N494" i="10"/>
  <c r="N503" i="10" s="1"/>
  <c r="N510" i="10" s="1"/>
  <c r="N519" i="10" s="1"/>
  <c r="N497" i="10"/>
  <c r="N506" i="10" s="1"/>
  <c r="N513" i="10" s="1"/>
  <c r="N522" i="10" s="1"/>
  <c r="K317" i="9"/>
  <c r="N121" i="7"/>
  <c r="N154" i="10" s="1"/>
  <c r="N161" i="10" s="1"/>
  <c r="N170" i="10" s="1"/>
  <c r="N177" i="10" s="1"/>
  <c r="N186" i="10" s="1"/>
  <c r="N120" i="7"/>
  <c r="N153" i="10" s="1"/>
  <c r="N160" i="10" s="1"/>
  <c r="N169" i="10" s="1"/>
  <c r="N176" i="10" s="1"/>
  <c r="N185" i="10" s="1"/>
  <c r="N119" i="7"/>
  <c r="N152" i="10" s="1"/>
  <c r="N159" i="10" s="1"/>
  <c r="N168" i="10" s="1"/>
  <c r="N175" i="10" s="1"/>
  <c r="N184" i="10" s="1"/>
  <c r="N118" i="7"/>
  <c r="N151" i="10" s="1"/>
  <c r="N158" i="10" s="1"/>
  <c r="N167" i="10" s="1"/>
  <c r="N174" i="10" s="1"/>
  <c r="N183" i="10" s="1"/>
  <c r="N116" i="7"/>
  <c r="N149" i="10" s="1"/>
  <c r="N156" i="10" s="1"/>
  <c r="N165" i="10" s="1"/>
  <c r="N172" i="10" s="1"/>
  <c r="N181" i="10" s="1"/>
  <c r="N117" i="7"/>
  <c r="N150" i="10" s="1"/>
  <c r="N157" i="10" s="1"/>
  <c r="N166" i="10" s="1"/>
  <c r="N173" i="10" s="1"/>
  <c r="N182" i="10" s="1"/>
  <c r="K853" i="10"/>
  <c r="M116" i="7"/>
  <c r="M121" i="7"/>
  <c r="M120" i="7"/>
  <c r="M119" i="7"/>
  <c r="M152" i="10" s="1"/>
  <c r="M159" i="10" s="1"/>
  <c r="M168" i="10" s="1"/>
  <c r="M175" i="10" s="1"/>
  <c r="M184" i="10" s="1"/>
  <c r="M117" i="7"/>
  <c r="M118" i="7"/>
  <c r="M830" i="10"/>
  <c r="M839" i="10" s="1"/>
  <c r="M846" i="10" s="1"/>
  <c r="M855" i="10" s="1"/>
  <c r="M833" i="10"/>
  <c r="M842" i="10" s="1"/>
  <c r="M849" i="10" s="1"/>
  <c r="M858" i="10" s="1"/>
  <c r="M829" i="10"/>
  <c r="M838" i="10" s="1"/>
  <c r="M845" i="10" s="1"/>
  <c r="M854" i="10" s="1"/>
  <c r="M831" i="10"/>
  <c r="M840" i="10" s="1"/>
  <c r="M847" i="10" s="1"/>
  <c r="M856" i="10" s="1"/>
  <c r="M832" i="10"/>
  <c r="M828" i="10"/>
  <c r="K314" i="9"/>
  <c r="K857" i="10"/>
  <c r="M172" i="7"/>
  <c r="M373" i="10" s="1"/>
  <c r="M380" i="10" s="1"/>
  <c r="M389" i="10" s="1"/>
  <c r="M396" i="10" s="1"/>
  <c r="M405" i="10" s="1"/>
  <c r="M177" i="7"/>
  <c r="M176" i="7"/>
  <c r="M377" i="10" s="1"/>
  <c r="M384" i="10" s="1"/>
  <c r="M393" i="10" s="1"/>
  <c r="M400" i="10" s="1"/>
  <c r="M409" i="10" s="1"/>
  <c r="M175" i="7"/>
  <c r="M376" i="10" s="1"/>
  <c r="M383" i="10" s="1"/>
  <c r="M392" i="10" s="1"/>
  <c r="M399" i="10" s="1"/>
  <c r="M408" i="10" s="1"/>
  <c r="M174" i="7"/>
  <c r="M173" i="7"/>
  <c r="M374" i="10" s="1"/>
  <c r="M381" i="10" s="1"/>
  <c r="M390" i="10" s="1"/>
  <c r="M397" i="10" s="1"/>
  <c r="M406" i="10" s="1"/>
  <c r="K316" i="9"/>
  <c r="K77" i="9"/>
  <c r="K84" i="9" s="1"/>
  <c r="K394" i="10"/>
  <c r="K401" i="10" s="1"/>
  <c r="K746" i="10"/>
  <c r="K74" i="9"/>
  <c r="K81" i="9" s="1"/>
  <c r="N177" i="7"/>
  <c r="N378" i="10" s="1"/>
  <c r="N385" i="10" s="1"/>
  <c r="N394" i="10" s="1"/>
  <c r="N401" i="10" s="1"/>
  <c r="N410" i="10" s="1"/>
  <c r="N173" i="7"/>
  <c r="N374" i="10" s="1"/>
  <c r="N381" i="10" s="1"/>
  <c r="N390" i="10" s="1"/>
  <c r="N397" i="10" s="1"/>
  <c r="N406" i="10" s="1"/>
  <c r="N172" i="7"/>
  <c r="N373" i="10" s="1"/>
  <c r="N380" i="10" s="1"/>
  <c r="N389" i="10" s="1"/>
  <c r="N396" i="10" s="1"/>
  <c r="N405" i="10" s="1"/>
  <c r="N175" i="7"/>
  <c r="N376" i="10" s="1"/>
  <c r="N383" i="10" s="1"/>
  <c r="N392" i="10" s="1"/>
  <c r="N399" i="10" s="1"/>
  <c r="N408" i="10" s="1"/>
  <c r="N176" i="7"/>
  <c r="N377" i="10" s="1"/>
  <c r="N384" i="10" s="1"/>
  <c r="N393" i="10" s="1"/>
  <c r="N400" i="10" s="1"/>
  <c r="N409" i="10" s="1"/>
  <c r="N174" i="7"/>
  <c r="N375" i="10" s="1"/>
  <c r="N382" i="10" s="1"/>
  <c r="N391" i="10" s="1"/>
  <c r="N398" i="10" s="1"/>
  <c r="N407" i="10" s="1"/>
  <c r="N943" i="10"/>
  <c r="N952" i="10" s="1"/>
  <c r="N959" i="10" s="1"/>
  <c r="N968" i="10" s="1"/>
  <c r="N940" i="10"/>
  <c r="N949" i="10" s="1"/>
  <c r="N956" i="10" s="1"/>
  <c r="N965" i="10" s="1"/>
  <c r="N945" i="10"/>
  <c r="N954" i="10" s="1"/>
  <c r="N961" i="10" s="1"/>
  <c r="N970" i="10" s="1"/>
  <c r="N944" i="10"/>
  <c r="N953" i="10" s="1"/>
  <c r="N960" i="10" s="1"/>
  <c r="N969" i="10" s="1"/>
  <c r="N942" i="10"/>
  <c r="N951" i="10" s="1"/>
  <c r="N958" i="10" s="1"/>
  <c r="N967" i="10" s="1"/>
  <c r="N941" i="10"/>
  <c r="N950" i="10" s="1"/>
  <c r="N957" i="10" s="1"/>
  <c r="N966" i="10" s="1"/>
  <c r="K631" i="10"/>
  <c r="P37" i="4"/>
  <c r="P88" i="4"/>
  <c r="H44" i="4"/>
  <c r="H54" i="4" s="1"/>
  <c r="K205" i="9"/>
  <c r="K633" i="10"/>
  <c r="K391" i="10"/>
  <c r="K398" i="10" s="1"/>
  <c r="K390" i="10"/>
  <c r="K397" i="10" s="1"/>
  <c r="O167" i="13"/>
  <c r="O12" i="12"/>
  <c r="O915" i="10"/>
  <c r="O939" i="10"/>
  <c r="O603" i="10"/>
  <c r="O16" i="11"/>
  <c r="O827" i="10"/>
  <c r="O579" i="10"/>
  <c r="O803" i="10"/>
  <c r="O715" i="10"/>
  <c r="O691" i="10"/>
  <c r="O467" i="10"/>
  <c r="O491" i="10"/>
  <c r="O243" i="10"/>
  <c r="O267" i="10"/>
  <c r="O131" i="10"/>
  <c r="O155" i="10"/>
  <c r="O355" i="10"/>
  <c r="O43" i="10"/>
  <c r="O288" i="9"/>
  <c r="O379" i="10"/>
  <c r="O176" i="9"/>
  <c r="O64" i="9"/>
  <c r="O264" i="9"/>
  <c r="O20" i="10"/>
  <c r="O152" i="9"/>
  <c r="O58" i="7"/>
  <c r="O143" i="7"/>
  <c r="O18" i="7"/>
  <c r="O89" i="4"/>
  <c r="O20" i="9"/>
  <c r="O87" i="7"/>
  <c r="O171" i="7"/>
  <c r="O115" i="7"/>
  <c r="O60" i="4"/>
  <c r="K520" i="10"/>
  <c r="M177" i="9"/>
  <c r="M186" i="9" s="1"/>
  <c r="M193" i="9" s="1"/>
  <c r="M202" i="9" s="1"/>
  <c r="M182" i="9"/>
  <c r="M179" i="9"/>
  <c r="M188" i="9" s="1"/>
  <c r="M195" i="9" s="1"/>
  <c r="M204" i="9" s="1"/>
  <c r="M180" i="9"/>
  <c r="M181" i="9"/>
  <c r="M190" i="9" s="1"/>
  <c r="M197" i="9" s="1"/>
  <c r="M206" i="9" s="1"/>
  <c r="M178" i="9"/>
  <c r="M187" i="9" s="1"/>
  <c r="M194" i="9" s="1"/>
  <c r="M203" i="9" s="1"/>
  <c r="K165" i="10"/>
  <c r="K172" i="10" s="1"/>
  <c r="K206" i="9"/>
  <c r="K858" i="10"/>
  <c r="K393" i="10"/>
  <c r="K400" i="10" s="1"/>
  <c r="K518" i="10"/>
  <c r="K168" i="10"/>
  <c r="K175" i="10" s="1"/>
  <c r="N92" i="7"/>
  <c r="N41" i="10" s="1"/>
  <c r="N48" i="10" s="1"/>
  <c r="N57" i="10" s="1"/>
  <c r="N64" i="10" s="1"/>
  <c r="N73" i="10" s="1"/>
  <c r="N91" i="7"/>
  <c r="N40" i="10" s="1"/>
  <c r="N47" i="10" s="1"/>
  <c r="N56" i="10" s="1"/>
  <c r="N63" i="10" s="1"/>
  <c r="N72" i="10" s="1"/>
  <c r="N90" i="7"/>
  <c r="N39" i="10" s="1"/>
  <c r="N46" i="10" s="1"/>
  <c r="N55" i="10" s="1"/>
  <c r="N62" i="10" s="1"/>
  <c r="N71" i="10" s="1"/>
  <c r="N89" i="7"/>
  <c r="N38" i="10" s="1"/>
  <c r="N45" i="10" s="1"/>
  <c r="N54" i="10" s="1"/>
  <c r="N61" i="10" s="1"/>
  <c r="N70" i="10" s="1"/>
  <c r="N88" i="7"/>
  <c r="N37" i="10" s="1"/>
  <c r="N44" i="10" s="1"/>
  <c r="N53" i="10" s="1"/>
  <c r="N60" i="10" s="1"/>
  <c r="N69" i="10" s="1"/>
  <c r="N93" i="7"/>
  <c r="N42" i="10" s="1"/>
  <c r="N49" i="10" s="1"/>
  <c r="N58" i="10" s="1"/>
  <c r="N65" i="10" s="1"/>
  <c r="N74" i="10" s="1"/>
  <c r="K57" i="10"/>
  <c r="K64" i="10" s="1"/>
  <c r="M3" i="15"/>
  <c r="M3" i="13"/>
  <c r="M3" i="14"/>
  <c r="M3" i="12"/>
  <c r="M3" i="11"/>
  <c r="M3" i="10"/>
  <c r="M3" i="8"/>
  <c r="M3" i="5"/>
  <c r="M3" i="7"/>
  <c r="M3" i="4"/>
  <c r="M3" i="6"/>
  <c r="M3" i="3"/>
  <c r="M3" i="9"/>
  <c r="P56" i="4"/>
  <c r="K521" i="10"/>
  <c r="K745" i="10"/>
  <c r="K856" i="10"/>
  <c r="K54" i="10"/>
  <c r="K61" i="10" s="1"/>
  <c r="K170" i="10"/>
  <c r="K177" i="10" s="1"/>
  <c r="K282" i="10"/>
  <c r="K289" i="10" s="1"/>
  <c r="K970" i="10"/>
  <c r="Q2" i="14"/>
  <c r="Q2" i="12"/>
  <c r="Q2" i="15"/>
  <c r="Q2" i="13"/>
  <c r="Q2" i="11"/>
  <c r="Q2" i="10"/>
  <c r="Q2" i="9"/>
  <c r="Q2" i="7"/>
  <c r="Q2" i="6"/>
  <c r="Q26" i="4"/>
  <c r="Q27" i="4" s="1"/>
  <c r="Q2" i="8"/>
  <c r="Q2" i="5"/>
  <c r="Q2" i="3"/>
  <c r="Q32" i="4"/>
  <c r="Q33" i="4" s="1"/>
  <c r="Q49" i="4"/>
  <c r="Q50" i="4" s="1"/>
  <c r="Q2" i="4"/>
  <c r="N179" i="9"/>
  <c r="N188" i="9" s="1"/>
  <c r="N195" i="9" s="1"/>
  <c r="N204" i="9" s="1"/>
  <c r="N180" i="9"/>
  <c r="N189" i="9" s="1"/>
  <c r="N196" i="9" s="1"/>
  <c r="N205" i="9" s="1"/>
  <c r="N181" i="9"/>
  <c r="N190" i="9" s="1"/>
  <c r="N197" i="9" s="1"/>
  <c r="N206" i="9" s="1"/>
  <c r="N182" i="9"/>
  <c r="N191" i="9" s="1"/>
  <c r="N198" i="9" s="1"/>
  <c r="N207" i="9" s="1"/>
  <c r="N178" i="9"/>
  <c r="N187" i="9" s="1"/>
  <c r="N194" i="9" s="1"/>
  <c r="N203" i="9" s="1"/>
  <c r="N177" i="9"/>
  <c r="N186" i="9" s="1"/>
  <c r="N193" i="9" s="1"/>
  <c r="N202" i="9" s="1"/>
  <c r="N717" i="10"/>
  <c r="N726" i="10" s="1"/>
  <c r="N733" i="10" s="1"/>
  <c r="N742" i="10" s="1"/>
  <c r="N716" i="10"/>
  <c r="N725" i="10" s="1"/>
  <c r="N732" i="10" s="1"/>
  <c r="N741" i="10" s="1"/>
  <c r="N721" i="10"/>
  <c r="N730" i="10" s="1"/>
  <c r="N737" i="10" s="1"/>
  <c r="N746" i="10" s="1"/>
  <c r="N719" i="10"/>
  <c r="N728" i="10" s="1"/>
  <c r="N735" i="10" s="1"/>
  <c r="N744" i="10" s="1"/>
  <c r="N720" i="10"/>
  <c r="N729" i="10" s="1"/>
  <c r="N736" i="10" s="1"/>
  <c r="N745" i="10" s="1"/>
  <c r="N718" i="10"/>
  <c r="N727" i="10" s="1"/>
  <c r="N734" i="10" s="1"/>
  <c r="N743" i="10" s="1"/>
  <c r="K968" i="10"/>
  <c r="K965" i="10"/>
  <c r="O90" i="4"/>
  <c r="K743" i="10"/>
  <c r="K854" i="10"/>
  <c r="K741" i="10"/>
  <c r="M609" i="10"/>
  <c r="M618" i="10" s="1"/>
  <c r="M625" i="10" s="1"/>
  <c r="M634" i="10" s="1"/>
  <c r="M606" i="10"/>
  <c r="M607" i="10"/>
  <c r="M605" i="10"/>
  <c r="M614" i="10" s="1"/>
  <c r="M621" i="10" s="1"/>
  <c r="M630" i="10" s="1"/>
  <c r="M608" i="10"/>
  <c r="M617" i="10" s="1"/>
  <c r="M624" i="10" s="1"/>
  <c r="M633" i="10" s="1"/>
  <c r="M604" i="10"/>
  <c r="M613" i="10" s="1"/>
  <c r="M620" i="10" s="1"/>
  <c r="M629" i="10" s="1"/>
  <c r="K632" i="10"/>
  <c r="K969" i="10"/>
  <c r="K166" i="10"/>
  <c r="K173" i="10" s="1"/>
  <c r="K281" i="10"/>
  <c r="K288" i="10" s="1"/>
  <c r="N832" i="10"/>
  <c r="N841" i="10" s="1"/>
  <c r="N848" i="10" s="1"/>
  <c r="N857" i="10" s="1"/>
  <c r="N830" i="10"/>
  <c r="N839" i="10" s="1"/>
  <c r="N846" i="10" s="1"/>
  <c r="N855" i="10" s="1"/>
  <c r="N831" i="10"/>
  <c r="N840" i="10" s="1"/>
  <c r="N847" i="10" s="1"/>
  <c r="N856" i="10" s="1"/>
  <c r="N833" i="10"/>
  <c r="N842" i="10" s="1"/>
  <c r="N849" i="10" s="1"/>
  <c r="N858" i="10" s="1"/>
  <c r="N829" i="10"/>
  <c r="N838" i="10" s="1"/>
  <c r="N845" i="10" s="1"/>
  <c r="N854" i="10" s="1"/>
  <c r="N828" i="10"/>
  <c r="N837" i="10" s="1"/>
  <c r="N844" i="10" s="1"/>
  <c r="N853" i="10" s="1"/>
  <c r="K280" i="10"/>
  <c r="K287" i="10" s="1"/>
  <c r="M93" i="7"/>
  <c r="M42" i="10" s="1"/>
  <c r="M49" i="10" s="1"/>
  <c r="M58" i="10" s="1"/>
  <c r="M65" i="10" s="1"/>
  <c r="M74" i="10" s="1"/>
  <c r="M92" i="7"/>
  <c r="M91" i="7"/>
  <c r="M90" i="7"/>
  <c r="M39" i="10" s="1"/>
  <c r="M46" i="10" s="1"/>
  <c r="M55" i="10" s="1"/>
  <c r="M62" i="10" s="1"/>
  <c r="M71" i="10" s="1"/>
  <c r="M89" i="7"/>
  <c r="M88" i="7"/>
  <c r="K519" i="10"/>
  <c r="K76" i="9"/>
  <c r="K83" i="9" s="1"/>
  <c r="K79" i="9"/>
  <c r="K86" i="9" s="1"/>
  <c r="K169" i="10"/>
  <c r="K176" i="10" s="1"/>
  <c r="K966" i="10"/>
  <c r="K522" i="10"/>
  <c r="K53" i="10"/>
  <c r="K60" i="10" s="1"/>
  <c r="K319" i="9"/>
  <c r="M147" i="7"/>
  <c r="M146" i="7"/>
  <c r="M263" i="10" s="1"/>
  <c r="M270" i="10" s="1"/>
  <c r="M279" i="10" s="1"/>
  <c r="M286" i="10" s="1"/>
  <c r="M295" i="10" s="1"/>
  <c r="M145" i="7"/>
  <c r="M262" i="10" s="1"/>
  <c r="M269" i="10" s="1"/>
  <c r="M278" i="10" s="1"/>
  <c r="M285" i="10" s="1"/>
  <c r="M294" i="10" s="1"/>
  <c r="M144" i="7"/>
  <c r="M261" i="10" s="1"/>
  <c r="M268" i="10" s="1"/>
  <c r="M277" i="10" s="1"/>
  <c r="M284" i="10" s="1"/>
  <c r="M293" i="10" s="1"/>
  <c r="M148" i="7"/>
  <c r="M265" i="10" s="1"/>
  <c r="M272" i="10" s="1"/>
  <c r="M281" i="10" s="1"/>
  <c r="M288" i="10" s="1"/>
  <c r="M297" i="10" s="1"/>
  <c r="M149" i="7"/>
  <c r="M266" i="10" s="1"/>
  <c r="M273" i="10" s="1"/>
  <c r="M282" i="10" s="1"/>
  <c r="M289" i="10" s="1"/>
  <c r="M298" i="10" s="1"/>
  <c r="M294" i="9"/>
  <c r="M303" i="9" s="1"/>
  <c r="M310" i="9" s="1"/>
  <c r="M319" i="9" s="1"/>
  <c r="M291" i="9"/>
  <c r="M289" i="9"/>
  <c r="M290" i="9"/>
  <c r="M299" i="9" s="1"/>
  <c r="M306" i="9" s="1"/>
  <c r="M315" i="9" s="1"/>
  <c r="M292" i="9"/>
  <c r="M293" i="9"/>
  <c r="M716" i="10"/>
  <c r="M725" i="10" s="1"/>
  <c r="M732" i="10" s="1"/>
  <c r="M741" i="10" s="1"/>
  <c r="M718" i="10"/>
  <c r="M717" i="10"/>
  <c r="M719" i="10"/>
  <c r="M720" i="10"/>
  <c r="M729" i="10" s="1"/>
  <c r="M736" i="10" s="1"/>
  <c r="M745" i="10" s="1"/>
  <c r="M721" i="10"/>
  <c r="K75" i="9"/>
  <c r="K82" i="9" s="1"/>
  <c r="K167" i="10"/>
  <c r="K174" i="10" s="1"/>
  <c r="K277" i="10"/>
  <c r="K284" i="10" s="1"/>
  <c r="O71" i="4"/>
  <c r="O72" i="4" s="1"/>
  <c r="O76" i="4" s="1"/>
  <c r="K629" i="10"/>
  <c r="K202" i="9"/>
  <c r="K315" i="9"/>
  <c r="N146" i="7"/>
  <c r="N263" i="10" s="1"/>
  <c r="N270" i="10" s="1"/>
  <c r="N279" i="10" s="1"/>
  <c r="N286" i="10" s="1"/>
  <c r="N295" i="10" s="1"/>
  <c r="N145" i="7"/>
  <c r="N262" i="10" s="1"/>
  <c r="N269" i="10" s="1"/>
  <c r="N278" i="10" s="1"/>
  <c r="N285" i="10" s="1"/>
  <c r="N294" i="10" s="1"/>
  <c r="N144" i="7"/>
  <c r="N261" i="10" s="1"/>
  <c r="N268" i="10" s="1"/>
  <c r="N277" i="10" s="1"/>
  <c r="N284" i="10" s="1"/>
  <c r="N293" i="10" s="1"/>
  <c r="N149" i="7"/>
  <c r="N266" i="10" s="1"/>
  <c r="N273" i="10" s="1"/>
  <c r="N282" i="10" s="1"/>
  <c r="N289" i="10" s="1"/>
  <c r="N298" i="10" s="1"/>
  <c r="N147" i="7"/>
  <c r="N264" i="10" s="1"/>
  <c r="N271" i="10" s="1"/>
  <c r="N280" i="10" s="1"/>
  <c r="N287" i="10" s="1"/>
  <c r="N296" i="10" s="1"/>
  <c r="N148" i="7"/>
  <c r="N265" i="10" s="1"/>
  <c r="N272" i="10" s="1"/>
  <c r="N281" i="10" s="1"/>
  <c r="N288" i="10" s="1"/>
  <c r="N297" i="10" s="1"/>
  <c r="P72" i="4" l="1"/>
  <c r="P76" i="4" s="1"/>
  <c r="Q66" i="4"/>
  <c r="Q55" i="4"/>
  <c r="K407" i="10"/>
  <c r="M62" i="9"/>
  <c r="M69" i="9" s="1"/>
  <c r="M730" i="10"/>
  <c r="M737" i="10" s="1"/>
  <c r="K296" i="10"/>
  <c r="K297" i="10"/>
  <c r="M615" i="10"/>
  <c r="M622" i="10" s="1"/>
  <c r="O145" i="7"/>
  <c r="O262" i="10" s="1"/>
  <c r="O269" i="10" s="1"/>
  <c r="O278" i="10" s="1"/>
  <c r="O285" i="10" s="1"/>
  <c r="O294" i="10" s="1"/>
  <c r="O144" i="7"/>
  <c r="O261" i="10" s="1"/>
  <c r="O268" i="10" s="1"/>
  <c r="O277" i="10" s="1"/>
  <c r="O284" i="10" s="1"/>
  <c r="O293" i="10" s="1"/>
  <c r="O149" i="7"/>
  <c r="O266" i="10" s="1"/>
  <c r="O273" i="10" s="1"/>
  <c r="O282" i="10" s="1"/>
  <c r="O289" i="10" s="1"/>
  <c r="O298" i="10" s="1"/>
  <c r="O148" i="7"/>
  <c r="O265" i="10" s="1"/>
  <c r="O272" i="10" s="1"/>
  <c r="O146" i="7"/>
  <c r="O263" i="10" s="1"/>
  <c r="O270" i="10" s="1"/>
  <c r="O279" i="10" s="1"/>
  <c r="O286" i="10" s="1"/>
  <c r="O295" i="10" s="1"/>
  <c r="O147" i="7"/>
  <c r="O264" i="10" s="1"/>
  <c r="O271" i="10" s="1"/>
  <c r="O280" i="10" s="1"/>
  <c r="O287" i="10" s="1"/>
  <c r="O296" i="10" s="1"/>
  <c r="O289" i="9"/>
  <c r="O298" i="9" s="1"/>
  <c r="O305" i="9" s="1"/>
  <c r="O314" i="9" s="1"/>
  <c r="O294" i="9"/>
  <c r="O303" i="9" s="1"/>
  <c r="O310" i="9" s="1"/>
  <c r="O319" i="9" s="1"/>
  <c r="O291" i="9"/>
  <c r="O300" i="9" s="1"/>
  <c r="O307" i="9" s="1"/>
  <c r="O316" i="9" s="1"/>
  <c r="O293" i="9"/>
  <c r="O302" i="9" s="1"/>
  <c r="O309" i="9" s="1"/>
  <c r="O318" i="9" s="1"/>
  <c r="O292" i="9"/>
  <c r="O301" i="9" s="1"/>
  <c r="O308" i="9" s="1"/>
  <c r="O317" i="9" s="1"/>
  <c r="O290" i="9"/>
  <c r="O943" i="10"/>
  <c r="O952" i="10" s="1"/>
  <c r="O959" i="10" s="1"/>
  <c r="O968" i="10" s="1"/>
  <c r="O944" i="10"/>
  <c r="O953" i="10" s="1"/>
  <c r="O960" i="10" s="1"/>
  <c r="O969" i="10" s="1"/>
  <c r="O945" i="10"/>
  <c r="O954" i="10" s="1"/>
  <c r="O961" i="10" s="1"/>
  <c r="O970" i="10" s="1"/>
  <c r="O940" i="10"/>
  <c r="O949" i="10" s="1"/>
  <c r="O956" i="10" s="1"/>
  <c r="O965" i="10" s="1"/>
  <c r="O941" i="10"/>
  <c r="O950" i="10" s="1"/>
  <c r="O957" i="10" s="1"/>
  <c r="O966" i="10" s="1"/>
  <c r="O942" i="10"/>
  <c r="M375" i="10"/>
  <c r="M382" i="10" s="1"/>
  <c r="K72" i="10"/>
  <c r="M950" i="10"/>
  <c r="M957" i="10" s="1"/>
  <c r="M61" i="9"/>
  <c r="M68" i="9" s="1"/>
  <c r="K298" i="10"/>
  <c r="M264" i="10"/>
  <c r="M271" i="10" s="1"/>
  <c r="K186" i="10"/>
  <c r="K409" i="10"/>
  <c r="O59" i="7"/>
  <c r="O64" i="7"/>
  <c r="O63" i="9" s="1"/>
  <c r="O70" i="9" s="1"/>
  <c r="O79" i="9" s="1"/>
  <c r="O86" i="9" s="1"/>
  <c r="O95" i="9" s="1"/>
  <c r="O63" i="7"/>
  <c r="O62" i="9" s="1"/>
  <c r="O69" i="9" s="1"/>
  <c r="O78" i="9" s="1"/>
  <c r="O85" i="9" s="1"/>
  <c r="O94" i="9" s="1"/>
  <c r="O62" i="7"/>
  <c r="O61" i="9" s="1"/>
  <c r="O68" i="9" s="1"/>
  <c r="O77" i="9" s="1"/>
  <c r="O84" i="9" s="1"/>
  <c r="O93" i="9" s="1"/>
  <c r="O60" i="7"/>
  <c r="O61" i="7"/>
  <c r="K90" i="9"/>
  <c r="M151" i="10"/>
  <c r="M158" i="10" s="1"/>
  <c r="K71" i="10"/>
  <c r="M63" i="9"/>
  <c r="M70" i="9" s="1"/>
  <c r="O605" i="10"/>
  <c r="O614" i="10" s="1"/>
  <c r="O621" i="10" s="1"/>
  <c r="O630" i="10" s="1"/>
  <c r="O608" i="10"/>
  <c r="O609" i="10"/>
  <c r="O604" i="10"/>
  <c r="O613" i="10" s="1"/>
  <c r="O620" i="10" s="1"/>
  <c r="O607" i="10"/>
  <c r="O616" i="10" s="1"/>
  <c r="O623" i="10" s="1"/>
  <c r="O632" i="10" s="1"/>
  <c r="O606" i="10"/>
  <c r="O615" i="10" s="1"/>
  <c r="O622" i="10" s="1"/>
  <c r="O631" i="10" s="1"/>
  <c r="K94" i="9"/>
  <c r="M298" i="9"/>
  <c r="M305" i="9" s="1"/>
  <c r="K293" i="10"/>
  <c r="Q43" i="4"/>
  <c r="H27" i="4"/>
  <c r="H43" i="4" s="1"/>
  <c r="P12" i="12"/>
  <c r="P915" i="10"/>
  <c r="P939" i="10"/>
  <c r="P16" i="11"/>
  <c r="P167" i="13"/>
  <c r="P803" i="10"/>
  <c r="P691" i="10"/>
  <c r="P827" i="10"/>
  <c r="P603" i="10"/>
  <c r="P467" i="10"/>
  <c r="P491" i="10"/>
  <c r="P579" i="10"/>
  <c r="P267" i="10"/>
  <c r="P155" i="10"/>
  <c r="P715" i="10"/>
  <c r="P355" i="10"/>
  <c r="P379" i="10"/>
  <c r="P131" i="10"/>
  <c r="P243" i="10"/>
  <c r="P20" i="10"/>
  <c r="P64" i="9"/>
  <c r="P43" i="10"/>
  <c r="P20" i="9"/>
  <c r="P288" i="9"/>
  <c r="P264" i="9"/>
  <c r="P152" i="9"/>
  <c r="P176" i="9"/>
  <c r="P58" i="7"/>
  <c r="P143" i="7"/>
  <c r="P18" i="7"/>
  <c r="P89" i="4"/>
  <c r="P90" i="4" s="1"/>
  <c r="P87" i="7"/>
  <c r="P171" i="7"/>
  <c r="P60" i="4"/>
  <c r="P115" i="7"/>
  <c r="K181" i="10"/>
  <c r="O121" i="7"/>
  <c r="O154" i="10" s="1"/>
  <c r="O161" i="10" s="1"/>
  <c r="O170" i="10" s="1"/>
  <c r="O177" i="10" s="1"/>
  <c r="O186" i="10" s="1"/>
  <c r="O120" i="7"/>
  <c r="O153" i="10" s="1"/>
  <c r="O160" i="10" s="1"/>
  <c r="O169" i="10" s="1"/>
  <c r="O176" i="10" s="1"/>
  <c r="O185" i="10" s="1"/>
  <c r="O119" i="7"/>
  <c r="O118" i="7"/>
  <c r="O151" i="10" s="1"/>
  <c r="O158" i="10" s="1"/>
  <c r="O167" i="10" s="1"/>
  <c r="O174" i="10" s="1"/>
  <c r="O183" i="10" s="1"/>
  <c r="O117" i="7"/>
  <c r="O150" i="10" s="1"/>
  <c r="O157" i="10" s="1"/>
  <c r="O166" i="10" s="1"/>
  <c r="O173" i="10" s="1"/>
  <c r="O182" i="10" s="1"/>
  <c r="O116" i="7"/>
  <c r="O149" i="10" s="1"/>
  <c r="O156" i="10" s="1"/>
  <c r="O165" i="10" s="1"/>
  <c r="O172" i="10" s="1"/>
  <c r="O181" i="10" s="1"/>
  <c r="O716" i="10"/>
  <c r="O725" i="10" s="1"/>
  <c r="O732" i="10" s="1"/>
  <c r="O719" i="10"/>
  <c r="O728" i="10" s="1"/>
  <c r="O735" i="10" s="1"/>
  <c r="O744" i="10" s="1"/>
  <c r="O721" i="10"/>
  <c r="O730" i="10" s="1"/>
  <c r="O737" i="10" s="1"/>
  <c r="O746" i="10" s="1"/>
  <c r="O717" i="10"/>
  <c r="O726" i="10" s="1"/>
  <c r="O733" i="10" s="1"/>
  <c r="O742" i="10" s="1"/>
  <c r="O718" i="10"/>
  <c r="O727" i="10" s="1"/>
  <c r="O734" i="10" s="1"/>
  <c r="O743" i="10" s="1"/>
  <c r="O720" i="10"/>
  <c r="O729" i="10" s="1"/>
  <c r="O736" i="10" s="1"/>
  <c r="O745" i="10" s="1"/>
  <c r="K93" i="9"/>
  <c r="M150" i="10"/>
  <c r="M157" i="10" s="1"/>
  <c r="M301" i="9"/>
  <c r="M308" i="9" s="1"/>
  <c r="O496" i="10"/>
  <c r="O492" i="10"/>
  <c r="O501" i="10" s="1"/>
  <c r="O508" i="10" s="1"/>
  <c r="O493" i="10"/>
  <c r="O494" i="10"/>
  <c r="O503" i="10" s="1"/>
  <c r="O510" i="10" s="1"/>
  <c r="O495" i="10"/>
  <c r="O504" i="10" s="1"/>
  <c r="O511" i="10" s="1"/>
  <c r="O520" i="10" s="1"/>
  <c r="O497" i="10"/>
  <c r="M37" i="10"/>
  <c r="M44" i="10" s="1"/>
  <c r="K73" i="10"/>
  <c r="M726" i="10"/>
  <c r="M733" i="10" s="1"/>
  <c r="K69" i="10"/>
  <c r="K95" i="9"/>
  <c r="K70" i="10"/>
  <c r="M189" i="9"/>
  <c r="M196" i="9" s="1"/>
  <c r="O176" i="7"/>
  <c r="O175" i="7"/>
  <c r="O376" i="10" s="1"/>
  <c r="O383" i="10" s="1"/>
  <c r="O392" i="10" s="1"/>
  <c r="O399" i="10" s="1"/>
  <c r="O408" i="10" s="1"/>
  <c r="O174" i="7"/>
  <c r="O375" i="10" s="1"/>
  <c r="O382" i="10" s="1"/>
  <c r="O391" i="10" s="1"/>
  <c r="O398" i="10" s="1"/>
  <c r="O407" i="10" s="1"/>
  <c r="O173" i="7"/>
  <c r="O374" i="10" s="1"/>
  <c r="O381" i="10" s="1"/>
  <c r="O390" i="10" s="1"/>
  <c r="O397" i="10" s="1"/>
  <c r="O406" i="10" s="1"/>
  <c r="O172" i="7"/>
  <c r="O373" i="10" s="1"/>
  <c r="O380" i="10" s="1"/>
  <c r="O389" i="10" s="1"/>
  <c r="O396" i="10" s="1"/>
  <c r="O405" i="10" s="1"/>
  <c r="O177" i="7"/>
  <c r="O378" i="10" s="1"/>
  <c r="O385" i="10" s="1"/>
  <c r="O394" i="10" s="1"/>
  <c r="O401" i="10" s="1"/>
  <c r="O410" i="10" s="1"/>
  <c r="M378" i="10"/>
  <c r="M385" i="10" s="1"/>
  <c r="M837" i="10"/>
  <c r="M844" i="10" s="1"/>
  <c r="M954" i="10"/>
  <c r="M961" i="10" s="1"/>
  <c r="M616" i="10"/>
  <c r="M623" i="10" s="1"/>
  <c r="K74" i="10"/>
  <c r="K185" i="10"/>
  <c r="M728" i="10"/>
  <c r="M735" i="10" s="1"/>
  <c r="K183" i="10"/>
  <c r="M727" i="10"/>
  <c r="M734" i="10" s="1"/>
  <c r="M40" i="10"/>
  <c r="M47" i="10" s="1"/>
  <c r="K184" i="10"/>
  <c r="O91" i="7"/>
  <c r="O40" i="10" s="1"/>
  <c r="O47" i="10" s="1"/>
  <c r="O56" i="10" s="1"/>
  <c r="O63" i="10" s="1"/>
  <c r="O72" i="10" s="1"/>
  <c r="O90" i="7"/>
  <c r="O89" i="7"/>
  <c r="O38" i="10" s="1"/>
  <c r="O45" i="10" s="1"/>
  <c r="O54" i="10" s="1"/>
  <c r="O61" i="10" s="1"/>
  <c r="O70" i="10" s="1"/>
  <c r="O88" i="7"/>
  <c r="O37" i="10" s="1"/>
  <c r="O44" i="10" s="1"/>
  <c r="O53" i="10" s="1"/>
  <c r="O60" i="10" s="1"/>
  <c r="O69" i="10" s="1"/>
  <c r="O92" i="7"/>
  <c r="O41" i="10" s="1"/>
  <c r="O48" i="10" s="1"/>
  <c r="O57" i="10" s="1"/>
  <c r="O64" i="10" s="1"/>
  <c r="O73" i="10" s="1"/>
  <c r="O93" i="7"/>
  <c r="M841" i="10"/>
  <c r="M848" i="10" s="1"/>
  <c r="M153" i="10"/>
  <c r="M160" i="10" s="1"/>
  <c r="M953" i="10"/>
  <c r="M960" i="10" s="1"/>
  <c r="M300" i="9"/>
  <c r="M307" i="9" s="1"/>
  <c r="M41" i="10"/>
  <c r="M48" i="10" s="1"/>
  <c r="K182" i="10"/>
  <c r="M191" i="9"/>
  <c r="M198" i="9" s="1"/>
  <c r="O829" i="10"/>
  <c r="O838" i="10" s="1"/>
  <c r="O845" i="10" s="1"/>
  <c r="O854" i="10" s="1"/>
  <c r="O832" i="10"/>
  <c r="O841" i="10" s="1"/>
  <c r="O848" i="10" s="1"/>
  <c r="O857" i="10" s="1"/>
  <c r="O828" i="10"/>
  <c r="O837" i="10" s="1"/>
  <c r="O844" i="10" s="1"/>
  <c r="O853" i="10" s="1"/>
  <c r="O830" i="10"/>
  <c r="O839" i="10" s="1"/>
  <c r="O846" i="10" s="1"/>
  <c r="O855" i="10" s="1"/>
  <c r="O833" i="10"/>
  <c r="O842" i="10" s="1"/>
  <c r="O849" i="10" s="1"/>
  <c r="O858" i="10" s="1"/>
  <c r="O831" i="10"/>
  <c r="O840" i="10" s="1"/>
  <c r="O847" i="10" s="1"/>
  <c r="O856" i="10" s="1"/>
  <c r="K406" i="10"/>
  <c r="K410" i="10"/>
  <c r="M154" i="10"/>
  <c r="M161" i="10" s="1"/>
  <c r="M952" i="10"/>
  <c r="M959" i="10" s="1"/>
  <c r="K295" i="10"/>
  <c r="K408" i="10"/>
  <c r="O3" i="14"/>
  <c r="O3" i="12"/>
  <c r="O3" i="15"/>
  <c r="O3" i="13"/>
  <c r="O3" i="11"/>
  <c r="O3" i="10"/>
  <c r="O3" i="8"/>
  <c r="O3" i="7"/>
  <c r="O3" i="6"/>
  <c r="O3" i="9"/>
  <c r="O3" i="5"/>
  <c r="O3" i="3"/>
  <c r="O3" i="4"/>
  <c r="M38" i="10"/>
  <c r="M45" i="10" s="1"/>
  <c r="K91" i="9"/>
  <c r="M302" i="9"/>
  <c r="M309" i="9" s="1"/>
  <c r="K92" i="9"/>
  <c r="Q88" i="4"/>
  <c r="Q37" i="4"/>
  <c r="F38" i="4" s="1"/>
  <c r="F20" i="14" s="1"/>
  <c r="H33" i="4"/>
  <c r="O182" i="9"/>
  <c r="O191" i="9" s="1"/>
  <c r="O198" i="9" s="1"/>
  <c r="O207" i="9" s="1"/>
  <c r="O181" i="9"/>
  <c r="O190" i="9" s="1"/>
  <c r="O197" i="9" s="1"/>
  <c r="O177" i="9"/>
  <c r="O179" i="9"/>
  <c r="O180" i="9"/>
  <c r="O189" i="9" s="1"/>
  <c r="O196" i="9" s="1"/>
  <c r="O205" i="9" s="1"/>
  <c r="O178" i="9"/>
  <c r="M149" i="10"/>
  <c r="M156" i="10" s="1"/>
  <c r="K405" i="10"/>
  <c r="P66" i="4"/>
  <c r="Q67" i="4" s="1"/>
  <c r="P55" i="4"/>
  <c r="Q56" i="4" s="1"/>
  <c r="H50" i="4"/>
  <c r="M949" i="10"/>
  <c r="M956" i="10" s="1"/>
  <c r="M504" i="10"/>
  <c r="M511" i="10" s="1"/>
  <c r="K294" i="10"/>
  <c r="M318" i="9" l="1"/>
  <c r="M57" i="10"/>
  <c r="M64" i="10" s="1"/>
  <c r="P64" i="7"/>
  <c r="P63" i="7"/>
  <c r="P62" i="9" s="1"/>
  <c r="P69" i="9" s="1"/>
  <c r="P78" i="9" s="1"/>
  <c r="P85" i="9" s="1"/>
  <c r="P94" i="9" s="1"/>
  <c r="P62" i="7"/>
  <c r="P61" i="7"/>
  <c r="P60" i="9" s="1"/>
  <c r="P67" i="9" s="1"/>
  <c r="P76" i="9" s="1"/>
  <c r="P83" i="9" s="1"/>
  <c r="P92" i="9" s="1"/>
  <c r="P59" i="7"/>
  <c r="P58" i="9" s="1"/>
  <c r="P65" i="9" s="1"/>
  <c r="P74" i="9" s="1"/>
  <c r="P81" i="9" s="1"/>
  <c r="P90" i="9" s="1"/>
  <c r="P60" i="7"/>
  <c r="P59" i="9" s="1"/>
  <c r="P66" i="9" s="1"/>
  <c r="P75" i="9" s="1"/>
  <c r="P82" i="9" s="1"/>
  <c r="P91" i="9" s="1"/>
  <c r="O629" i="10"/>
  <c r="M746" i="10"/>
  <c r="Q167" i="13"/>
  <c r="F172" i="13" s="1"/>
  <c r="F199" i="13" s="1"/>
  <c r="Q939" i="10"/>
  <c r="Q16" i="11"/>
  <c r="Q915" i="10"/>
  <c r="Q803" i="10"/>
  <c r="Q827" i="10"/>
  <c r="Q715" i="10"/>
  <c r="Q12" i="12"/>
  <c r="F13" i="12" s="1"/>
  <c r="F17" i="12" s="1"/>
  <c r="F19" i="12" s="1"/>
  <c r="Q691" i="10"/>
  <c r="Q467" i="10"/>
  <c r="Q491" i="10"/>
  <c r="Q603" i="10"/>
  <c r="Q579" i="10"/>
  <c r="Q379" i="10"/>
  <c r="Q243" i="10"/>
  <c r="Q155" i="10"/>
  <c r="Q131" i="10"/>
  <c r="Q267" i="10"/>
  <c r="Q20" i="10"/>
  <c r="Q264" i="9"/>
  <c r="Q355" i="10"/>
  <c r="Q43" i="10"/>
  <c r="Q64" i="9"/>
  <c r="Q20" i="9"/>
  <c r="Q288" i="9"/>
  <c r="Q152" i="9"/>
  <c r="Q176" i="9"/>
  <c r="Q143" i="7"/>
  <c r="Q18" i="7"/>
  <c r="Q89" i="4"/>
  <c r="Q90" i="4" s="1"/>
  <c r="Q87" i="7"/>
  <c r="Q171" i="7"/>
  <c r="Q115" i="7"/>
  <c r="Q60" i="4"/>
  <c r="F61" i="4" s="1"/>
  <c r="F21" i="14" s="1"/>
  <c r="Q58" i="7"/>
  <c r="H56" i="4"/>
  <c r="Q71" i="4"/>
  <c r="Q72" i="4" s="1"/>
  <c r="H67" i="4"/>
  <c r="H71" i="4" s="1"/>
  <c r="O42" i="10"/>
  <c r="O49" i="10" s="1"/>
  <c r="M853" i="10"/>
  <c r="O186" i="9"/>
  <c r="O193" i="9" s="1"/>
  <c r="M316" i="9"/>
  <c r="M632" i="10"/>
  <c r="O505" i="10"/>
  <c r="O512" i="10" s="1"/>
  <c r="P121" i="7"/>
  <c r="P120" i="7"/>
  <c r="P153" i="10" s="1"/>
  <c r="P160" i="10" s="1"/>
  <c r="P169" i="10" s="1"/>
  <c r="P176" i="10" s="1"/>
  <c r="P185" i="10" s="1"/>
  <c r="P119" i="7"/>
  <c r="P152" i="10" s="1"/>
  <c r="P159" i="10" s="1"/>
  <c r="P168" i="10" s="1"/>
  <c r="P175" i="10" s="1"/>
  <c r="P184" i="10" s="1"/>
  <c r="P118" i="7"/>
  <c r="P117" i="7"/>
  <c r="P116" i="7"/>
  <c r="P178" i="9"/>
  <c r="P187" i="9" s="1"/>
  <c r="P194" i="9" s="1"/>
  <c r="P203" i="9" s="1"/>
  <c r="P179" i="9"/>
  <c r="P188" i="9" s="1"/>
  <c r="P195" i="9" s="1"/>
  <c r="P204" i="9" s="1"/>
  <c r="P180" i="9"/>
  <c r="P189" i="9" s="1"/>
  <c r="P196" i="9" s="1"/>
  <c r="P205" i="9" s="1"/>
  <c r="P182" i="9"/>
  <c r="P191" i="9" s="1"/>
  <c r="P198" i="9" s="1"/>
  <c r="P207" i="9" s="1"/>
  <c r="P177" i="9"/>
  <c r="P186" i="9" s="1"/>
  <c r="P193" i="9" s="1"/>
  <c r="P202" i="9" s="1"/>
  <c r="P181" i="9"/>
  <c r="P493" i="10"/>
  <c r="P502" i="10" s="1"/>
  <c r="P509" i="10" s="1"/>
  <c r="P518" i="10" s="1"/>
  <c r="P495" i="10"/>
  <c r="P492" i="10"/>
  <c r="P494" i="10"/>
  <c r="P503" i="10" s="1"/>
  <c r="P510" i="10" s="1"/>
  <c r="P519" i="10" s="1"/>
  <c r="P496" i="10"/>
  <c r="P505" i="10" s="1"/>
  <c r="P512" i="10" s="1"/>
  <c r="P521" i="10" s="1"/>
  <c r="P497" i="10"/>
  <c r="P506" i="10" s="1"/>
  <c r="P513" i="10" s="1"/>
  <c r="P522" i="10" s="1"/>
  <c r="P941" i="10"/>
  <c r="P950" i="10" s="1"/>
  <c r="P957" i="10" s="1"/>
  <c r="P966" i="10" s="1"/>
  <c r="P940" i="10"/>
  <c r="P945" i="10"/>
  <c r="P942" i="10"/>
  <c r="P951" i="10" s="1"/>
  <c r="P958" i="10" s="1"/>
  <c r="P967" i="10" s="1"/>
  <c r="P944" i="10"/>
  <c r="P943" i="10"/>
  <c r="M314" i="9"/>
  <c r="O618" i="10"/>
  <c r="O625" i="10" s="1"/>
  <c r="O60" i="9"/>
  <c r="O67" i="9" s="1"/>
  <c r="O187" i="9"/>
  <c r="O194" i="9" s="1"/>
  <c r="M170" i="10"/>
  <c r="M177" i="10" s="1"/>
  <c r="M631" i="10"/>
  <c r="M968" i="10"/>
  <c r="M520" i="10"/>
  <c r="P3" i="14"/>
  <c r="P3" i="15"/>
  <c r="P3" i="13"/>
  <c r="P3" i="12"/>
  <c r="P3" i="11"/>
  <c r="P3" i="10"/>
  <c r="P3" i="9"/>
  <c r="P3" i="8"/>
  <c r="P3" i="7"/>
  <c r="P3" i="6"/>
  <c r="P3" i="5"/>
  <c r="P3" i="3"/>
  <c r="P3" i="4"/>
  <c r="M394" i="10"/>
  <c r="M401" i="10" s="1"/>
  <c r="O377" i="10"/>
  <c r="O384" i="10" s="1"/>
  <c r="M53" i="10"/>
  <c r="M60" i="10" s="1"/>
  <c r="O617" i="10"/>
  <c r="O624" i="10" s="1"/>
  <c r="O59" i="9"/>
  <c r="O66" i="9" s="1"/>
  <c r="M78" i="9"/>
  <c r="M85" i="9" s="1"/>
  <c r="M969" i="10"/>
  <c r="O502" i="10"/>
  <c r="O509" i="10" s="1"/>
  <c r="O741" i="10"/>
  <c r="O951" i="10"/>
  <c r="O958" i="10" s="1"/>
  <c r="O517" i="10"/>
  <c r="O206" i="9"/>
  <c r="M965" i="10"/>
  <c r="M54" i="10"/>
  <c r="M61" i="10" s="1"/>
  <c r="M169" i="10"/>
  <c r="M176" i="10" s="1"/>
  <c r="M744" i="10"/>
  <c r="O152" i="10"/>
  <c r="O159" i="10" s="1"/>
  <c r="P177" i="7"/>
  <c r="P176" i="7"/>
  <c r="P377" i="10" s="1"/>
  <c r="P384" i="10" s="1"/>
  <c r="P393" i="10" s="1"/>
  <c r="P400" i="10" s="1"/>
  <c r="P409" i="10" s="1"/>
  <c r="P175" i="7"/>
  <c r="P174" i="7"/>
  <c r="P375" i="10" s="1"/>
  <c r="P382" i="10" s="1"/>
  <c r="P391" i="10" s="1"/>
  <c r="P398" i="10" s="1"/>
  <c r="P407" i="10" s="1"/>
  <c r="P173" i="7"/>
  <c r="P374" i="10" s="1"/>
  <c r="P381" i="10" s="1"/>
  <c r="P390" i="10" s="1"/>
  <c r="P397" i="10" s="1"/>
  <c r="P406" i="10" s="1"/>
  <c r="P172" i="7"/>
  <c r="P373" i="10" s="1"/>
  <c r="P380" i="10" s="1"/>
  <c r="P389" i="10" s="1"/>
  <c r="P396" i="10" s="1"/>
  <c r="P405" i="10" s="1"/>
  <c r="P606" i="10"/>
  <c r="P615" i="10" s="1"/>
  <c r="P622" i="10" s="1"/>
  <c r="P631" i="10" s="1"/>
  <c r="P604" i="10"/>
  <c r="P607" i="10"/>
  <c r="P616" i="10" s="1"/>
  <c r="P623" i="10" s="1"/>
  <c r="P632" i="10" s="1"/>
  <c r="P608" i="10"/>
  <c r="P617" i="10" s="1"/>
  <c r="P624" i="10" s="1"/>
  <c r="P633" i="10" s="1"/>
  <c r="P605" i="10"/>
  <c r="P609" i="10"/>
  <c r="P618" i="10" s="1"/>
  <c r="P625" i="10" s="1"/>
  <c r="P634" i="10" s="1"/>
  <c r="M77" i="9"/>
  <c r="M84" i="9" s="1"/>
  <c r="O519" i="10"/>
  <c r="M79" i="9"/>
  <c r="M86" i="9" s="1"/>
  <c r="M207" i="9"/>
  <c r="M56" i="10"/>
  <c r="M63" i="10" s="1"/>
  <c r="M970" i="10"/>
  <c r="M205" i="9"/>
  <c r="O506" i="10"/>
  <c r="O513" i="10" s="1"/>
  <c r="P90" i="7"/>
  <c r="P39" i="10" s="1"/>
  <c r="P46" i="10" s="1"/>
  <c r="P55" i="10" s="1"/>
  <c r="P62" i="10" s="1"/>
  <c r="P71" i="10" s="1"/>
  <c r="P89" i="7"/>
  <c r="P88" i="7"/>
  <c r="P37" i="10" s="1"/>
  <c r="P44" i="10" s="1"/>
  <c r="P53" i="10" s="1"/>
  <c r="P60" i="10" s="1"/>
  <c r="P69" i="10" s="1"/>
  <c r="P93" i="7"/>
  <c r="P42" i="10" s="1"/>
  <c r="P49" i="10" s="1"/>
  <c r="P58" i="10" s="1"/>
  <c r="P65" i="10" s="1"/>
  <c r="P74" i="10" s="1"/>
  <c r="P91" i="7"/>
  <c r="P40" i="10" s="1"/>
  <c r="P47" i="10" s="1"/>
  <c r="P56" i="10" s="1"/>
  <c r="P63" i="10" s="1"/>
  <c r="P72" i="10" s="1"/>
  <c r="P92" i="7"/>
  <c r="P41" i="10" s="1"/>
  <c r="P48" i="10" s="1"/>
  <c r="P57" i="10" s="1"/>
  <c r="P64" i="10" s="1"/>
  <c r="P73" i="10" s="1"/>
  <c r="P293" i="9"/>
  <c r="P302" i="9" s="1"/>
  <c r="P309" i="9" s="1"/>
  <c r="P318" i="9" s="1"/>
  <c r="P292" i="9"/>
  <c r="P289" i="9"/>
  <c r="P294" i="9"/>
  <c r="P291" i="9"/>
  <c r="P290" i="9"/>
  <c r="P299" i="9" s="1"/>
  <c r="P306" i="9" s="1"/>
  <c r="P315" i="9" s="1"/>
  <c r="P832" i="10"/>
  <c r="P828" i="10"/>
  <c r="P829" i="10"/>
  <c r="P833" i="10"/>
  <c r="P842" i="10" s="1"/>
  <c r="P849" i="10" s="1"/>
  <c r="P858" i="10" s="1"/>
  <c r="P830" i="10"/>
  <c r="P839" i="10" s="1"/>
  <c r="P846" i="10" s="1"/>
  <c r="P855" i="10" s="1"/>
  <c r="P831" i="10"/>
  <c r="M391" i="10"/>
  <c r="M398" i="10" s="1"/>
  <c r="H37" i="4"/>
  <c r="H88" i="4"/>
  <c r="M743" i="10"/>
  <c r="P144" i="7"/>
  <c r="P261" i="10" s="1"/>
  <c r="P268" i="10" s="1"/>
  <c r="P277" i="10" s="1"/>
  <c r="P284" i="10" s="1"/>
  <c r="P293" i="10" s="1"/>
  <c r="P149" i="7"/>
  <c r="P148" i="7"/>
  <c r="P147" i="7"/>
  <c r="P145" i="7"/>
  <c r="P146" i="7"/>
  <c r="P263" i="10" s="1"/>
  <c r="P270" i="10" s="1"/>
  <c r="O188" i="9"/>
  <c r="O195" i="9" s="1"/>
  <c r="M165" i="10"/>
  <c r="M172" i="10" s="1"/>
  <c r="O39" i="10"/>
  <c r="O46" i="10" s="1"/>
  <c r="M742" i="10"/>
  <c r="M317" i="9"/>
  <c r="H66" i="4"/>
  <c r="H55" i="4"/>
  <c r="M857" i="10"/>
  <c r="M166" i="10"/>
  <c r="M173" i="10" s="1"/>
  <c r="P716" i="10"/>
  <c r="P725" i="10" s="1"/>
  <c r="P732" i="10" s="1"/>
  <c r="P741" i="10" s="1"/>
  <c r="P719" i="10"/>
  <c r="P728" i="10" s="1"/>
  <c r="P735" i="10" s="1"/>
  <c r="P744" i="10" s="1"/>
  <c r="P717" i="10"/>
  <c r="P726" i="10" s="1"/>
  <c r="P733" i="10" s="1"/>
  <c r="P742" i="10" s="1"/>
  <c r="P721" i="10"/>
  <c r="P720" i="10"/>
  <c r="P718" i="10"/>
  <c r="M167" i="10"/>
  <c r="M174" i="10" s="1"/>
  <c r="M280" i="10"/>
  <c r="M287" i="10" s="1"/>
  <c r="M966" i="10"/>
  <c r="O299" i="9"/>
  <c r="O306" i="9" s="1"/>
  <c r="O281" i="10"/>
  <c r="O288" i="10" s="1"/>
  <c r="O58" i="9"/>
  <c r="O65" i="9" s="1"/>
  <c r="F173" i="13" l="1"/>
  <c r="F200" i="13" s="1"/>
  <c r="F170" i="13"/>
  <c r="F197" i="13" s="1"/>
  <c r="F171" i="13"/>
  <c r="F198" i="13" s="1"/>
  <c r="F168" i="13"/>
  <c r="F195" i="13" s="1"/>
  <c r="F169" i="13"/>
  <c r="F196" i="13" s="1"/>
  <c r="O634" i="10"/>
  <c r="Q940" i="10"/>
  <c r="Q949" i="10" s="1"/>
  <c r="Q956" i="10" s="1"/>
  <c r="Q965" i="10" s="1"/>
  <c r="Q942" i="10"/>
  <c r="Q941" i="10"/>
  <c r="Q943" i="10"/>
  <c r="Q952" i="10" s="1"/>
  <c r="Q959" i="10" s="1"/>
  <c r="Q968" i="10" s="1"/>
  <c r="Q945" i="10"/>
  <c r="Q954" i="10" s="1"/>
  <c r="Q961" i="10" s="1"/>
  <c r="Q970" i="10" s="1"/>
  <c r="Q944" i="10"/>
  <c r="Q953" i="10" s="1"/>
  <c r="Q960" i="10" s="1"/>
  <c r="Q969" i="10" s="1"/>
  <c r="M407" i="10"/>
  <c r="P265" i="10"/>
  <c r="P272" i="10" s="1"/>
  <c r="P266" i="10"/>
  <c r="P273" i="10" s="1"/>
  <c r="P840" i="10"/>
  <c r="P847" i="10" s="1"/>
  <c r="P303" i="9"/>
  <c r="P310" i="9" s="1"/>
  <c r="P38" i="10"/>
  <c r="P45" i="10" s="1"/>
  <c r="P378" i="10"/>
  <c r="P385" i="10" s="1"/>
  <c r="O518" i="10"/>
  <c r="O75" i="9"/>
  <c r="O82" i="9" s="1"/>
  <c r="O393" i="10"/>
  <c r="O400" i="10" s="1"/>
  <c r="O203" i="9"/>
  <c r="Q120" i="7"/>
  <c r="Q153" i="10" s="1"/>
  <c r="Q160" i="10" s="1"/>
  <c r="Q119" i="7"/>
  <c r="Q118" i="7"/>
  <c r="Q151" i="10" s="1"/>
  <c r="Q158" i="10" s="1"/>
  <c r="Q167" i="10" s="1"/>
  <c r="Q174" i="10" s="1"/>
  <c r="Q183" i="10" s="1"/>
  <c r="Q117" i="7"/>
  <c r="Q150" i="10" s="1"/>
  <c r="Q157" i="10" s="1"/>
  <c r="Q166" i="10" s="1"/>
  <c r="Q173" i="10" s="1"/>
  <c r="Q182" i="10" s="1"/>
  <c r="Q116" i="7"/>
  <c r="Q149" i="10" s="1"/>
  <c r="Q156" i="10" s="1"/>
  <c r="Q165" i="10" s="1"/>
  <c r="Q172" i="10" s="1"/>
  <c r="Q181" i="10" s="1"/>
  <c r="Q121" i="7"/>
  <c r="Q154" i="10" s="1"/>
  <c r="Q161" i="10" s="1"/>
  <c r="Q170" i="10" s="1"/>
  <c r="Q177" i="10" s="1"/>
  <c r="Q186" i="10" s="1"/>
  <c r="Q292" i="9"/>
  <c r="Q301" i="9" s="1"/>
  <c r="Q308" i="9" s="1"/>
  <c r="Q317" i="9" s="1"/>
  <c r="Q290" i="9"/>
  <c r="Q294" i="9"/>
  <c r="Q303" i="9" s="1"/>
  <c r="Q310" i="9" s="1"/>
  <c r="Q319" i="9" s="1"/>
  <c r="Q291" i="9"/>
  <c r="Q300" i="9" s="1"/>
  <c r="Q307" i="9" s="1"/>
  <c r="Q316" i="9" s="1"/>
  <c r="Q289" i="9"/>
  <c r="Q298" i="9" s="1"/>
  <c r="Q305" i="9" s="1"/>
  <c r="Q314" i="9" s="1"/>
  <c r="Q293" i="9"/>
  <c r="M296" i="10"/>
  <c r="P298" i="9"/>
  <c r="P305" i="9" s="1"/>
  <c r="M72" i="10"/>
  <c r="P613" i="10"/>
  <c r="P620" i="10" s="1"/>
  <c r="M185" i="10"/>
  <c r="O967" i="10"/>
  <c r="Q3" i="14"/>
  <c r="Q3" i="12"/>
  <c r="Q3" i="15"/>
  <c r="Q3" i="13"/>
  <c r="Q3" i="11"/>
  <c r="Q3" i="10"/>
  <c r="Q3" i="9"/>
  <c r="Q3" i="7"/>
  <c r="Q3" i="8"/>
  <c r="Q3" i="6"/>
  <c r="Q3" i="5"/>
  <c r="Q3" i="3"/>
  <c r="Q3" i="4"/>
  <c r="H90" i="4"/>
  <c r="P154" i="10"/>
  <c r="P161" i="10" s="1"/>
  <c r="H121" i="7"/>
  <c r="H154" i="10" s="1"/>
  <c r="Q176" i="7"/>
  <c r="Q377" i="10" s="1"/>
  <c r="Q384" i="10" s="1"/>
  <c r="Q393" i="10" s="1"/>
  <c r="Q400" i="10" s="1"/>
  <c r="Q409" i="10" s="1"/>
  <c r="Q175" i="7"/>
  <c r="Q376" i="10" s="1"/>
  <c r="Q383" i="10" s="1"/>
  <c r="Q392" i="10" s="1"/>
  <c r="Q399" i="10" s="1"/>
  <c r="Q408" i="10" s="1"/>
  <c r="Q174" i="7"/>
  <c r="Q375" i="10" s="1"/>
  <c r="Q382" i="10" s="1"/>
  <c r="Q391" i="10" s="1"/>
  <c r="Q398" i="10" s="1"/>
  <c r="Q407" i="10" s="1"/>
  <c r="Q173" i="7"/>
  <c r="Q172" i="7"/>
  <c r="Q177" i="7"/>
  <c r="Q378" i="10" s="1"/>
  <c r="Q385" i="10" s="1"/>
  <c r="Q394" i="10" s="1"/>
  <c r="Q401" i="10" s="1"/>
  <c r="Q410" i="10" s="1"/>
  <c r="F230" i="12"/>
  <c r="F232" i="12" s="1"/>
  <c r="F189" i="12"/>
  <c r="F190" i="12" s="1"/>
  <c r="F195" i="12" s="1"/>
  <c r="F182" i="12"/>
  <c r="F184" i="12" s="1"/>
  <c r="F126" i="12"/>
  <c r="F128" i="12" s="1"/>
  <c r="M73" i="10"/>
  <c r="P262" i="10"/>
  <c r="P269" i="10" s="1"/>
  <c r="O55" i="10"/>
  <c r="O62" i="10" s="1"/>
  <c r="O204" i="9"/>
  <c r="O168" i="10"/>
  <c r="O175" i="10" s="1"/>
  <c r="M410" i="10"/>
  <c r="Q89" i="7"/>
  <c r="Q38" i="10" s="1"/>
  <c r="Q45" i="10" s="1"/>
  <c r="Q54" i="10" s="1"/>
  <c r="Q61" i="10" s="1"/>
  <c r="Q70" i="10" s="1"/>
  <c r="Q88" i="7"/>
  <c r="Q37" i="10" s="1"/>
  <c r="Q44" i="10" s="1"/>
  <c r="Q53" i="10" s="1"/>
  <c r="Q60" i="10" s="1"/>
  <c r="Q69" i="10" s="1"/>
  <c r="Q93" i="7"/>
  <c r="Q42" i="10" s="1"/>
  <c r="Q49" i="10" s="1"/>
  <c r="Q58" i="10" s="1"/>
  <c r="Q65" i="10" s="1"/>
  <c r="Q74" i="10" s="1"/>
  <c r="Q92" i="7"/>
  <c r="Q90" i="7"/>
  <c r="Q91" i="7"/>
  <c r="Q40" i="10" s="1"/>
  <c r="Q47" i="10" s="1"/>
  <c r="Q56" i="10" s="1"/>
  <c r="Q63" i="10" s="1"/>
  <c r="Q72" i="10" s="1"/>
  <c r="Q717" i="10"/>
  <c r="Q726" i="10" s="1"/>
  <c r="Q733" i="10" s="1"/>
  <c r="Q718" i="10"/>
  <c r="Q727" i="10" s="1"/>
  <c r="Q734" i="10" s="1"/>
  <c r="Q743" i="10" s="1"/>
  <c r="Q720" i="10"/>
  <c r="Q729" i="10" s="1"/>
  <c r="Q736" i="10" s="1"/>
  <c r="Q745" i="10" s="1"/>
  <c r="Q719" i="10"/>
  <c r="Q728" i="10" s="1"/>
  <c r="Q735" i="10" s="1"/>
  <c r="Q716" i="10"/>
  <c r="Q721" i="10"/>
  <c r="Q730" i="10" s="1"/>
  <c r="Q737" i="10" s="1"/>
  <c r="Q746" i="10" s="1"/>
  <c r="O74" i="9"/>
  <c r="O81" i="9" s="1"/>
  <c r="P730" i="10"/>
  <c r="P737" i="10" s="1"/>
  <c r="O297" i="10"/>
  <c r="O522" i="10"/>
  <c r="M93" i="9"/>
  <c r="O633" i="10"/>
  <c r="P953" i="10"/>
  <c r="P960" i="10" s="1"/>
  <c r="P501" i="10"/>
  <c r="P508" i="10" s="1"/>
  <c r="Q831" i="10"/>
  <c r="Q840" i="10" s="1"/>
  <c r="Q847" i="10" s="1"/>
  <c r="Q856" i="10" s="1"/>
  <c r="Q832" i="10"/>
  <c r="Q841" i="10" s="1"/>
  <c r="Q848" i="10" s="1"/>
  <c r="Q857" i="10" s="1"/>
  <c r="Q828" i="10"/>
  <c r="Q837" i="10" s="1"/>
  <c r="Q844" i="10" s="1"/>
  <c r="Q853" i="10" s="1"/>
  <c r="Q833" i="10"/>
  <c r="Q830" i="10"/>
  <c r="Q829" i="10"/>
  <c r="Q838" i="10" s="1"/>
  <c r="Q845" i="10" s="1"/>
  <c r="Q854" i="10" s="1"/>
  <c r="M181" i="10"/>
  <c r="P300" i="9"/>
  <c r="P307" i="9" s="1"/>
  <c r="P301" i="9"/>
  <c r="P308" i="9" s="1"/>
  <c r="H292" i="9"/>
  <c r="H301" i="9" s="1"/>
  <c r="P952" i="10"/>
  <c r="P959" i="10" s="1"/>
  <c r="M183" i="10"/>
  <c r="P838" i="10"/>
  <c r="P845" i="10" s="1"/>
  <c r="O315" i="9"/>
  <c r="M182" i="10"/>
  <c r="P279" i="10"/>
  <c r="P286" i="10" s="1"/>
  <c r="P837" i="10"/>
  <c r="P844" i="10" s="1"/>
  <c r="O76" i="9"/>
  <c r="O83" i="9" s="1"/>
  <c r="P504" i="10"/>
  <c r="P511" i="10" s="1"/>
  <c r="P149" i="10"/>
  <c r="P156" i="10" s="1"/>
  <c r="H116" i="7"/>
  <c r="H149" i="10" s="1"/>
  <c r="O521" i="10"/>
  <c r="O58" i="10"/>
  <c r="O65" i="10" s="1"/>
  <c r="Q76" i="4"/>
  <c r="F77" i="4" s="1"/>
  <c r="F22" i="14" s="1"/>
  <c r="F23" i="14" s="1"/>
  <c r="F39" i="14" s="1"/>
  <c r="F40" i="14" s="1"/>
  <c r="F11" i="14" s="1"/>
  <c r="H72" i="4"/>
  <c r="H76" i="4" s="1"/>
  <c r="P61" i="9"/>
  <c r="P68" i="9" s="1"/>
  <c r="Q607" i="10"/>
  <c r="Q616" i="10" s="1"/>
  <c r="Q623" i="10" s="1"/>
  <c r="Q632" i="10" s="1"/>
  <c r="F638" i="10" s="1"/>
  <c r="Q604" i="10"/>
  <c r="Q613" i="10" s="1"/>
  <c r="Q620" i="10" s="1"/>
  <c r="Q629" i="10" s="1"/>
  <c r="Q609" i="10"/>
  <c r="Q618" i="10" s="1"/>
  <c r="Q625" i="10" s="1"/>
  <c r="Q634" i="10" s="1"/>
  <c r="Q608" i="10"/>
  <c r="Q617" i="10" s="1"/>
  <c r="Q624" i="10" s="1"/>
  <c r="Q633" i="10" s="1"/>
  <c r="Q606" i="10"/>
  <c r="Q605" i="10"/>
  <c r="Q614" i="10" s="1"/>
  <c r="Q621" i="10" s="1"/>
  <c r="Q630" i="10" s="1"/>
  <c r="P727" i="10"/>
  <c r="P734" i="10" s="1"/>
  <c r="P841" i="10"/>
  <c r="P848" i="10" s="1"/>
  <c r="M95" i="9"/>
  <c r="M94" i="9"/>
  <c r="P954" i="10"/>
  <c r="P961" i="10" s="1"/>
  <c r="P150" i="10"/>
  <c r="P157" i="10" s="1"/>
  <c r="H12" i="12"/>
  <c r="H167" i="13"/>
  <c r="H915" i="10"/>
  <c r="H939" i="10"/>
  <c r="H803" i="10"/>
  <c r="H691" i="10"/>
  <c r="H715" i="10"/>
  <c r="H603" i="10"/>
  <c r="H827" i="10"/>
  <c r="H16" i="11"/>
  <c r="H467" i="10"/>
  <c r="H491" i="10"/>
  <c r="H579" i="10"/>
  <c r="H267" i="10"/>
  <c r="H155" i="10"/>
  <c r="H355" i="10"/>
  <c r="H379" i="10"/>
  <c r="H131" i="10"/>
  <c r="H20" i="10"/>
  <c r="H243" i="10"/>
  <c r="H264" i="9"/>
  <c r="H64" i="9"/>
  <c r="H20" i="9"/>
  <c r="H43" i="10"/>
  <c r="H288" i="9"/>
  <c r="H152" i="9"/>
  <c r="H176" i="9"/>
  <c r="H58" i="7"/>
  <c r="H143" i="7"/>
  <c r="H18" i="7"/>
  <c r="H89" i="4"/>
  <c r="H87" i="7"/>
  <c r="H171" i="7"/>
  <c r="H60" i="4"/>
  <c r="H115" i="7"/>
  <c r="Q149" i="7"/>
  <c r="Q266" i="10" s="1"/>
  <c r="Q273" i="10" s="1"/>
  <c r="Q282" i="10" s="1"/>
  <c r="Q289" i="10" s="1"/>
  <c r="Q298" i="10" s="1"/>
  <c r="Q148" i="7"/>
  <c r="Q265" i="10" s="1"/>
  <c r="Q272" i="10" s="1"/>
  <c r="Q281" i="10" s="1"/>
  <c r="Q288" i="10" s="1"/>
  <c r="Q297" i="10" s="1"/>
  <c r="Q147" i="7"/>
  <c r="Q264" i="10" s="1"/>
  <c r="Q271" i="10" s="1"/>
  <c r="Q280" i="10" s="1"/>
  <c r="Q287" i="10" s="1"/>
  <c r="Q296" i="10" s="1"/>
  <c r="Q146" i="7"/>
  <c r="Q144" i="7"/>
  <c r="Q145" i="7"/>
  <c r="Q262" i="10" s="1"/>
  <c r="Q269" i="10" s="1"/>
  <c r="Q278" i="10" s="1"/>
  <c r="Q285" i="10" s="1"/>
  <c r="Q294" i="10" s="1"/>
  <c r="P729" i="10"/>
  <c r="P736" i="10" s="1"/>
  <c r="P264" i="10"/>
  <c r="P271" i="10" s="1"/>
  <c r="P614" i="10"/>
  <c r="P621" i="10" s="1"/>
  <c r="P376" i="10"/>
  <c r="P383" i="10" s="1"/>
  <c r="M70" i="10"/>
  <c r="M69" i="10"/>
  <c r="M186" i="10"/>
  <c r="P949" i="10"/>
  <c r="P956" i="10" s="1"/>
  <c r="P190" i="9"/>
  <c r="P197" i="9" s="1"/>
  <c r="P151" i="10"/>
  <c r="P158" i="10" s="1"/>
  <c r="H118" i="7"/>
  <c r="H151" i="10" s="1"/>
  <c r="O202" i="9"/>
  <c r="Q64" i="7"/>
  <c r="Q63" i="9" s="1"/>
  <c r="Q70" i="9" s="1"/>
  <c r="Q79" i="9" s="1"/>
  <c r="Q86" i="9" s="1"/>
  <c r="Q95" i="9" s="1"/>
  <c r="Q63" i="7"/>
  <c r="Q62" i="7"/>
  <c r="Q61" i="9" s="1"/>
  <c r="Q68" i="9" s="1"/>
  <c r="Q77" i="9" s="1"/>
  <c r="Q84" i="9" s="1"/>
  <c r="Q93" i="9" s="1"/>
  <c r="Q61" i="7"/>
  <c r="Q60" i="7"/>
  <c r="Q59" i="7"/>
  <c r="Q179" i="9"/>
  <c r="Q180" i="9"/>
  <c r="Q189" i="9" s="1"/>
  <c r="Q196" i="9" s="1"/>
  <c r="Q205" i="9" s="1"/>
  <c r="F211" i="9" s="1"/>
  <c r="Q178" i="9"/>
  <c r="Q181" i="9"/>
  <c r="Q190" i="9" s="1"/>
  <c r="Q197" i="9" s="1"/>
  <c r="Q206" i="9" s="1"/>
  <c r="Q177" i="9"/>
  <c r="Q182" i="9"/>
  <c r="Q494" i="10"/>
  <c r="Q493" i="10"/>
  <c r="Q496" i="10"/>
  <c r="Q505" i="10" s="1"/>
  <c r="Q512" i="10" s="1"/>
  <c r="Q521" i="10" s="1"/>
  <c r="Q495" i="10"/>
  <c r="Q504" i="10" s="1"/>
  <c r="Q511" i="10" s="1"/>
  <c r="Q520" i="10" s="1"/>
  <c r="Q497" i="10"/>
  <c r="Q492" i="10"/>
  <c r="Q501" i="10" s="1"/>
  <c r="Q508" i="10" s="1"/>
  <c r="Q517" i="10" s="1"/>
  <c r="P63" i="9"/>
  <c r="P70" i="9" s="1"/>
  <c r="H44" i="10" l="1"/>
  <c r="H53" i="10" s="1"/>
  <c r="H60" i="10"/>
  <c r="H69" i="10" s="1"/>
  <c r="H88" i="7"/>
  <c r="H37" i="10" s="1"/>
  <c r="H719" i="10"/>
  <c r="H728" i="10" s="1"/>
  <c r="H382" i="10"/>
  <c r="H391" i="10" s="1"/>
  <c r="F75" i="10"/>
  <c r="F30" i="12" s="1"/>
  <c r="H175" i="7"/>
  <c r="H376" i="10" s="1"/>
  <c r="H181" i="9"/>
  <c r="H190" i="9" s="1"/>
  <c r="H720" i="10"/>
  <c r="H729" i="10" s="1"/>
  <c r="H91" i="7"/>
  <c r="H40" i="10" s="1"/>
  <c r="H63" i="10"/>
  <c r="H72" i="10" s="1"/>
  <c r="H718" i="10"/>
  <c r="H727" i="10" s="1"/>
  <c r="H943" i="10"/>
  <c r="H952" i="10" s="1"/>
  <c r="H608" i="10"/>
  <c r="H617" i="10" s="1"/>
  <c r="F639" i="10"/>
  <c r="F649" i="10" s="1"/>
  <c r="F657" i="10" s="1"/>
  <c r="F672" i="10" s="1"/>
  <c r="H940" i="10"/>
  <c r="H949" i="10" s="1"/>
  <c r="H944" i="10"/>
  <c r="H953" i="10" s="1"/>
  <c r="H828" i="10"/>
  <c r="H837" i="10" s="1"/>
  <c r="F78" i="10"/>
  <c r="F33" i="12" s="1"/>
  <c r="H605" i="10"/>
  <c r="H614" i="10" s="1"/>
  <c r="H117" i="7"/>
  <c r="H150" i="10" s="1"/>
  <c r="H291" i="9"/>
  <c r="H300" i="9" s="1"/>
  <c r="H289" i="9"/>
  <c r="H298" i="9" s="1"/>
  <c r="H832" i="10"/>
  <c r="H841" i="10" s="1"/>
  <c r="H609" i="10"/>
  <c r="H618" i="10" s="1"/>
  <c r="H829" i="10"/>
  <c r="H838" i="10" s="1"/>
  <c r="H492" i="10"/>
  <c r="H501" i="10" s="1"/>
  <c r="H717" i="10"/>
  <c r="H726" i="10" s="1"/>
  <c r="H147" i="7"/>
  <c r="H264" i="10" s="1"/>
  <c r="H945" i="10"/>
  <c r="H954" i="10" s="1"/>
  <c r="H120" i="7"/>
  <c r="H153" i="10" s="1"/>
  <c r="F39" i="12"/>
  <c r="F221" i="9"/>
  <c r="F229" i="9" s="1"/>
  <c r="F244" i="9" s="1"/>
  <c r="F238" i="9"/>
  <c r="F81" i="12"/>
  <c r="F648" i="10"/>
  <c r="F656" i="10" s="1"/>
  <c r="F671" i="10" s="1"/>
  <c r="F665" i="10"/>
  <c r="Q187" i="9"/>
  <c r="Q194" i="9" s="1"/>
  <c r="H178" i="9"/>
  <c r="H187" i="9" s="1"/>
  <c r="P965" i="10"/>
  <c r="F971" i="10" s="1"/>
  <c r="H956" i="10"/>
  <c r="H965" i="10" s="1"/>
  <c r="P280" i="10"/>
  <c r="P287" i="10" s="1"/>
  <c r="H271" i="10"/>
  <c r="H280" i="10" s="1"/>
  <c r="H512" i="10"/>
  <c r="H521" i="10" s="1"/>
  <c r="H496" i="10"/>
  <c r="H505" i="10" s="1"/>
  <c r="Q39" i="10"/>
  <c r="Q46" i="10" s="1"/>
  <c r="H90" i="7"/>
  <c r="H39" i="10" s="1"/>
  <c r="H145" i="7"/>
  <c r="H262" i="10" s="1"/>
  <c r="P170" i="10"/>
  <c r="P177" i="10" s="1"/>
  <c r="H161" i="10"/>
  <c r="H170" i="10" s="1"/>
  <c r="H177" i="7"/>
  <c r="H378" i="10" s="1"/>
  <c r="H831" i="10"/>
  <c r="H840" i="10" s="1"/>
  <c r="H148" i="7"/>
  <c r="H265" i="10" s="1"/>
  <c r="Q950" i="10"/>
  <c r="Q957" i="10" s="1"/>
  <c r="H941" i="10"/>
  <c r="H950" i="10" s="1"/>
  <c r="P316" i="9"/>
  <c r="F322" i="9" s="1"/>
  <c r="H307" i="9"/>
  <c r="H316" i="9" s="1"/>
  <c r="Q41" i="10"/>
  <c r="Q48" i="10" s="1"/>
  <c r="H92" i="7"/>
  <c r="H41" i="10" s="1"/>
  <c r="P278" i="10"/>
  <c r="P285" i="10" s="1"/>
  <c r="H269" i="10"/>
  <c r="H278" i="10" s="1"/>
  <c r="Q373" i="10"/>
  <c r="Q380" i="10" s="1"/>
  <c r="H172" i="7"/>
  <c r="H373" i="10" s="1"/>
  <c r="Q302" i="9"/>
  <c r="Q309" i="9" s="1"/>
  <c r="H293" i="9"/>
  <c r="H302" i="9" s="1"/>
  <c r="P394" i="10"/>
  <c r="P401" i="10" s="1"/>
  <c r="H385" i="10"/>
  <c r="H394" i="10" s="1"/>
  <c r="P856" i="10"/>
  <c r="F862" i="10" s="1"/>
  <c r="H847" i="10"/>
  <c r="H856" i="10" s="1"/>
  <c r="P281" i="10"/>
  <c r="P288" i="10" s="1"/>
  <c r="H272" i="10"/>
  <c r="H281" i="10" s="1"/>
  <c r="Q951" i="10"/>
  <c r="Q958" i="10" s="1"/>
  <c r="H942" i="10"/>
  <c r="H951" i="10" s="1"/>
  <c r="P970" i="10"/>
  <c r="F976" i="10" s="1"/>
  <c r="H961" i="10"/>
  <c r="H970" i="10" s="1"/>
  <c r="F527" i="10"/>
  <c r="P854" i="10"/>
  <c r="F860" i="10" s="1"/>
  <c r="H845" i="10"/>
  <c r="H854" i="10" s="1"/>
  <c r="Q839" i="10"/>
  <c r="Q846" i="10" s="1"/>
  <c r="H830" i="10"/>
  <c r="H839" i="10" s="1"/>
  <c r="H62" i="7"/>
  <c r="H61" i="9" s="1"/>
  <c r="P295" i="10"/>
  <c r="Q842" i="10"/>
  <c r="Q849" i="10" s="1"/>
  <c r="H833" i="10"/>
  <c r="H842" i="10" s="1"/>
  <c r="P517" i="10"/>
  <c r="F523" i="10" s="1"/>
  <c r="H508" i="10"/>
  <c r="H517" i="10" s="1"/>
  <c r="Q725" i="10"/>
  <c r="Q732" i="10" s="1"/>
  <c r="H716" i="10"/>
  <c r="H725" i="10" s="1"/>
  <c r="Q374" i="10"/>
  <c r="Q381" i="10" s="1"/>
  <c r="H173" i="7"/>
  <c r="H374" i="10" s="1"/>
  <c r="H384" i="10"/>
  <c r="H393" i="10" s="1"/>
  <c r="H149" i="7"/>
  <c r="H266" i="10" s="1"/>
  <c r="H398" i="10"/>
  <c r="H407" i="10" s="1"/>
  <c r="Q188" i="9"/>
  <c r="Q195" i="9" s="1"/>
  <c r="H179" i="9"/>
  <c r="H188" i="9" s="1"/>
  <c r="Q502" i="10"/>
  <c r="Q509" i="10" s="1"/>
  <c r="H493" i="10"/>
  <c r="H502" i="10" s="1"/>
  <c r="Q58" i="9"/>
  <c r="Q65" i="9" s="1"/>
  <c r="H59" i="7"/>
  <c r="H58" i="9" s="1"/>
  <c r="P745" i="10"/>
  <c r="H736" i="10"/>
  <c r="H745" i="10" s="1"/>
  <c r="P743" i="10"/>
  <c r="F749" i="10" s="1"/>
  <c r="H734" i="10"/>
  <c r="H743" i="10" s="1"/>
  <c r="P77" i="9"/>
  <c r="P84" i="9" s="1"/>
  <c r="H68" i="9"/>
  <c r="H77" i="9" s="1"/>
  <c r="P165" i="10"/>
  <c r="P172" i="10" s="1"/>
  <c r="H156" i="10"/>
  <c r="H165" i="10" s="1"/>
  <c r="H721" i="10"/>
  <c r="H730" i="10" s="1"/>
  <c r="Q744" i="10"/>
  <c r="F750" i="10" s="1"/>
  <c r="H735" i="10"/>
  <c r="H744" i="10" s="1"/>
  <c r="O184" i="10"/>
  <c r="P314" i="9"/>
  <c r="F320" i="9" s="1"/>
  <c r="H305" i="9"/>
  <c r="H314" i="9" s="1"/>
  <c r="Q152" i="10"/>
  <c r="Q159" i="10" s="1"/>
  <c r="H119" i="7"/>
  <c r="H152" i="10" s="1"/>
  <c r="O409" i="10"/>
  <c r="F415" i="10" s="1"/>
  <c r="H400" i="10"/>
  <c r="H409" i="10" s="1"/>
  <c r="H47" i="10"/>
  <c r="H56" i="10" s="1"/>
  <c r="P282" i="10"/>
  <c r="P289" i="10" s="1"/>
  <c r="H273" i="10"/>
  <c r="H282" i="10" s="1"/>
  <c r="F413" i="10"/>
  <c r="H623" i="10"/>
  <c r="H632" i="10" s="1"/>
  <c r="Q506" i="10"/>
  <c r="Q513" i="10" s="1"/>
  <c r="H497" i="10"/>
  <c r="H506" i="10" s="1"/>
  <c r="P857" i="10"/>
  <c r="F863" i="10" s="1"/>
  <c r="H848" i="10"/>
  <c r="H857" i="10" s="1"/>
  <c r="Q503" i="10"/>
  <c r="Q510" i="10" s="1"/>
  <c r="H494" i="10"/>
  <c r="H503" i="10" s="1"/>
  <c r="Q59" i="9"/>
  <c r="Q66" i="9" s="1"/>
  <c r="H60" i="7"/>
  <c r="H59" i="9" s="1"/>
  <c r="P167" i="10"/>
  <c r="P174" i="10" s="1"/>
  <c r="H158" i="10"/>
  <c r="H167" i="10" s="1"/>
  <c r="P392" i="10"/>
  <c r="P399" i="10" s="1"/>
  <c r="H383" i="10"/>
  <c r="H392" i="10" s="1"/>
  <c r="H495" i="10"/>
  <c r="H504" i="10" s="1"/>
  <c r="H180" i="9"/>
  <c r="H189" i="9" s="1"/>
  <c r="P969" i="10"/>
  <c r="F975" i="10" s="1"/>
  <c r="H960" i="10"/>
  <c r="H969" i="10" s="1"/>
  <c r="P746" i="10"/>
  <c r="F752" i="10" s="1"/>
  <c r="H737" i="10"/>
  <c r="H746" i="10" s="1"/>
  <c r="F751" i="10"/>
  <c r="Q169" i="10"/>
  <c r="Q176" i="10" s="1"/>
  <c r="H160" i="10"/>
  <c r="H169" i="10" s="1"/>
  <c r="H89" i="7"/>
  <c r="H38" i="10" s="1"/>
  <c r="H625" i="10"/>
  <c r="H634" i="10" s="1"/>
  <c r="P968" i="10"/>
  <c r="F974" i="10" s="1"/>
  <c r="H959" i="10"/>
  <c r="H968" i="10" s="1"/>
  <c r="H604" i="10"/>
  <c r="H613" i="10" s="1"/>
  <c r="Q299" i="9"/>
  <c r="Q306" i="9" s="1"/>
  <c r="H290" i="9"/>
  <c r="H299" i="9" s="1"/>
  <c r="O91" i="9"/>
  <c r="P54" i="10"/>
  <c r="P61" i="10" s="1"/>
  <c r="H45" i="10"/>
  <c r="H54" i="10" s="1"/>
  <c r="F640" i="10"/>
  <c r="H64" i="7"/>
  <c r="H63" i="9" s="1"/>
  <c r="Q191" i="9"/>
  <c r="Q198" i="9" s="1"/>
  <c r="H182" i="9"/>
  <c r="H191" i="9" s="1"/>
  <c r="Q261" i="10"/>
  <c r="Q268" i="10" s="1"/>
  <c r="H144" i="7"/>
  <c r="H261" i="10" s="1"/>
  <c r="P520" i="10"/>
  <c r="F526" i="10" s="1"/>
  <c r="H511" i="10"/>
  <c r="H520" i="10" s="1"/>
  <c r="Q186" i="9"/>
  <c r="Q193" i="9" s="1"/>
  <c r="H177" i="9"/>
  <c r="H186" i="9" s="1"/>
  <c r="P206" i="9"/>
  <c r="F212" i="9" s="1"/>
  <c r="H197" i="9"/>
  <c r="H206" i="9" s="1"/>
  <c r="P630" i="10"/>
  <c r="F636" i="10" s="1"/>
  <c r="H621" i="10"/>
  <c r="H630" i="10" s="1"/>
  <c r="Q263" i="10"/>
  <c r="Q270" i="10" s="1"/>
  <c r="H146" i="7"/>
  <c r="H263" i="10" s="1"/>
  <c r="H49" i="10"/>
  <c r="H58" i="10" s="1"/>
  <c r="H93" i="7"/>
  <c r="H42" i="10" s="1"/>
  <c r="O90" i="9"/>
  <c r="Q742" i="10"/>
  <c r="F748" i="10" s="1"/>
  <c r="H733" i="10"/>
  <c r="H742" i="10" s="1"/>
  <c r="H607" i="10"/>
  <c r="H616" i="10" s="1"/>
  <c r="P629" i="10"/>
  <c r="F635" i="10" s="1"/>
  <c r="H620" i="10"/>
  <c r="H629" i="10" s="1"/>
  <c r="H294" i="9"/>
  <c r="H303" i="9" s="1"/>
  <c r="H176" i="7"/>
  <c r="H377" i="10" s="1"/>
  <c r="Q60" i="9"/>
  <c r="Q67" i="9" s="1"/>
  <c r="H61" i="7"/>
  <c r="H60" i="9" s="1"/>
  <c r="Q615" i="10"/>
  <c r="Q622" i="10" s="1"/>
  <c r="H606" i="10"/>
  <c r="H615" i="10" s="1"/>
  <c r="H196" i="9"/>
  <c r="H205" i="9" s="1"/>
  <c r="P79" i="9"/>
  <c r="P86" i="9" s="1"/>
  <c r="H70" i="9"/>
  <c r="H79" i="9" s="1"/>
  <c r="Q62" i="9"/>
  <c r="Q69" i="9" s="1"/>
  <c r="H63" i="7"/>
  <c r="H62" i="9" s="1"/>
  <c r="P166" i="10"/>
  <c r="P173" i="10" s="1"/>
  <c r="H157" i="10"/>
  <c r="H166" i="10" s="1"/>
  <c r="O74" i="10"/>
  <c r="F80" i="10" s="1"/>
  <c r="H65" i="10"/>
  <c r="H74" i="10" s="1"/>
  <c r="O92" i="9"/>
  <c r="P853" i="10"/>
  <c r="F859" i="10" s="1"/>
  <c r="H844" i="10"/>
  <c r="H853" i="10" s="1"/>
  <c r="P317" i="9"/>
  <c r="F323" i="9" s="1"/>
  <c r="H308" i="9"/>
  <c r="H317" i="9" s="1"/>
  <c r="H624" i="10"/>
  <c r="H633" i="10" s="1"/>
  <c r="O71" i="10"/>
  <c r="H174" i="7"/>
  <c r="H375" i="10" s="1"/>
  <c r="P319" i="9"/>
  <c r="F325" i="9" s="1"/>
  <c r="H310" i="9"/>
  <c r="H319" i="9" s="1"/>
  <c r="F102" i="10" l="1"/>
  <c r="F85" i="10"/>
  <c r="F93" i="10" s="1"/>
  <c r="F108" i="10" s="1"/>
  <c r="F88" i="10"/>
  <c r="F96" i="10" s="1"/>
  <c r="F111" i="10" s="1"/>
  <c r="F105" i="10"/>
  <c r="F677" i="10"/>
  <c r="F1059" i="10" s="1"/>
  <c r="F82" i="12"/>
  <c r="F666" i="10"/>
  <c r="F678" i="10" s="1"/>
  <c r="F1060" i="10" s="1"/>
  <c r="F250" i="9"/>
  <c r="F378" i="9" s="1"/>
  <c r="F72" i="12"/>
  <c r="F533" i="10"/>
  <c r="F541" i="10" s="1"/>
  <c r="F556" i="10" s="1"/>
  <c r="F550" i="10"/>
  <c r="F40" i="12"/>
  <c r="F222" i="9"/>
  <c r="F230" i="9" s="1"/>
  <c r="F245" i="9" s="1"/>
  <c r="F239" i="9"/>
  <c r="F90" i="12"/>
  <c r="F869" i="10"/>
  <c r="F877" i="10" s="1"/>
  <c r="F892" i="10" s="1"/>
  <c r="F886" i="10"/>
  <c r="F78" i="12"/>
  <c r="F645" i="10"/>
  <c r="F653" i="10" s="1"/>
  <c r="F668" i="10" s="1"/>
  <c r="F662" i="10"/>
  <c r="F71" i="12"/>
  <c r="F762" i="10"/>
  <c r="F770" i="10" s="1"/>
  <c r="F785" i="10" s="1"/>
  <c r="F779" i="10"/>
  <c r="F68" i="12"/>
  <c r="F759" i="10"/>
  <c r="F767" i="10" s="1"/>
  <c r="F782" i="10" s="1"/>
  <c r="F776" i="10"/>
  <c r="F75" i="12"/>
  <c r="F536" i="10"/>
  <c r="F544" i="10" s="1"/>
  <c r="F559" i="10" s="1"/>
  <c r="F553" i="10"/>
  <c r="Q168" i="10"/>
  <c r="Q175" i="10" s="1"/>
  <c r="H159" i="10"/>
  <c r="H168" i="10" s="1"/>
  <c r="Q858" i="10"/>
  <c r="F864" i="10" s="1"/>
  <c r="H849" i="10"/>
  <c r="H858" i="10" s="1"/>
  <c r="P297" i="10"/>
  <c r="F303" i="10" s="1"/>
  <c r="H288" i="10"/>
  <c r="H297" i="10" s="1"/>
  <c r="Q57" i="10"/>
  <c r="Q64" i="10" s="1"/>
  <c r="H48" i="10"/>
  <c r="H57" i="10" s="1"/>
  <c r="P95" i="9"/>
  <c r="F101" i="9" s="1"/>
  <c r="H86" i="9"/>
  <c r="H95" i="9" s="1"/>
  <c r="F35" i="12"/>
  <c r="F90" i="10"/>
  <c r="F98" i="10" s="1"/>
  <c r="F113" i="10" s="1"/>
  <c r="F107" i="10"/>
  <c r="F87" i="12"/>
  <c r="F984" i="10"/>
  <c r="F992" i="10" s="1"/>
  <c r="F1007" i="10" s="1"/>
  <c r="F1001" i="10"/>
  <c r="Q74" i="9"/>
  <c r="Q81" i="9" s="1"/>
  <c r="H65" i="9"/>
  <c r="H74" i="9" s="1"/>
  <c r="F91" i="12"/>
  <c r="F870" i="10"/>
  <c r="F878" i="10" s="1"/>
  <c r="F893" i="10" s="1"/>
  <c r="F887" i="10"/>
  <c r="Q203" i="9"/>
  <c r="F209" i="9" s="1"/>
  <c r="H194" i="9"/>
  <c r="H203" i="9" s="1"/>
  <c r="Q277" i="10"/>
  <c r="Q284" i="10" s="1"/>
  <c r="H268" i="10"/>
  <c r="H277" i="10" s="1"/>
  <c r="P70" i="10"/>
  <c r="F76" i="10" s="1"/>
  <c r="H61" i="10"/>
  <c r="H70" i="10" s="1"/>
  <c r="P408" i="10"/>
  <c r="F414" i="10" s="1"/>
  <c r="H399" i="10"/>
  <c r="H408" i="10" s="1"/>
  <c r="P181" i="10"/>
  <c r="F187" i="10" s="1"/>
  <c r="H172" i="10"/>
  <c r="H181" i="10" s="1"/>
  <c r="F47" i="12"/>
  <c r="F335" i="9"/>
  <c r="F343" i="9" s="1"/>
  <c r="F358" i="9" s="1"/>
  <c r="F352" i="9"/>
  <c r="F45" i="12"/>
  <c r="F333" i="9"/>
  <c r="F341" i="9" s="1"/>
  <c r="F356" i="9" s="1"/>
  <c r="F350" i="9"/>
  <c r="Q202" i="9"/>
  <c r="F208" i="9" s="1"/>
  <c r="H193" i="9"/>
  <c r="H202" i="9" s="1"/>
  <c r="P183" i="10"/>
  <c r="F189" i="10" s="1"/>
  <c r="H174" i="10"/>
  <c r="H183" i="10" s="1"/>
  <c r="F52" i="12"/>
  <c r="F425" i="10"/>
  <c r="F433" i="10" s="1"/>
  <c r="F448" i="10" s="1"/>
  <c r="F442" i="10"/>
  <c r="P93" i="9"/>
  <c r="F99" i="9" s="1"/>
  <c r="H84" i="9"/>
  <c r="H93" i="9" s="1"/>
  <c r="Q390" i="10"/>
  <c r="Q397" i="10" s="1"/>
  <c r="H381" i="10"/>
  <c r="H390" i="10" s="1"/>
  <c r="F76" i="12"/>
  <c r="F554" i="10"/>
  <c r="F537" i="10"/>
  <c r="F545" i="10" s="1"/>
  <c r="F560" i="10" s="1"/>
  <c r="F93" i="12"/>
  <c r="F889" i="10"/>
  <c r="F872" i="10"/>
  <c r="F880" i="10" s="1"/>
  <c r="F895" i="10" s="1"/>
  <c r="F44" i="12"/>
  <c r="F349" i="9"/>
  <c r="F332" i="9"/>
  <c r="F340" i="9" s="1"/>
  <c r="F355" i="9" s="1"/>
  <c r="P186" i="10"/>
  <c r="F192" i="10" s="1"/>
  <c r="H177" i="10"/>
  <c r="H186" i="10" s="1"/>
  <c r="Q207" i="9"/>
  <c r="F213" i="9" s="1"/>
  <c r="H198" i="9"/>
  <c r="H207" i="9" s="1"/>
  <c r="F94" i="12"/>
  <c r="F873" i="10"/>
  <c r="F881" i="10" s="1"/>
  <c r="F896" i="10" s="1"/>
  <c r="F890" i="10"/>
  <c r="P182" i="10"/>
  <c r="F188" i="10" s="1"/>
  <c r="H173" i="10"/>
  <c r="H182" i="10" s="1"/>
  <c r="Q631" i="10"/>
  <c r="F637" i="10" s="1"/>
  <c r="H622" i="10"/>
  <c r="H631" i="10" s="1"/>
  <c r="F88" i="12"/>
  <c r="F1002" i="10"/>
  <c r="F985" i="10"/>
  <c r="F993" i="10" s="1"/>
  <c r="F1008" i="10" s="1"/>
  <c r="Q522" i="10"/>
  <c r="F528" i="10" s="1"/>
  <c r="H513" i="10"/>
  <c r="H522" i="10" s="1"/>
  <c r="F69" i="12"/>
  <c r="F777" i="10"/>
  <c r="F760" i="10"/>
  <c r="F768" i="10" s="1"/>
  <c r="F783" i="10" s="1"/>
  <c r="Q518" i="10"/>
  <c r="F524" i="10" s="1"/>
  <c r="H509" i="10"/>
  <c r="H518" i="10" s="1"/>
  <c r="Q75" i="9"/>
  <c r="Q82" i="9" s="1"/>
  <c r="H66" i="9"/>
  <c r="H75" i="9" s="1"/>
  <c r="Q741" i="10"/>
  <c r="F747" i="10" s="1"/>
  <c r="H732" i="10"/>
  <c r="H741" i="10" s="1"/>
  <c r="P410" i="10"/>
  <c r="F416" i="10" s="1"/>
  <c r="H401" i="10"/>
  <c r="H410" i="10" s="1"/>
  <c r="Q389" i="10"/>
  <c r="Q396" i="10" s="1"/>
  <c r="H380" i="10"/>
  <c r="H389" i="10" s="1"/>
  <c r="Q966" i="10"/>
  <c r="F972" i="10" s="1"/>
  <c r="H957" i="10"/>
  <c r="H966" i="10" s="1"/>
  <c r="Q279" i="10"/>
  <c r="Q286" i="10" s="1"/>
  <c r="H270" i="10"/>
  <c r="H279" i="10" s="1"/>
  <c r="Q315" i="9"/>
  <c r="F321" i="9" s="1"/>
  <c r="H306" i="9"/>
  <c r="H315" i="9" s="1"/>
  <c r="Q185" i="10"/>
  <c r="F191" i="10" s="1"/>
  <c r="H176" i="10"/>
  <c r="H185" i="10" s="1"/>
  <c r="F50" i="12"/>
  <c r="F440" i="10"/>
  <c r="F423" i="10"/>
  <c r="F431" i="10" s="1"/>
  <c r="F446" i="10" s="1"/>
  <c r="Q204" i="9"/>
  <c r="F210" i="9" s="1"/>
  <c r="H195" i="9"/>
  <c r="H204" i="9" s="1"/>
  <c r="P296" i="10"/>
  <c r="F302" i="10" s="1"/>
  <c r="H287" i="10"/>
  <c r="H296" i="10" s="1"/>
  <c r="Q78" i="9"/>
  <c r="Q85" i="9" s="1"/>
  <c r="H69" i="9"/>
  <c r="H78" i="9" s="1"/>
  <c r="F67" i="12"/>
  <c r="F758" i="10"/>
  <c r="F766" i="10" s="1"/>
  <c r="F781" i="10" s="1"/>
  <c r="F775" i="10"/>
  <c r="Q76" i="9"/>
  <c r="Q83" i="9" s="1"/>
  <c r="H67" i="9"/>
  <c r="H76" i="9" s="1"/>
  <c r="F79" i="12"/>
  <c r="F663" i="10"/>
  <c r="F646" i="10"/>
  <c r="F654" i="10" s="1"/>
  <c r="F669" i="10" s="1"/>
  <c r="F83" i="12"/>
  <c r="F650" i="10"/>
  <c r="F658" i="10" s="1"/>
  <c r="F673" i="10" s="1"/>
  <c r="F667" i="10"/>
  <c r="Q519" i="10"/>
  <c r="F525" i="10" s="1"/>
  <c r="H510" i="10"/>
  <c r="H519" i="10" s="1"/>
  <c r="F42" i="12"/>
  <c r="F330" i="9"/>
  <c r="F338" i="9" s="1"/>
  <c r="F353" i="9" s="1"/>
  <c r="F347" i="9"/>
  <c r="Q967" i="10"/>
  <c r="F973" i="10" s="1"/>
  <c r="H958" i="10"/>
  <c r="H967" i="10" s="1"/>
  <c r="Q318" i="9"/>
  <c r="F324" i="9" s="1"/>
  <c r="H309" i="9"/>
  <c r="H318" i="9" s="1"/>
  <c r="P294" i="10"/>
  <c r="F300" i="10" s="1"/>
  <c r="H285" i="10"/>
  <c r="H294" i="10" s="1"/>
  <c r="Q55" i="10"/>
  <c r="Q62" i="10" s="1"/>
  <c r="H46" i="10"/>
  <c r="H55" i="10" s="1"/>
  <c r="F70" i="12"/>
  <c r="F778" i="10"/>
  <c r="F761" i="10"/>
  <c r="F769" i="10" s="1"/>
  <c r="F784" i="10" s="1"/>
  <c r="P298" i="10"/>
  <c r="F304" i="10" s="1"/>
  <c r="H289" i="10"/>
  <c r="H298" i="10" s="1"/>
  <c r="Q855" i="10"/>
  <c r="F861" i="10" s="1"/>
  <c r="H846" i="10"/>
  <c r="H855" i="10" s="1"/>
  <c r="F84" i="12"/>
  <c r="F981" i="10"/>
  <c r="F989" i="10" s="1"/>
  <c r="F1004" i="10" s="1"/>
  <c r="F998" i="10"/>
  <c r="F89" i="12"/>
  <c r="F1003" i="10"/>
  <c r="F986" i="10"/>
  <c r="F994" i="10" s="1"/>
  <c r="F1009" i="10" s="1"/>
  <c r="F899" i="10" l="1"/>
  <c r="F1069" i="10" s="1"/>
  <c r="F1013" i="10"/>
  <c r="F1065" i="10" s="1"/>
  <c r="F117" i="10"/>
  <c r="F1023" i="10" s="1"/>
  <c r="F114" i="10"/>
  <c r="F1020" i="10" s="1"/>
  <c r="F679" i="10"/>
  <c r="F1061" i="10" s="1"/>
  <c r="F562" i="10"/>
  <c r="F1050" i="10" s="1"/>
  <c r="F1010" i="10"/>
  <c r="F1062" i="10" s="1"/>
  <c r="F251" i="9"/>
  <c r="F379" i="9" s="1"/>
  <c r="F362" i="9"/>
  <c r="F384" i="9" s="1"/>
  <c r="F787" i="10"/>
  <c r="F1045" i="10" s="1"/>
  <c r="F674" i="10"/>
  <c r="F1056" i="10" s="1"/>
  <c r="F901" i="10"/>
  <c r="F1071" i="10" s="1"/>
  <c r="F675" i="10"/>
  <c r="F1057" i="10" s="1"/>
  <c r="F454" i="10"/>
  <c r="F1030" i="10" s="1"/>
  <c r="F791" i="10"/>
  <c r="F1049" i="10" s="1"/>
  <c r="F452" i="10"/>
  <c r="F1028" i="10" s="1"/>
  <c r="F902" i="10"/>
  <c r="F1072" i="10" s="1"/>
  <c r="F565" i="10"/>
  <c r="F1053" i="10" s="1"/>
  <c r="F86" i="12"/>
  <c r="F1000" i="10"/>
  <c r="F983" i="10"/>
  <c r="F991" i="10" s="1"/>
  <c r="F1006" i="10" s="1"/>
  <c r="F92" i="12"/>
  <c r="F888" i="10"/>
  <c r="F871" i="10"/>
  <c r="F879" i="10" s="1"/>
  <c r="F894" i="10" s="1"/>
  <c r="F59" i="12"/>
  <c r="F314" i="10"/>
  <c r="F322" i="10" s="1"/>
  <c r="F337" i="10" s="1"/>
  <c r="F331" i="10"/>
  <c r="F74" i="12"/>
  <c r="F552" i="10"/>
  <c r="F535" i="10"/>
  <c r="F543" i="10" s="1"/>
  <c r="F558" i="10" s="1"/>
  <c r="Q92" i="9"/>
  <c r="F98" i="9" s="1"/>
  <c r="H83" i="9"/>
  <c r="H92" i="9" s="1"/>
  <c r="F64" i="12"/>
  <c r="F218" i="10"/>
  <c r="F201" i="10"/>
  <c r="F209" i="10" s="1"/>
  <c r="F224" i="10" s="1"/>
  <c r="Q405" i="10"/>
  <c r="F411" i="10" s="1"/>
  <c r="H396" i="10"/>
  <c r="H405" i="10" s="1"/>
  <c r="F73" i="12"/>
  <c r="F534" i="10"/>
  <c r="F542" i="10" s="1"/>
  <c r="F557" i="10" s="1"/>
  <c r="F551" i="10"/>
  <c r="Q406" i="10"/>
  <c r="F412" i="10" s="1"/>
  <c r="H397" i="10"/>
  <c r="H406" i="10" s="1"/>
  <c r="Q293" i="10"/>
  <c r="F299" i="10" s="1"/>
  <c r="H284" i="10"/>
  <c r="H293" i="10" s="1"/>
  <c r="F95" i="12"/>
  <c r="F891" i="10"/>
  <c r="F874" i="10"/>
  <c r="F882" i="10" s="1"/>
  <c r="F897" i="10" s="1"/>
  <c r="F38" i="12"/>
  <c r="F220" i="9"/>
  <c r="F228" i="9" s="1"/>
  <c r="F243" i="9" s="1"/>
  <c r="F237" i="9"/>
  <c r="F57" i="12"/>
  <c r="F312" i="10"/>
  <c r="F320" i="10" s="1"/>
  <c r="F335" i="10" s="1"/>
  <c r="F329" i="10"/>
  <c r="F29" i="12"/>
  <c r="F111" i="9"/>
  <c r="F119" i="9" s="1"/>
  <c r="F134" i="9" s="1"/>
  <c r="F128" i="9"/>
  <c r="F46" i="12"/>
  <c r="F334" i="9"/>
  <c r="F342" i="9" s="1"/>
  <c r="F357" i="9" s="1"/>
  <c r="F351" i="9"/>
  <c r="F790" i="10"/>
  <c r="F1048" i="10" s="1"/>
  <c r="F43" i="12"/>
  <c r="F348" i="9"/>
  <c r="F331" i="9"/>
  <c r="F339" i="9" s="1"/>
  <c r="F354" i="9" s="1"/>
  <c r="F53" i="12"/>
  <c r="F426" i="10"/>
  <c r="F434" i="10" s="1"/>
  <c r="F449" i="10" s="1"/>
  <c r="F443" i="10"/>
  <c r="F789" i="10"/>
  <c r="F1047" i="10" s="1"/>
  <c r="F80" i="12"/>
  <c r="F664" i="10"/>
  <c r="F647" i="10"/>
  <c r="F655" i="10" s="1"/>
  <c r="F670" i="10" s="1"/>
  <c r="F41" i="12"/>
  <c r="F223" i="9"/>
  <c r="F231" i="9" s="1"/>
  <c r="F246" i="9" s="1"/>
  <c r="F240" i="9"/>
  <c r="F27" i="12"/>
  <c r="F109" i="9"/>
  <c r="F117" i="9" s="1"/>
  <c r="F132" i="9" s="1"/>
  <c r="F126" i="9"/>
  <c r="F36" i="12"/>
  <c r="F218" i="9"/>
  <c r="F226" i="9" s="1"/>
  <c r="F241" i="9" s="1"/>
  <c r="F235" i="9"/>
  <c r="F60" i="12"/>
  <c r="F214" i="10"/>
  <c r="F197" i="10"/>
  <c r="F205" i="10" s="1"/>
  <c r="F220" i="10" s="1"/>
  <c r="F37" i="12"/>
  <c r="F236" i="9"/>
  <c r="F219" i="9"/>
  <c r="F227" i="9" s="1"/>
  <c r="F242" i="9" s="1"/>
  <c r="Q184" i="10"/>
  <c r="F190" i="10" s="1"/>
  <c r="H175" i="10"/>
  <c r="H184" i="10" s="1"/>
  <c r="F359" i="9"/>
  <c r="F381" i="9" s="1"/>
  <c r="Q295" i="10"/>
  <c r="F301" i="10" s="1"/>
  <c r="H286" i="10"/>
  <c r="H295" i="10" s="1"/>
  <c r="F66" i="12"/>
  <c r="F757" i="10"/>
  <c r="F765" i="10" s="1"/>
  <c r="F780" i="10" s="1"/>
  <c r="F774" i="10"/>
  <c r="F61" i="12"/>
  <c r="F215" i="10"/>
  <c r="F198" i="10"/>
  <c r="F206" i="10" s="1"/>
  <c r="F221" i="10" s="1"/>
  <c r="F65" i="12"/>
  <c r="F202" i="10"/>
  <c r="F210" i="10" s="1"/>
  <c r="F225" i="10" s="1"/>
  <c r="F219" i="10"/>
  <c r="F566" i="10"/>
  <c r="F1054" i="10" s="1"/>
  <c r="F51" i="12"/>
  <c r="F441" i="10"/>
  <c r="F424" i="10"/>
  <c r="F432" i="10" s="1"/>
  <c r="F447" i="10" s="1"/>
  <c r="F119" i="10"/>
  <c r="F1025" i="10" s="1"/>
  <c r="Q73" i="10"/>
  <c r="F79" i="10" s="1"/>
  <c r="H64" i="10"/>
  <c r="H73" i="10" s="1"/>
  <c r="Q71" i="10"/>
  <c r="F77" i="10" s="1"/>
  <c r="H62" i="10"/>
  <c r="H71" i="10" s="1"/>
  <c r="F77" i="12"/>
  <c r="F555" i="10"/>
  <c r="F538" i="10"/>
  <c r="F546" i="10" s="1"/>
  <c r="F561" i="10" s="1"/>
  <c r="F85" i="12"/>
  <c r="F982" i="10"/>
  <c r="F990" i="10" s="1"/>
  <c r="F1005" i="10" s="1"/>
  <c r="F999" i="10"/>
  <c r="Q91" i="9"/>
  <c r="F97" i="9" s="1"/>
  <c r="H82" i="9"/>
  <c r="H91" i="9" s="1"/>
  <c r="F361" i="9"/>
  <c r="F383" i="9" s="1"/>
  <c r="F364" i="9"/>
  <c r="F386" i="9" s="1"/>
  <c r="F31" i="12"/>
  <c r="F103" i="10"/>
  <c r="F86" i="10"/>
  <c r="F94" i="10" s="1"/>
  <c r="F109" i="10" s="1"/>
  <c r="F58" i="12"/>
  <c r="F330" i="10"/>
  <c r="F313" i="10"/>
  <c r="F321" i="10" s="1"/>
  <c r="F336" i="10" s="1"/>
  <c r="F788" i="10"/>
  <c r="F1046" i="10" s="1"/>
  <c r="F1015" i="10"/>
  <c r="F1067" i="10" s="1"/>
  <c r="F55" i="12"/>
  <c r="F327" i="10"/>
  <c r="F310" i="10"/>
  <c r="F318" i="10" s="1"/>
  <c r="F333" i="10" s="1"/>
  <c r="Q94" i="9"/>
  <c r="F100" i="9" s="1"/>
  <c r="H85" i="9"/>
  <c r="H94" i="9" s="1"/>
  <c r="F1014" i="10"/>
  <c r="F1066" i="10" s="1"/>
  <c r="F62" i="12"/>
  <c r="F199" i="10"/>
  <c r="F207" i="10" s="1"/>
  <c r="F222" i="10" s="1"/>
  <c r="F216" i="10"/>
  <c r="Q90" i="9"/>
  <c r="F96" i="9" s="1"/>
  <c r="H81" i="9"/>
  <c r="H90" i="9" s="1"/>
  <c r="F898" i="10"/>
  <c r="F1068" i="10" s="1"/>
  <c r="F563" i="10" l="1"/>
  <c r="F1051" i="10" s="1"/>
  <c r="F455" i="10"/>
  <c r="F1031" i="10" s="1"/>
  <c r="F341" i="10"/>
  <c r="F1035" i="10" s="1"/>
  <c r="F140" i="9"/>
  <c r="F374" i="9" s="1"/>
  <c r="F230" i="10"/>
  <c r="F1042" i="10" s="1"/>
  <c r="F567" i="10"/>
  <c r="F1055" i="10" s="1"/>
  <c r="F249" i="9"/>
  <c r="F377" i="9" s="1"/>
  <c r="F453" i="10"/>
  <c r="F1029" i="10" s="1"/>
  <c r="F360" i="9"/>
  <c r="F382" i="9" s="1"/>
  <c r="F564" i="10"/>
  <c r="F1052" i="10" s="1"/>
  <c r="F248" i="9"/>
  <c r="F376" i="9" s="1"/>
  <c r="F138" i="9"/>
  <c r="F372" i="9" s="1"/>
  <c r="F390" i="9" s="1"/>
  <c r="F245" i="12" s="1"/>
  <c r="F1011" i="10"/>
  <c r="F1063" i="10" s="1"/>
  <c r="F34" i="12"/>
  <c r="F89" i="10"/>
  <c r="F97" i="10" s="1"/>
  <c r="F112" i="10" s="1"/>
  <c r="F106" i="10"/>
  <c r="F56" i="12"/>
  <c r="F328" i="10"/>
  <c r="F311" i="10"/>
  <c r="F319" i="10" s="1"/>
  <c r="F334" i="10" s="1"/>
  <c r="F226" i="10"/>
  <c r="F1038" i="10" s="1"/>
  <c r="F252" i="9"/>
  <c r="F380" i="9" s="1"/>
  <c r="F49" i="12"/>
  <c r="F422" i="10"/>
  <c r="F430" i="10" s="1"/>
  <c r="F445" i="10" s="1"/>
  <c r="F439" i="10"/>
  <c r="F228" i="10"/>
  <c r="F1040" i="10" s="1"/>
  <c r="F227" i="10"/>
  <c r="F1039" i="10" s="1"/>
  <c r="F247" i="9"/>
  <c r="F375" i="9" s="1"/>
  <c r="F26" i="12"/>
  <c r="F108" i="9"/>
  <c r="F116" i="9" s="1"/>
  <c r="F131" i="9" s="1"/>
  <c r="F125" i="9"/>
  <c r="F900" i="10"/>
  <c r="F1070" i="10" s="1"/>
  <c r="F28" i="12"/>
  <c r="F127" i="9"/>
  <c r="F110" i="9"/>
  <c r="F118" i="9" s="1"/>
  <c r="F133" i="9" s="1"/>
  <c r="F24" i="12"/>
  <c r="F106" i="9"/>
  <c r="F114" i="9" s="1"/>
  <c r="F129" i="9" s="1"/>
  <c r="F123" i="9"/>
  <c r="F115" i="10"/>
  <c r="F1021" i="10" s="1"/>
  <c r="F63" i="12"/>
  <c r="F105" i="12" s="1"/>
  <c r="F114" i="12" s="1"/>
  <c r="F200" i="10"/>
  <c r="F208" i="10" s="1"/>
  <c r="F223" i="10" s="1"/>
  <c r="F217" i="10"/>
  <c r="F107" i="12"/>
  <c r="F116" i="12" s="1"/>
  <c r="F903" i="10"/>
  <c r="F1073" i="10" s="1"/>
  <c r="F786" i="10"/>
  <c r="F1044" i="10" s="1"/>
  <c r="F676" i="10"/>
  <c r="F1058" i="10" s="1"/>
  <c r="F48" i="12"/>
  <c r="F421" i="10"/>
  <c r="F429" i="10" s="1"/>
  <c r="F444" i="10" s="1"/>
  <c r="F438" i="10"/>
  <c r="F1012" i="10"/>
  <c r="F1064" i="10" s="1"/>
  <c r="F339" i="10"/>
  <c r="F1033" i="10" s="1"/>
  <c r="F342" i="10"/>
  <c r="F1036" i="10" s="1"/>
  <c r="F25" i="12"/>
  <c r="F107" i="9"/>
  <c r="F115" i="9" s="1"/>
  <c r="F130" i="9" s="1"/>
  <c r="F124" i="9"/>
  <c r="F32" i="12"/>
  <c r="F87" i="10"/>
  <c r="F95" i="10" s="1"/>
  <c r="F110" i="10" s="1"/>
  <c r="F104" i="10"/>
  <c r="F231" i="10"/>
  <c r="F1043" i="10" s="1"/>
  <c r="F363" i="9"/>
  <c r="F385" i="9" s="1"/>
  <c r="F54" i="12"/>
  <c r="F309" i="10"/>
  <c r="F317" i="10" s="1"/>
  <c r="F332" i="10" s="1"/>
  <c r="F326" i="10"/>
  <c r="F343" i="10"/>
  <c r="F1037" i="10" s="1"/>
  <c r="F392" i="9" l="1"/>
  <c r="F247" i="12" s="1"/>
  <c r="F450" i="10"/>
  <c r="F1026" i="10" s="1"/>
  <c r="F1079" i="10"/>
  <c r="F263" i="12" s="1"/>
  <c r="F136" i="12"/>
  <c r="F103" i="12"/>
  <c r="F112" i="12" s="1"/>
  <c r="F137" i="9"/>
  <c r="F371" i="9" s="1"/>
  <c r="F389" i="9" s="1"/>
  <c r="F135" i="12" s="1"/>
  <c r="F338" i="10"/>
  <c r="F1032" i="10" s="1"/>
  <c r="F1074" i="10" s="1"/>
  <c r="F136" i="9"/>
  <c r="F370" i="9" s="1"/>
  <c r="F388" i="9" s="1"/>
  <c r="F134" i="12" s="1"/>
  <c r="F106" i="12"/>
  <c r="F115" i="12" s="1"/>
  <c r="F229" i="10"/>
  <c r="F1041" i="10" s="1"/>
  <c r="F1077" i="10" s="1"/>
  <c r="F139" i="9"/>
  <c r="F373" i="9" s="1"/>
  <c r="F391" i="9" s="1"/>
  <c r="F340" i="10"/>
  <c r="F1034" i="10" s="1"/>
  <c r="F451" i="10"/>
  <c r="F1027" i="10" s="1"/>
  <c r="F1075" i="10" s="1"/>
  <c r="F118" i="10"/>
  <c r="F1024" i="10" s="1"/>
  <c r="F1078" i="10" s="1"/>
  <c r="F116" i="10"/>
  <c r="F1022" i="10" s="1"/>
  <c r="F135" i="9"/>
  <c r="F369" i="9" s="1"/>
  <c r="F387" i="9" s="1"/>
  <c r="F104" i="12"/>
  <c r="F113" i="12" s="1"/>
  <c r="F102" i="12"/>
  <c r="F111" i="12" s="1"/>
  <c r="F138" i="12" l="1"/>
  <c r="F144" i="12"/>
  <c r="F156" i="12" s="1"/>
  <c r="F165" i="12" s="1"/>
  <c r="F244" i="12"/>
  <c r="F117" i="12"/>
  <c r="F171" i="12" s="1"/>
  <c r="F172" i="12" s="1"/>
  <c r="F176" i="12" s="1"/>
  <c r="F243" i="12"/>
  <c r="F140" i="12"/>
  <c r="F152" i="12" s="1"/>
  <c r="F161" i="12" s="1"/>
  <c r="F259" i="12"/>
  <c r="F139" i="12"/>
  <c r="F258" i="12"/>
  <c r="F142" i="12"/>
  <c r="F154" i="12" s="1"/>
  <c r="F163" i="12" s="1"/>
  <c r="F261" i="12"/>
  <c r="F137" i="12"/>
  <c r="F246" i="12"/>
  <c r="F242" i="12"/>
  <c r="F133" i="12"/>
  <c r="F143" i="12"/>
  <c r="F262" i="12"/>
  <c r="F1076" i="10"/>
  <c r="F127" i="12" l="1"/>
  <c r="F121" i="12"/>
  <c r="F122" i="12" s="1"/>
  <c r="F208" i="12" s="1"/>
  <c r="F151" i="12"/>
  <c r="F160" i="12" s="1"/>
  <c r="F260" i="12"/>
  <c r="F141" i="12"/>
  <c r="F153" i="12" s="1"/>
  <c r="F162" i="12" s="1"/>
  <c r="F155" i="12"/>
  <c r="F164" i="12" s="1"/>
  <c r="F214" i="12" l="1"/>
  <c r="F166" i="12"/>
  <c r="F236" i="12" s="1"/>
  <c r="F238" i="12" s="1"/>
  <c r="F213" i="12" l="1"/>
  <c r="F215" i="12" s="1"/>
  <c r="F220" i="12" s="1"/>
  <c r="F177" i="12"/>
  <c r="F178" i="12" s="1"/>
  <c r="F183" i="12" s="1"/>
  <c r="F248" i="12"/>
  <c r="F280" i="12"/>
  <c r="F264" i="12"/>
  <c r="F194" i="12" l="1"/>
  <c r="F196" i="12" s="1"/>
  <c r="F200" i="12" s="1"/>
  <c r="F202" i="12" s="1"/>
  <c r="F207" i="12" s="1"/>
  <c r="F209" i="12" s="1"/>
  <c r="F219" i="12" s="1"/>
  <c r="F221" i="12" s="1"/>
  <c r="F225" i="12" s="1"/>
  <c r="F226" i="12" s="1"/>
  <c r="F237" i="12" s="1"/>
  <c r="F252" i="12"/>
  <c r="F251" i="12"/>
  <c r="F254" i="12"/>
  <c r="F250" i="12"/>
  <c r="F249" i="12"/>
  <c r="F253" i="12"/>
  <c r="F270" i="12"/>
  <c r="F266" i="12"/>
  <c r="F269" i="12"/>
  <c r="F265" i="12"/>
  <c r="F268" i="12"/>
  <c r="F267" i="12"/>
  <c r="F284" i="12"/>
  <c r="F282" i="12"/>
  <c r="F281" i="12"/>
  <c r="F285" i="12"/>
  <c r="F286" i="12"/>
  <c r="F283" i="12"/>
  <c r="F34" i="14" l="1"/>
  <c r="F231" i="12"/>
  <c r="F55" i="13"/>
  <c r="F62" i="13" s="1"/>
  <c r="F83" i="13" s="1"/>
  <c r="F147" i="13"/>
  <c r="F154" i="13" s="1"/>
  <c r="F191" i="13" s="1"/>
  <c r="F304" i="12"/>
  <c r="F125" i="13"/>
  <c r="F137" i="13" s="1"/>
  <c r="F184" i="13" s="1"/>
  <c r="F297" i="12"/>
  <c r="F33" i="13"/>
  <c r="F45" i="13" s="1"/>
  <c r="F76" i="13" s="1"/>
  <c r="F107" i="13"/>
  <c r="F119" i="13" s="1"/>
  <c r="F181" i="13" s="1"/>
  <c r="F294" i="12"/>
  <c r="F15" i="13"/>
  <c r="F27" i="13" s="1"/>
  <c r="F73" i="13" s="1"/>
  <c r="F295" i="12"/>
  <c r="F16" i="13"/>
  <c r="F28" i="13" s="1"/>
  <c r="F74" i="13" s="1"/>
  <c r="F108" i="13"/>
  <c r="F120" i="13" s="1"/>
  <c r="F182" i="13" s="1"/>
  <c r="F293" i="12"/>
  <c r="F14" i="13"/>
  <c r="F26" i="13" s="1"/>
  <c r="F72" i="13" s="1"/>
  <c r="F106" i="13"/>
  <c r="F118" i="13" s="1"/>
  <c r="F180" i="13" s="1"/>
  <c r="F35" i="13"/>
  <c r="F47" i="13" s="1"/>
  <c r="F78" i="13" s="1"/>
  <c r="F127" i="13"/>
  <c r="F139" i="13" s="1"/>
  <c r="F186" i="13" s="1"/>
  <c r="F299" i="12"/>
  <c r="F32" i="13"/>
  <c r="F44" i="13" s="1"/>
  <c r="F75" i="13" s="1"/>
  <c r="F124" i="13"/>
  <c r="F136" i="13" s="1"/>
  <c r="F183" i="13" s="1"/>
  <c r="F296" i="12"/>
  <c r="F105" i="13"/>
  <c r="F117" i="13" s="1"/>
  <c r="F179" i="13" s="1"/>
  <c r="F292" i="12"/>
  <c r="F13" i="13"/>
  <c r="F25" i="13" s="1"/>
  <c r="F71" i="13" s="1"/>
  <c r="F58" i="13"/>
  <c r="F65" i="13" s="1"/>
  <c r="F86" i="13" s="1"/>
  <c r="F150" i="13"/>
  <c r="F157" i="13" s="1"/>
  <c r="F194" i="13" s="1"/>
  <c r="F307" i="12"/>
  <c r="F128" i="13"/>
  <c r="F140" i="13" s="1"/>
  <c r="F187" i="13" s="1"/>
  <c r="F300" i="12"/>
  <c r="F36" i="13"/>
  <c r="F48" i="13" s="1"/>
  <c r="F79" i="13" s="1"/>
  <c r="F306" i="12"/>
  <c r="F57" i="13"/>
  <c r="F64" i="13" s="1"/>
  <c r="F85" i="13" s="1"/>
  <c r="F149" i="13"/>
  <c r="F156" i="13" s="1"/>
  <c r="F193" i="13" s="1"/>
  <c r="F145" i="13"/>
  <c r="F152" i="13" s="1"/>
  <c r="F189" i="13" s="1"/>
  <c r="F302" i="12"/>
  <c r="F53" i="13"/>
  <c r="F60" i="13" s="1"/>
  <c r="F81" i="13" s="1"/>
  <c r="F301" i="12"/>
  <c r="F37" i="13"/>
  <c r="F49" i="13" s="1"/>
  <c r="F80" i="13" s="1"/>
  <c r="F129" i="13"/>
  <c r="F141" i="13" s="1"/>
  <c r="F188" i="13" s="1"/>
  <c r="F303" i="12"/>
  <c r="F54" i="13"/>
  <c r="F61" i="13" s="1"/>
  <c r="F82" i="13" s="1"/>
  <c r="F146" i="13"/>
  <c r="F153" i="13" s="1"/>
  <c r="F190" i="13" s="1"/>
  <c r="F148" i="13"/>
  <c r="F155" i="13" s="1"/>
  <c r="F192" i="13" s="1"/>
  <c r="F305" i="12"/>
  <c r="F56" i="13"/>
  <c r="F63" i="13" s="1"/>
  <c r="F84" i="13" s="1"/>
  <c r="F290" i="12"/>
  <c r="F11" i="13"/>
  <c r="F23" i="13" s="1"/>
  <c r="F69" i="13" s="1"/>
  <c r="F103" i="13"/>
  <c r="F115" i="13" s="1"/>
  <c r="F177" i="13" s="1"/>
  <c r="F298" i="12"/>
  <c r="F34" i="13"/>
  <c r="F46" i="13" s="1"/>
  <c r="F77" i="13" s="1"/>
  <c r="F126" i="13"/>
  <c r="F138" i="13" s="1"/>
  <c r="F185" i="13" s="1"/>
  <c r="F12" i="13"/>
  <c r="F24" i="13" s="1"/>
  <c r="F70" i="13" s="1"/>
  <c r="F104" i="13"/>
  <c r="F116" i="13" s="1"/>
  <c r="F178" i="13" s="1"/>
  <c r="F291" i="12"/>
  <c r="F308" i="12" l="1"/>
  <c r="F28" i="14" s="1"/>
  <c r="F201" i="13"/>
  <c r="F17" i="15" s="1"/>
  <c r="F93" i="13"/>
  <c r="F9" i="15" s="1"/>
  <c r="F202" i="13"/>
  <c r="F18" i="15" s="1"/>
  <c r="F309" i="12"/>
  <c r="F29" i="14" s="1"/>
  <c r="F97" i="13"/>
  <c r="F13" i="15" s="1"/>
  <c r="F310" i="12"/>
  <c r="F30" i="14" s="1"/>
  <c r="F204" i="13"/>
  <c r="F20" i="15" s="1"/>
  <c r="F205" i="13"/>
  <c r="F21" i="15" s="1"/>
  <c r="F203" i="13"/>
  <c r="F19" i="15" s="1"/>
  <c r="F96" i="13"/>
  <c r="F12" i="15" s="1"/>
  <c r="F311" i="12"/>
  <c r="F31" i="14" s="1"/>
  <c r="F206" i="13"/>
  <c r="F22" i="15" s="1"/>
  <c r="F94" i="13"/>
  <c r="F10" i="15" s="1"/>
  <c r="F98" i="13"/>
  <c r="F14" i="15" s="1"/>
  <c r="F313" i="12"/>
  <c r="F33" i="14" s="1"/>
  <c r="F95" i="13"/>
  <c r="F11" i="15" s="1"/>
  <c r="F312" i="12"/>
  <c r="F32" i="14" s="1"/>
  <c r="F35" i="14" l="1"/>
  <c r="F44" i="14" s="1"/>
  <c r="F45" i="14" s="1"/>
  <c r="F12" i="14" s="1"/>
  <c r="F13" i="14" s="1"/>
  <c r="F2" i="3" s="1"/>
  <c r="F2" i="4" l="1"/>
  <c r="F2" i="5"/>
  <c r="F2" i="8"/>
  <c r="F2" i="6"/>
  <c r="F2" i="7"/>
  <c r="F2" i="9"/>
  <c r="F2" i="10"/>
  <c r="F2" i="11"/>
  <c r="F2" i="13"/>
  <c r="F2" i="15"/>
  <c r="F2" i="12"/>
  <c r="F2" i="14"/>
</calcChain>
</file>

<file path=xl/sharedStrings.xml><?xml version="1.0" encoding="utf-8"?>
<sst xmlns="http://schemas.openxmlformats.org/spreadsheetml/2006/main" count="2645" uniqueCount="1362">
  <si>
    <t>Cost sharing reconciliation model</t>
  </si>
  <si>
    <t>Version number:</t>
  </si>
  <si>
    <t>File name:</t>
  </si>
  <si>
    <t>Date:</t>
  </si>
  <si>
    <t>For enquiries please contact:</t>
  </si>
  <si>
    <t>PR24@Ofwat.gov.uk</t>
  </si>
  <si>
    <t>Summary of the model:</t>
  </si>
  <si>
    <t>This model calculates any adjustment required for underperformance or outperformance against allowed expenditure at PR24 final determinations. The model takes into account:</t>
  </si>
  <si>
    <t>- real price effects for wage growth, energy and materials, plant &amp; equipment,</t>
  </si>
  <si>
    <t xml:space="preserve">- non-delivery price control deliverables </t>
  </si>
  <si>
    <t xml:space="preserve">- enhanced cost sharing rates as described in the "Expenditure allowances" appendix of Ofwat's draft determinations. </t>
  </si>
  <si>
    <t>Final adjustments to allowances are split between revenue and RCV.</t>
  </si>
  <si>
    <t>The price base of the model is 2022-23 FYA CPIH.</t>
  </si>
  <si>
    <t xml:space="preserve">Quality assurance: </t>
  </si>
  <si>
    <t xml:space="preserve">This model has been subject to Ofwat internal quality assurance. </t>
  </si>
  <si>
    <t>Disclaimer:</t>
  </si>
  <si>
    <t>This model is part of the PR24 reconciliations.</t>
  </si>
  <si>
    <t xml:space="preserve"> For further information see the PR24 Reconciliation Rulebook policy document and the PR24 final determinations setting out the price, service, and incentive package for water companies for the period 2025-30.</t>
  </si>
  <si>
    <t>Changes since previous published model</t>
  </si>
  <si>
    <t>These are described on the "Change log" worksheet</t>
  </si>
  <si>
    <t xml:space="preserve">Conceptual model </t>
  </si>
  <si>
    <t>End of sheet</t>
  </si>
  <si>
    <t>Below are details of changes to the model from the previously published version (May 2025). The changes fix issues that have been identified and implement improvements for clarity and ease of use.</t>
  </si>
  <si>
    <t>Reference</t>
  </si>
  <si>
    <t>Sheet(s) in current model</t>
  </si>
  <si>
    <t>Description of change(s) made</t>
  </si>
  <si>
    <t>Model link(s)</t>
  </si>
  <si>
    <t>True-ups worksheet removed, real price effect calculations are now made in the new Real price effects feeder model. Adjustment for real price effects now an input, applied in the "Baseline adjustments" worksheet</t>
  </si>
  <si>
    <t>Time incentive PCDs removed as an input</t>
  </si>
  <si>
    <t>n/a</t>
  </si>
  <si>
    <t>Items referencing "Other PCDs" now removed</t>
  </si>
  <si>
    <t>PCD adjustment removed as an input for cost sharing categories with no associated PCDs e.g. business rates</t>
  </si>
  <si>
    <t>Baseline adjustments worksheet added, where adjustments for PCDs &amp; RPEs are made, rather than in the Base/Enhancement worksheets as in previously published version</t>
  </si>
  <si>
    <t>Financing worksheet added for time value of money adjustment calculation</t>
  </si>
  <si>
    <t>Rather than the total adjustment being split into revenue and RCV by the PAYG rate, base, enhancement and any bespoke items are split by a specific opex %. The revenue and RCV adjustments for the three categories are then totalled before being output.</t>
  </si>
  <si>
    <t>Ex-ante allowance (ANH only) adjustment, which applies the ex-ante allowance for Anglian Water to the revenue adjustment post aggregate sharing mechanism, added to RCV and revenue adjustment worksheet</t>
  </si>
  <si>
    <t>DDCM adjustment removed from model - this is now being done in the revnue adjustments model</t>
  </si>
  <si>
    <t>Added asset health adjustment into standard base baseline adjustment calculation block</t>
  </si>
  <si>
    <t>'Opex percentages' used to split between revenue and RCV adjustment are now separated by price control</t>
  </si>
  <si>
    <t>Updated ASM inputs and calcs to improve clarity - 5 year reg equity is now calculated from financial year average RCV and gearing inputs</t>
  </si>
  <si>
    <t>Added new sheet adjusting totex and RPE adjustment by a bioresources variable cost allowance adjustment</t>
  </si>
  <si>
    <t>Performance related pay adjustment removed from actual totex for cost sharing reconciliation - standard base before calculations, to match PR19 mechanism</t>
  </si>
  <si>
    <t>Removed checks on actual and allowed totex - checks are now performed in the cost sharing dataset</t>
  </si>
  <si>
    <t>Changed labelling of "Bespoke IDoK allowance for cost sharing" to "Cost change process allowance"</t>
  </si>
  <si>
    <t>END</t>
  </si>
  <si>
    <t>#</t>
  </si>
  <si>
    <t>Worksheet</t>
  </si>
  <si>
    <t>Input</t>
  </si>
  <si>
    <t>Description</t>
  </si>
  <si>
    <t>Source</t>
  </si>
  <si>
    <t>Units</t>
  </si>
  <si>
    <t>Totex cost sharing allowance for standard base costs. This input is repeated for each control.</t>
  </si>
  <si>
    <t>Dataset for cost sharing inputs</t>
  </si>
  <si>
    <t>Totex cost sharing allowance for business rates. This input is repeated for each control.</t>
  </si>
  <si>
    <t>Totex cost sharing allowance for abstraction and discharge consents. This input is repeated for each control.</t>
  </si>
  <si>
    <t>Totex cost sharing allowance for standard enhancement cost sharing. This input is repeated for each control.</t>
  </si>
  <si>
    <t>Totex cost sharing allowance for 25:25 cost sharing. This input is repeated for each control.</t>
  </si>
  <si>
    <t>Totex cost sharing allowance for 40:10 cost sharing. This input is repeated for each control.</t>
  </si>
  <si>
    <t>Totex cost sharing allowance for delivery mechanism allowance. This input is repeated for each control.</t>
  </si>
  <si>
    <t>Cost change process allowance for PFAS. This allowance is repeated for each control.</t>
  </si>
  <si>
    <t>Cost change model</t>
  </si>
  <si>
    <t>Cost change process allowance for cyber. This allowance is repeated for each control.</t>
  </si>
  <si>
    <t>Totex cost sharing allowance for enhanced engagement schemes. This input is repeated for each control.</t>
  </si>
  <si>
    <t>Totex cost sharing allowance for large schemes gated process. This input is repeated for each control.</t>
  </si>
  <si>
    <t>Totex cost sharing allowance for gated allowance (TMS/SEW only). This input is repeated for each control.</t>
  </si>
  <si>
    <t xml:space="preserve">Company forecast sludge production in a given charging year. </t>
  </si>
  <si>
    <t>PR Business Plan Tables - reference BIO1.3.</t>
  </si>
  <si>
    <t xml:space="preserve">Company actual sludge production in a given charging year. </t>
  </si>
  <si>
    <t>APR 2025-30: Reference TBC</t>
  </si>
  <si>
    <t>Adjustment made to allowance to account for real price effects, prior to any further calculations. This input is repeated for each control.</t>
  </si>
  <si>
    <t>Real Price Effects model</t>
  </si>
  <si>
    <t>Adjustment made to allowance to account for price control deliverables, prior to any further calculations. This input is repeated for each control.</t>
  </si>
  <si>
    <t>PCD aggregator model</t>
  </si>
  <si>
    <t>Adjustment made to allowance to account for the asset health cost change process, prior to any further calculations. This input is repeated for each control.</t>
  </si>
  <si>
    <t>Adjustment related to performance related pay recovery adjustment mechanism. This value should be input as a negative value. This input is repeated for each control.</t>
  </si>
  <si>
    <t>Ofwat pre-populated</t>
  </si>
  <si>
    <t>Outturn totex for each cost sharing category. This input is repeated for each control.</t>
  </si>
  <si>
    <t>Percentage of totex treated as opex as per the final determinations opex/capex split. This input is repeated for each control.</t>
  </si>
  <si>
    <t>Dataset for cost sharing inputs, other outputs</t>
  </si>
  <si>
    <t>If required, totex allowance for any bespoke items. This input is repeated for each control.</t>
  </si>
  <si>
    <t>If required, will be discussed with company</t>
  </si>
  <si>
    <t>If required, outturn totex for any bespoke items. This input is repeated for each control.</t>
  </si>
  <si>
    <t>Percentage of totex treated as opex for any bespoke items.</t>
  </si>
  <si>
    <t>Company's share of the outperformance rate for each cost sharing category</t>
  </si>
  <si>
    <t>Ofwat pre-populated from PR24 Final Determination</t>
  </si>
  <si>
    <t>Company's share of the underperformance rate for each cost sharing category</t>
  </si>
  <si>
    <t>Cost sharing rate used for any bespoke items</t>
  </si>
  <si>
    <t>Consumer Price Index (with housing) for the base year (2022-23)</t>
  </si>
  <si>
    <t>Ofwat pre-populated / Company forecast at PR29</t>
  </si>
  <si>
    <t>Consumer Price Index (with housing) for all years</t>
  </si>
  <si>
    <t>Financing cost index used for calculating time value of money adjustments</t>
  </si>
  <si>
    <t>Wholesale real WACC determined at final determinations</t>
  </si>
  <si>
    <t>Wholesale RCV balance forecast, as calulcated in financial model</t>
  </si>
  <si>
    <t>PR24 Final Determination Financlal Model, RCV worksheet row 1138</t>
  </si>
  <si>
    <t>The notional gearing as set at final determinations</t>
  </si>
  <si>
    <t>% point at which aggregate sharing mechanism is triggered, as set at final determinations</t>
  </si>
  <si>
    <t>% adjustment applied to variance beyond trigger point</t>
  </si>
  <si>
    <t>Ex-ante allowance related to PR19 interconnector overspend in AMP8</t>
  </si>
  <si>
    <t>Tolerance for use in checks and alerts</t>
  </si>
  <si>
    <t>Output</t>
  </si>
  <si>
    <t>Dependent model</t>
  </si>
  <si>
    <t>RCV adjustment as a result of the cost sharing mechanism</t>
  </si>
  <si>
    <t>RCV adjustments feeder model</t>
  </si>
  <si>
    <t>Revenue adjustment as a result of the cost sharing mechanism</t>
  </si>
  <si>
    <t>Revenue adjustments feeder model</t>
  </si>
  <si>
    <t>Cell / Row / Column colour</t>
  </si>
  <si>
    <t>Font</t>
  </si>
  <si>
    <t>Fill</t>
  </si>
  <si>
    <t>Font colour</t>
  </si>
  <si>
    <t>Ofwat second blue text (no shade)</t>
  </si>
  <si>
    <t>Imported from another sheet/section</t>
  </si>
  <si>
    <t>Calibri 10 pt – Ofwat second blue 100%</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</si>
  <si>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</si>
  <si>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</si>
  <si>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</si>
  <si>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</si>
  <si>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</si>
  <si>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</si>
  <si>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</si>
  <si>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</si>
  <si>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</si>
  <si>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</si>
  <si>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</si>
  <si>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</si>
  <si>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</si>
  <si>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</si>
  <si>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</si>
  <si>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</si>
  <si>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</si>
  <si>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</si>
  <si>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</si>
  <si>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</si>
  <si>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</si>
  <si>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</si>
  <si>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</si>
  <si>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</si>
  <si>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</si>
  <si>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</si>
  <si>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</si>
  <si>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</si>
  <si>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</si>
  <si>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</si>
  <si>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</si>
  <si>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</si>
  <si>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</si>
  <si>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</si>
  <si>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</si>
  <si>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</si>
  <si>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</si>
  <si>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</si>
  <si>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</si>
  <si>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</si>
  <si>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</si>
  <si>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</si>
  <si>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</si>
  <si>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</si>
  <si>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</si>
  <si>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</si>
  <si>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</si>
  <si>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</si>
  <si>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</si>
  <si>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</si>
  <si>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</si>
  <si>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</si>
  <si>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</si>
  <si>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</si>
  <si>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</si>
  <si>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</si>
  <si>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</si>
  <si>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</si>
  <si>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</si>
  <si>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</si>
  <si>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</si>
  <si>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</si>
  <si>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</si>
  <si>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</si>
  <si>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</si>
  <si>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</si>
  <si>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</si>
  <si>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</si>
  <si>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</si>
  <si>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</si>
  <si>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</si>
  <si>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</si>
  <si>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</si>
  <si>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</si>
  <si>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</si>
  <si>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REPORTS</t>
  </si>
  <si>
    <t>INPUTS/ ASSUMPTIONS</t>
  </si>
  <si>
    <t>Sheet</t>
  </si>
  <si>
    <t>Section</t>
  </si>
  <si>
    <t>Sub-section</t>
  </si>
  <si>
    <t>ENGINE/ CALCULATIONS</t>
  </si>
  <si>
    <t>Model period ending</t>
  </si>
  <si>
    <t>Error chks</t>
  </si>
  <si>
    <t>Timeline label</t>
  </si>
  <si>
    <t>Model column counter</t>
  </si>
  <si>
    <t>Constant</t>
  </si>
  <si>
    <t>Unit</t>
  </si>
  <si>
    <t>Total</t>
  </si>
  <si>
    <t>TIME</t>
  </si>
  <si>
    <t>Start date</t>
  </si>
  <si>
    <t>date</t>
  </si>
  <si>
    <t>Months per period (Primary)</t>
  </si>
  <si>
    <t>Months</t>
  </si>
  <si>
    <t>Last pre forecast date</t>
  </si>
  <si>
    <t>Financial year end month</t>
  </si>
  <si>
    <t>Forecast end date</t>
  </si>
  <si>
    <t>NET TOTEX FOR COST SHARING RECONCILIATION</t>
  </si>
  <si>
    <t>Allowances</t>
  </si>
  <si>
    <t>Base costs</t>
  </si>
  <si>
    <t xml:space="preserve">Totex allowance for cost sharing - standard base cost sharing - real (WR) </t>
  </si>
  <si>
    <t>£m</t>
  </si>
  <si>
    <t xml:space="preserve">Totex allowance for cost sharing - standard base cost sharing - real (WN+) </t>
  </si>
  <si>
    <t xml:space="preserve">Totex allowance for cost sharing - standard base cost sharing - real (WWN+) </t>
  </si>
  <si>
    <t xml:space="preserve">Totex allowance for cost sharing - standard base cost sharing - real (BIO) </t>
  </si>
  <si>
    <t xml:space="preserve">Totex allowance for cost sharing - standard base cost sharing - real (ADDN1) </t>
  </si>
  <si>
    <t xml:space="preserve">Totex allowance for cost sharing - standard base cost sharing - real (ADDN2) </t>
  </si>
  <si>
    <t xml:space="preserve">Totex allowance for cost sharing - business rates - real (WR) </t>
  </si>
  <si>
    <t xml:space="preserve">Totex allowance for cost sharing - business rates - real (WN+) </t>
  </si>
  <si>
    <t xml:space="preserve">Totex allowance for cost sharing - business rates - real (WWN+) </t>
  </si>
  <si>
    <t xml:space="preserve">Totex allowance for cost sharing - business rates - real (BIO) </t>
  </si>
  <si>
    <t xml:space="preserve">Totex allowance for cost sharing - business rates - real (ADDN1) </t>
  </si>
  <si>
    <t xml:space="preserve">Totex allowance for cost sharing - business rates - real (ADDN2) </t>
  </si>
  <si>
    <t xml:space="preserve">Totex allowance for cost sharing - abstraction &amp; discharge consents - real (WR) </t>
  </si>
  <si>
    <t xml:space="preserve">Totex allowance for cost sharing - abstraction &amp; discharge consents - real (WN+) </t>
  </si>
  <si>
    <t xml:space="preserve">Totex allowance for cost sharing - abstraction &amp; discharge consents - real (WWN+) </t>
  </si>
  <si>
    <t xml:space="preserve">Totex allowance for cost sharing - abstraction &amp; discharge consents - real (BIO) </t>
  </si>
  <si>
    <t xml:space="preserve">Totex allowance for cost sharing - abstraction &amp; discharge consents - real (ADDN1) </t>
  </si>
  <si>
    <t xml:space="preserve">Totex allowance for cost sharing - abstraction &amp; discharge consents - real (ADDN2) </t>
  </si>
  <si>
    <t>Enhancement costs</t>
  </si>
  <si>
    <t xml:space="preserve">Totex allowance for cost sharing - standard enhancement cost sharing - real (WR) </t>
  </si>
  <si>
    <t xml:space="preserve">Totex allowance for cost sharing - standard enhancement cost sharing - real (WN+) </t>
  </si>
  <si>
    <t xml:space="preserve">Totex allowance for cost sharing - standard enhancement cost sharing - real (WWN+) </t>
  </si>
  <si>
    <t xml:space="preserve">Totex allowance for cost sharing - standard enhancement cost sharing - real (BIO) </t>
  </si>
  <si>
    <t xml:space="preserve">Totex allowance for cost sharing - standard enhancement cost sharing - real (ADDN1) </t>
  </si>
  <si>
    <t xml:space="preserve">Totex allowance for cost sharing - standard enhancement cost sharing - real (ADDN2) </t>
  </si>
  <si>
    <t xml:space="preserve">Totex allowance for cost sharing - 25:25 cost sharing - real (WR) </t>
  </si>
  <si>
    <t xml:space="preserve">Totex allowance for cost sharing - 25:25 cost sharing - real (WN+) </t>
  </si>
  <si>
    <t xml:space="preserve">Totex allowance for cost sharing - 25:25 cost sharing - real (WWN+) </t>
  </si>
  <si>
    <t xml:space="preserve">Totex allowance for cost sharing - 25:25 cost sharing - real (BIO) </t>
  </si>
  <si>
    <t xml:space="preserve">Totex allowance for cost sharing - 25:25 cost sharing - real (ADDN1) </t>
  </si>
  <si>
    <t xml:space="preserve">Totex allowance for cost sharing - 25:25 cost sharing - real (ADDN2) </t>
  </si>
  <si>
    <t xml:space="preserve">Totex allowance for cost sharing - 40:10 cost sharing - real (WR) </t>
  </si>
  <si>
    <t xml:space="preserve">Totex allowance for cost sharing - 40:10 cost sharing - real (WN+) </t>
  </si>
  <si>
    <t xml:space="preserve">Totex allowance for cost sharing - 40:10 cost sharing - real (WWN+) </t>
  </si>
  <si>
    <t xml:space="preserve">Totex allowance for cost sharing - 40:10 cost sharing - real (BIO) </t>
  </si>
  <si>
    <t xml:space="preserve">Totex allowance for cost sharing - 40:10 cost sharing - real (ADDN1) </t>
  </si>
  <si>
    <t xml:space="preserve">Totex allowance for cost sharing - 40:10 cost sharing - real (ADDN2) </t>
  </si>
  <si>
    <t xml:space="preserve">Totex allowance for cost sharing - delivery mechanism allowance - real (WR) </t>
  </si>
  <si>
    <t xml:space="preserve">Totex allowance for cost sharing - delivery mechanism allowance - real (WN+) </t>
  </si>
  <si>
    <t xml:space="preserve">Totex allowance for cost sharing - delivery mechanism allowance - real (WWN+) </t>
  </si>
  <si>
    <t xml:space="preserve">Totex allowance for cost sharing - delivery mechanism allowance - real (BIO) </t>
  </si>
  <si>
    <t xml:space="preserve">Totex allowance for cost sharing - delivery mechanism allowance - real (ADDN1) </t>
  </si>
  <si>
    <t xml:space="preserve">Totex allowance for cost sharing - delivery mechanism allowance - real (ADDN2) </t>
  </si>
  <si>
    <t xml:space="preserve">Cost change process allowance - PFAS - real (WR) </t>
  </si>
  <si>
    <t xml:space="preserve">Cost change process allowance - PFAS - real (WN+) </t>
  </si>
  <si>
    <t xml:space="preserve">Cost change process allowance - PFAS - real (WWN+) </t>
  </si>
  <si>
    <t xml:space="preserve">Cost change process allowance - PFAS - real (BIO) </t>
  </si>
  <si>
    <t xml:space="preserve">Cost change process allowance - PFAS - real (ADDN1) </t>
  </si>
  <si>
    <t xml:space="preserve">Cost change process allowance - PFAS - real (ADDN2) </t>
  </si>
  <si>
    <t xml:space="preserve">Cost change process allowance - cyber - real (WR) </t>
  </si>
  <si>
    <t xml:space="preserve">Cost change process allowance - cyber - real (WN+) </t>
  </si>
  <si>
    <t xml:space="preserve">Cost change process allowance - cyber - real (WWN+) </t>
  </si>
  <si>
    <t xml:space="preserve">Cost change process allowance - cyber - real (BIO) </t>
  </si>
  <si>
    <t xml:space="preserve">Cost change process allowance - cyber - real (ADDN1) </t>
  </si>
  <si>
    <t xml:space="preserve">Cost change process allowance - cyber - real (ADDN2) </t>
  </si>
  <si>
    <t xml:space="preserve">Totex allowance for cost sharing - enhanced engagement schemes - real (WR) </t>
  </si>
  <si>
    <t xml:space="preserve">Totex allowance for cost sharing - enhanced engagement schemes - real (WN+) </t>
  </si>
  <si>
    <t xml:space="preserve">Totex allowance for cost sharing - enhanced engagement schemes - real (WWN+) </t>
  </si>
  <si>
    <t xml:space="preserve">Totex allowance for cost sharing - enhanced engagement schemes - real (BIO) </t>
  </si>
  <si>
    <t xml:space="preserve">Totex allowance for cost sharing - enhanced engagement schemes - real (ADDN1) </t>
  </si>
  <si>
    <t xml:space="preserve">Totex allowance for cost sharing - enhanced engagement schemes - real (ADDN2) </t>
  </si>
  <si>
    <t xml:space="preserve">Totex allowance for cost sharing - large schemes gated process - real (WR) </t>
  </si>
  <si>
    <t xml:space="preserve">Totex allowance for cost sharing - large schemes gated process - real (WN+) </t>
  </si>
  <si>
    <t xml:space="preserve">Totex allowance for cost sharing - large schemes gated process - real (WWN+) </t>
  </si>
  <si>
    <t xml:space="preserve">Totex allowance for cost sharing - large schemes gated process - real (BIO) </t>
  </si>
  <si>
    <t xml:space="preserve">Totex allowance for cost sharing - large schemes gated process - real (ADDN1) </t>
  </si>
  <si>
    <t xml:space="preserve">Totex allowance for cost sharing - large schemes gated process - real (ADDN2) </t>
  </si>
  <si>
    <t xml:space="preserve">Totex allowance for cost sharing - gated allowance (TMS/SEW only) - real (WR) </t>
  </si>
  <si>
    <t xml:space="preserve">Totex allowance for cost sharing - gated allowance (TMS/SEW only) - real (WN+) </t>
  </si>
  <si>
    <t xml:space="preserve">Totex allowance for cost sharing - gated allowance (TMS/SEW only) - real (WWN+) </t>
  </si>
  <si>
    <t xml:space="preserve">Totex allowance for cost sharing - gated allowance (TMS/SEW only) - real (BIO) </t>
  </si>
  <si>
    <t xml:space="preserve">Totex allowance for cost sharing - gated allowance (TMS/SEW only) - real (ADDN1) </t>
  </si>
  <si>
    <t xml:space="preserve">Totex allowance for cost sharing - gated allowance (TMS/SEW only) - real (ADDN2) </t>
  </si>
  <si>
    <t>Baseline adjustments</t>
  </si>
  <si>
    <t>Bioresources variable cost allowance adjustment</t>
  </si>
  <si>
    <t xml:space="preserve">Forecast volume of sludge (WR) </t>
  </si>
  <si>
    <t>ttds</t>
  </si>
  <si>
    <t xml:space="preserve">Forecast volume of sludge (WN+) </t>
  </si>
  <si>
    <t xml:space="preserve">Forecast volume of sludge (WWN+) </t>
  </si>
  <si>
    <t xml:space="preserve">Forecast volume of sludge (BIO) </t>
  </si>
  <si>
    <t xml:space="preserve">Forecast volume of sludge (ADDN1) </t>
  </si>
  <si>
    <t xml:space="preserve">Forecast volume of sludge (ADDN2) </t>
  </si>
  <si>
    <t xml:space="preserve">Actual volume of sludge (WR) </t>
  </si>
  <si>
    <t xml:space="preserve">Actual volume of sludge (WN+) </t>
  </si>
  <si>
    <t xml:space="preserve">Actual volume of sludge (WWN+) </t>
  </si>
  <si>
    <t xml:space="preserve">Actual volume of sludge (BIO) </t>
  </si>
  <si>
    <t xml:space="preserve">Actual volume of sludge (ADDN1) </t>
  </si>
  <si>
    <t xml:space="preserve">Actual volume of sludge (ADDN2) </t>
  </si>
  <si>
    <t>Real price effects adjustment</t>
  </si>
  <si>
    <t xml:space="preserve">Real price effects adjustment - standard base - real (WR) </t>
  </si>
  <si>
    <t xml:space="preserve">Real price effects adjustment - standard base - real (WN+) </t>
  </si>
  <si>
    <t xml:space="preserve">Real price effects adjustment - standard base - real (WWN+) </t>
  </si>
  <si>
    <t xml:space="preserve">Real price effects adjustment - standard base - real (BIO) </t>
  </si>
  <si>
    <t xml:space="preserve">Real price effects adjustment - standard base - real (ADDN1) </t>
  </si>
  <si>
    <t xml:space="preserve">Real price effects adjustment - standard base - real (ADDN2) </t>
  </si>
  <si>
    <t>PCD adjustment</t>
  </si>
  <si>
    <t xml:space="preserve">Price control deliverables adjustment - standard base - real (WR) </t>
  </si>
  <si>
    <t xml:space="preserve">Price control deliverables adjustment - standard base - real (WN+) </t>
  </si>
  <si>
    <t xml:space="preserve">Price control deliverables adjustment - standard base - real (WWN+) </t>
  </si>
  <si>
    <t xml:space="preserve">Price control deliverables adjustment - standard base - real (BIO) </t>
  </si>
  <si>
    <t xml:space="preserve">Price control deliverables adjustment - standard base - real (ADDN1) </t>
  </si>
  <si>
    <t xml:space="preserve">Price control deliverables adjustment - standard base - real (ADDN2) </t>
  </si>
  <si>
    <t>Asset health</t>
  </si>
  <si>
    <t xml:space="preserve">Asset health adjustment - real (WR) </t>
  </si>
  <si>
    <t xml:space="preserve">Asset health adjustment - real (WN+) </t>
  </si>
  <si>
    <t xml:space="preserve">Asset health adjustment - real (WWN+) </t>
  </si>
  <si>
    <t xml:space="preserve">Asset health adjustment - real (BIO) </t>
  </si>
  <si>
    <t xml:space="preserve">Asset health adjustment - real (ADDN1) </t>
  </si>
  <si>
    <t xml:space="preserve">Asset health adjustment - real (ADDN2) </t>
  </si>
  <si>
    <t>Performance related pay recovery adjustment</t>
  </si>
  <si>
    <t xml:space="preserve">Performance related pay recovery adjustment mechanism adjustment - nominal (negative) (WR) </t>
  </si>
  <si>
    <t xml:space="preserve">Performance related pay recovery adjustment mechanism adjustment - nominal (negative) (WN+) </t>
  </si>
  <si>
    <t xml:space="preserve">Performance related pay recovery adjustment mechanism adjustment - nominal (negative) (WWN+) </t>
  </si>
  <si>
    <t xml:space="preserve">Performance related pay recovery adjustment mechanism adjustment - nominal (negative) (BIO) </t>
  </si>
  <si>
    <t xml:space="preserve">Performance related pay recovery adjustment mechanism adjustment - nominal (negative) (ADDN1) </t>
  </si>
  <si>
    <t xml:space="preserve">Performance related pay recovery adjustment mechanism adjustment - nominal (negative) (ADDN2) </t>
  </si>
  <si>
    <t xml:space="preserve">Real price effects adjustment - standard enhancement - real (WR) </t>
  </si>
  <si>
    <t xml:space="preserve">Real price effects adjustment - standard enhancement - real (WN+) </t>
  </si>
  <si>
    <t xml:space="preserve">Real price effects adjustment - standard enhancement - real (WWN+) </t>
  </si>
  <si>
    <t xml:space="preserve">Real price effects adjustment - standard enhancement - real (BIO) </t>
  </si>
  <si>
    <t xml:space="preserve">Real price effects adjustment - standard enhancement - real (ADDN1) </t>
  </si>
  <si>
    <t xml:space="preserve">Real price effects adjustment - standard enhancement - real (ADDN2) </t>
  </si>
  <si>
    <t xml:space="preserve">Real price effects adjustment - 25:25 cost sharing - real (WR) </t>
  </si>
  <si>
    <t xml:space="preserve">Real price effects adjustment - 25:25 cost sharing - real (WN+) </t>
  </si>
  <si>
    <t xml:space="preserve">Real price effects adjustment - 25:25 cost sharing - real (WWN+) </t>
  </si>
  <si>
    <t xml:space="preserve">Real price effects adjustment - 25:25 cost sharing - real (BIO) </t>
  </si>
  <si>
    <t xml:space="preserve">Real price effects adjustment - 25:25 cost sharing - real (ADDN1) </t>
  </si>
  <si>
    <t xml:space="preserve">Real price effects adjustment - 25:25 cost sharing - real (ADDN2) </t>
  </si>
  <si>
    <t xml:space="preserve">Real price effects adjustment - 40:10 cost sharing - real (WR) </t>
  </si>
  <si>
    <t xml:space="preserve">Real price effects adjustment - 40:10 cost sharing - real (WN+) </t>
  </si>
  <si>
    <t xml:space="preserve">Real price effects adjustment - 40:10 cost sharing - real (WWN+) </t>
  </si>
  <si>
    <t xml:space="preserve">Real price effects adjustment - 40:10 cost sharing - real (BIO) </t>
  </si>
  <si>
    <t xml:space="preserve">Real price effects adjustment - 40:10 cost sharing - real (ADDN1) </t>
  </si>
  <si>
    <t xml:space="preserve">Real price effects adjustment - 40:10 cost sharing - real (ADDN2) </t>
  </si>
  <si>
    <t xml:space="preserve">Real price effects adjustment - delivery mechanism allowance - real (WR) </t>
  </si>
  <si>
    <t xml:space="preserve">Real price effects adjustment - delivery mechanism allowance - real (WN+) </t>
  </si>
  <si>
    <t xml:space="preserve">Real price effects adjustment - delivery mechanism allowance - real (WWN+) </t>
  </si>
  <si>
    <t xml:space="preserve">Real price effects adjustment - delivery mechanism allowance - real (BIO) </t>
  </si>
  <si>
    <t xml:space="preserve">Real price effects adjustment - delivery mechanism allowance - real (ADDN1) </t>
  </si>
  <si>
    <t xml:space="preserve">Real price effects adjustment - delivery mechanism allowance - real (ADDN2) </t>
  </si>
  <si>
    <t xml:space="preserve">Price control deliverables adjustment - standard enhancement - real (WR) </t>
  </si>
  <si>
    <t xml:space="preserve">Price control deliverables adjustment - standard enhancement - real (WN+) </t>
  </si>
  <si>
    <t xml:space="preserve">Price control deliverables adjustment - standard enhancement - real (WWN+) </t>
  </si>
  <si>
    <t xml:space="preserve">Price control deliverables adjustment - standard enhancement - real (BIO) </t>
  </si>
  <si>
    <t xml:space="preserve">Price control deliverables adjustment - standard enhancement - real (ADDN1) </t>
  </si>
  <si>
    <t xml:space="preserve">Price control deliverables adjustment - standard enhancement - real (ADDN2) </t>
  </si>
  <si>
    <t xml:space="preserve">Price control deliverables adjustment - 25:25 cost sharing - real (WR) </t>
  </si>
  <si>
    <t xml:space="preserve">Price control deliverables adjustment - 25:25 cost sharing - real (WN+) </t>
  </si>
  <si>
    <t xml:space="preserve">Price control deliverables adjustment - 25:25 cost sharing - real (WWN+) </t>
  </si>
  <si>
    <t xml:space="preserve">Price control deliverables adjustment - 25:25 cost sharing - real (BIO) </t>
  </si>
  <si>
    <t xml:space="preserve">Price control deliverables adjustment - 25:25 cost sharing - real (ADDN1) </t>
  </si>
  <si>
    <t xml:space="preserve">Price control deliverables adjustment - 25:25 cost sharing - real (ADDN2) </t>
  </si>
  <si>
    <t xml:space="preserve">Price control deliverables adjustment - 40:10 cost sharing - real (WR) </t>
  </si>
  <si>
    <t xml:space="preserve">Price control deliverables adjustment - 40:10 cost sharing - real (WN+) </t>
  </si>
  <si>
    <t xml:space="preserve">Price control deliverables adjustment - 40:10 cost sharing - real (WWN+) </t>
  </si>
  <si>
    <t xml:space="preserve">Price control deliverables adjustment - 40:10 cost sharing - real (BIO) </t>
  </si>
  <si>
    <t xml:space="preserve">Price control deliverables adjustment - 40:10 cost sharing - real (ADDN1) </t>
  </si>
  <si>
    <t xml:space="preserve">Price control deliverables adjustment - 40:10 cost sharing - real (ADDN2) </t>
  </si>
  <si>
    <t xml:space="preserve">Price control deliverables adjustment - delivery mechanism allowance - real (WR) </t>
  </si>
  <si>
    <t xml:space="preserve">Price control deliverables adjustment - delivery mechanism allowance - real (WN+) </t>
  </si>
  <si>
    <t xml:space="preserve">Price control deliverables adjustment - delivery mechanism allowance - real (WWN+) </t>
  </si>
  <si>
    <t xml:space="preserve">Price control deliverables adjustment - delivery mechanism allowance - real (BIO) </t>
  </si>
  <si>
    <t xml:space="preserve">Price control deliverables adjustment - delivery mechanism allowance - real (ADDN1) </t>
  </si>
  <si>
    <t xml:space="preserve">Price control deliverables adjustment - delivery mechanism allowance - real (ADDN2) </t>
  </si>
  <si>
    <t>Actuals</t>
  </si>
  <si>
    <t xml:space="preserve">Actual totex for cost sharing reconciliation - standard base cost sharing - nominal (WR) </t>
  </si>
  <si>
    <t xml:space="preserve">Actual totex for cost sharing reconciliation - standard base cost sharing - nominal (WN+) </t>
  </si>
  <si>
    <t xml:space="preserve">Actual totex for cost sharing reconciliation - standard base cost sharing - nominal (WWN+) </t>
  </si>
  <si>
    <t xml:space="preserve">Actual totex for cost sharing reconciliation - standard base cost sharing - nominal (BIO) </t>
  </si>
  <si>
    <t xml:space="preserve">Actual totex for cost sharing reconciliation - standard base cost sharing - nominal (ADDN1) </t>
  </si>
  <si>
    <t xml:space="preserve">Actual totex for cost sharing reconciliation - standard base cost sharing - nominal (ADDN2) </t>
  </si>
  <si>
    <t xml:space="preserve">Actual totex for cost sharing reconciliation - business rates - nominal (WR) </t>
  </si>
  <si>
    <t xml:space="preserve">Actual totex for cost sharing reconciliation - business rates - nominal (WN+) </t>
  </si>
  <si>
    <t xml:space="preserve">Actual totex for cost sharing reconciliation - business rates - nominal (WWN+) </t>
  </si>
  <si>
    <t xml:space="preserve">Actual totex for cost sharing reconciliation - business rates - nominal (BIO) </t>
  </si>
  <si>
    <t xml:space="preserve">Actual totex for cost sharing reconciliation - business rates - nominal (ADDN1) </t>
  </si>
  <si>
    <t xml:space="preserve">Actual totex for cost sharing reconciliation - business rates - nominal (ADDN2) </t>
  </si>
  <si>
    <t xml:space="preserve">Actual totex for cost sharing reconciliation - abstraction &amp; discharge consents - nominal (WR) </t>
  </si>
  <si>
    <t xml:space="preserve">Actual totex for cost sharing reconciliation - abstraction &amp; discharge consents - nominal (WN+) </t>
  </si>
  <si>
    <t xml:space="preserve">Actual totex for cost sharing reconciliation - abstraction &amp; discharge consents - nominal (WWN+) </t>
  </si>
  <si>
    <t xml:space="preserve">Actual totex for cost sharing reconciliation - abstraction &amp; discharge consents - nominal (BIO) </t>
  </si>
  <si>
    <t xml:space="preserve">Actual totex for cost sharing reconciliation - abstraction &amp; discharge consents - nominal (ADDN1) </t>
  </si>
  <si>
    <t xml:space="preserve">Actual totex for cost sharing reconciliation - abstraction &amp; discharge consents - nominal (ADDN2) </t>
  </si>
  <si>
    <t xml:space="preserve">Actual totex for cost sharing reconciliation - standard enhancement cost sharing - nominal (WR) </t>
  </si>
  <si>
    <t xml:space="preserve">Actual totex for cost sharing reconciliation - standard enhancement cost sharing - nominal (WN+) </t>
  </si>
  <si>
    <t xml:space="preserve">Actual totex for cost sharing reconciliation - standard enhancement cost sharing - nominal (WWN+) </t>
  </si>
  <si>
    <t xml:space="preserve">Actual totex for cost sharing reconciliation - standard enhancement cost sharing - nominal (BIO) </t>
  </si>
  <si>
    <t xml:space="preserve">Actual totex for cost sharing reconciliation - standard enhancement cost sharing - nominal (ADDN1) </t>
  </si>
  <si>
    <t xml:space="preserve">Actual totex for cost sharing reconciliation - standard enhancement cost sharing - nominal (ADDN2) </t>
  </si>
  <si>
    <t xml:space="preserve">Actual totex for cost sharing reconciliation - 25:25 cost sharing - nominal (WR) </t>
  </si>
  <si>
    <t xml:space="preserve">Actual totex for cost sharing reconciliation - 25:25 cost sharing - nominal (WN+) </t>
  </si>
  <si>
    <t xml:space="preserve">Actual totex for cost sharing reconciliation - 25:25 cost sharing - nominal (WWN+) </t>
  </si>
  <si>
    <t xml:space="preserve">Actual totex for cost sharing reconciliation - 25:25 cost sharing - nominal (BIO) </t>
  </si>
  <si>
    <t xml:space="preserve">Actual totex for cost sharing reconciliation - 25:25 cost sharing - nominal (ADDN1) </t>
  </si>
  <si>
    <t xml:space="preserve">Actual totex for cost sharing reconciliation - 25:25 cost sharing - nominal (ADDN2) </t>
  </si>
  <si>
    <t xml:space="preserve">Actual totex for cost sharing reconciliation - 40:10 cost sharing - nominal (WR) </t>
  </si>
  <si>
    <t xml:space="preserve">Actual totex for cost sharing reconciliation - 40:10 cost sharing - nominal (WN+) </t>
  </si>
  <si>
    <t xml:space="preserve">Actual totex for cost sharing reconciliation - 40:10 cost sharing - nominal (WWN+) </t>
  </si>
  <si>
    <t xml:space="preserve">Actual totex for cost sharing reconciliation - 40:10 cost sharing - nominal (BIO) </t>
  </si>
  <si>
    <t xml:space="preserve">Actual totex for cost sharing reconciliation - 40:10 cost sharing - nominal (ADDN1) </t>
  </si>
  <si>
    <t xml:space="preserve">Actual totex for cost sharing reconciliation - 40:10 cost sharing - nominal (ADDN2) </t>
  </si>
  <si>
    <t xml:space="preserve">Actual totex for cost sharing reconciliation - delivery mechanism allowance - nominal (WR) </t>
  </si>
  <si>
    <t xml:space="preserve">Actual totex for cost sharing reconciliation - delivery mechanism allowance - nominal (WN+) </t>
  </si>
  <si>
    <t xml:space="preserve">Actual totex for cost sharing reconciliation - delivery mechanism allowance - nominal (WWN+) </t>
  </si>
  <si>
    <t xml:space="preserve">Actual totex for cost sharing reconciliation - delivery mechanism allowance - nominal (BIO) </t>
  </si>
  <si>
    <t xml:space="preserve">Actual totex for cost sharing reconciliation - delivery mechanism allowance - nominal (ADDN1) </t>
  </si>
  <si>
    <t xml:space="preserve">Actual totex for cost sharing reconciliation - delivery mechanism allowance - nominal (ADDN2) </t>
  </si>
  <si>
    <t xml:space="preserve">Actual totex for cost sharing reconciliation - PFAS - nominal (WR) </t>
  </si>
  <si>
    <t xml:space="preserve">Actual totex for cost sharing reconciliation - PFAS - nominal (WN+) </t>
  </si>
  <si>
    <t xml:space="preserve">Actual totex for cost sharing reconciliation - PFAS - nominal (WWN+) </t>
  </si>
  <si>
    <t xml:space="preserve">Actual totex for cost sharing reconciliation - PFAS - nominal (BIO) </t>
  </si>
  <si>
    <t xml:space="preserve">Actual totex for cost sharing reconciliation - PFAS - nominal (ADDN1) </t>
  </si>
  <si>
    <t xml:space="preserve">Actual totex for cost sharing reconciliation - PFAS - nominal (ADDN2) </t>
  </si>
  <si>
    <t xml:space="preserve">Actual totex for cost sharing reconciliation - cyber - nominal (WR) </t>
  </si>
  <si>
    <t xml:space="preserve">Actual totex for cost sharing reconciliation - cyber - nominal (WN+) </t>
  </si>
  <si>
    <t xml:space="preserve">Actual totex for cost sharing reconciliation - cyber - nominal (WWN+) </t>
  </si>
  <si>
    <t xml:space="preserve">Actual totex for cost sharing reconciliation - cyber - nominal (BIO) </t>
  </si>
  <si>
    <t xml:space="preserve">Actual totex for cost sharing reconciliation - cyber - nominal (ADDN1) </t>
  </si>
  <si>
    <t xml:space="preserve">Actual totex for cost sharing reconciliation - cyber - nominal (ADDN2) </t>
  </si>
  <si>
    <t xml:space="preserve">Actual totex for cost sharing reconciliation - enhanced engagement schemes - nominal (WR) </t>
  </si>
  <si>
    <t xml:space="preserve">Actual totex for cost sharing reconciliation - enhanced engagement schemes - nominal (WN+) </t>
  </si>
  <si>
    <t xml:space="preserve">Actual totex for cost sharing reconciliation - enhanced engagement schemes - nominal (WWN+) </t>
  </si>
  <si>
    <t xml:space="preserve">Actual totex for cost sharing reconciliation - enhanced engagement schemes - nominal (BIO) </t>
  </si>
  <si>
    <t xml:space="preserve">Actual totex for cost sharing reconciliation - enhanced engagement schemes - nominal (ADDN1) </t>
  </si>
  <si>
    <t xml:space="preserve">Actual totex for cost sharing reconciliation - enhanced engagement schemes - nominal (ADDN2) </t>
  </si>
  <si>
    <t xml:space="preserve">Actual totex for cost sharing reconciliation - large schemes gated process - nominal (WR) </t>
  </si>
  <si>
    <t xml:space="preserve">Actual totex for cost sharing reconciliation - large schemes gated process - nominal (WN+) </t>
  </si>
  <si>
    <t xml:space="preserve">Actual totex for cost sharing reconciliation - large schemes gated process - nominal (WWN+) </t>
  </si>
  <si>
    <t xml:space="preserve">Actual totex for cost sharing reconciliation - large schemes gated process - nominal (BIO) </t>
  </si>
  <si>
    <t xml:space="preserve">Actual totex for cost sharing reconciliation - large schemes gated process - nominal (ADDN1) </t>
  </si>
  <si>
    <t xml:space="preserve">Actual totex for cost sharing reconciliation - large schemes gated process - nominal (ADDN2) </t>
  </si>
  <si>
    <t xml:space="preserve">Actual totex for cost sharing reconciliation - gated allowance (TMS/SEW only) - nominal (WR) </t>
  </si>
  <si>
    <t xml:space="preserve">Actual totex for cost sharing reconciliation - gated allowance (TMS/SEW only) - nominal (WN+) </t>
  </si>
  <si>
    <t xml:space="preserve">Actual totex for cost sharing reconciliation - gated allowance (TMS/SEW only) - nominal (WWN+) </t>
  </si>
  <si>
    <t xml:space="preserve">Actual totex for cost sharing reconciliation - gated allowance (TMS/SEW only) - nominal (BIO) </t>
  </si>
  <si>
    <t xml:space="preserve">Actual totex for cost sharing reconciliation - gated allowance (TMS/SEW only) - nominal (ADDN1) </t>
  </si>
  <si>
    <t xml:space="preserve">Actual totex for cost sharing reconciliation - gated allowance (TMS/SEW only) - nominal (ADDN2) </t>
  </si>
  <si>
    <t>PAYG rate</t>
  </si>
  <si>
    <t xml:space="preserve">Opex percentage - base (WR) </t>
  </si>
  <si>
    <t>%</t>
  </si>
  <si>
    <t xml:space="preserve">Opex percentage - base (WN+) </t>
  </si>
  <si>
    <t xml:space="preserve">Opex percentage - base (WWN+) </t>
  </si>
  <si>
    <t xml:space="preserve">Opex percentage - base (BIO) </t>
  </si>
  <si>
    <t xml:space="preserve">Opex percentage - base (ADDN1) </t>
  </si>
  <si>
    <t xml:space="preserve">Opex percentage - base (ADDN2) </t>
  </si>
  <si>
    <t xml:space="preserve">Opex percentage - enhancement (WR) </t>
  </si>
  <si>
    <t xml:space="preserve">Opex percentage - enhancement (WN+) </t>
  </si>
  <si>
    <t xml:space="preserve">Opex percentage - enhancement (WWN+) </t>
  </si>
  <si>
    <t xml:space="preserve">Opex percentage - enhancement (BIO) </t>
  </si>
  <si>
    <t xml:space="preserve">Opex percentage - enhancement (ADDN1) </t>
  </si>
  <si>
    <t xml:space="preserve">Opex percentage - enhancement (ADDN2) </t>
  </si>
  <si>
    <t>Bespoke items</t>
  </si>
  <si>
    <t xml:space="preserve">Totex allowance for cost sharing - bespoke items - real (WR) </t>
  </si>
  <si>
    <t xml:space="preserve">Totex allowance for cost sharing - bespoke items - real (WN+) </t>
  </si>
  <si>
    <t xml:space="preserve">Totex allowance for cost sharing - bespoke items - real (WWN+) </t>
  </si>
  <si>
    <t xml:space="preserve">Totex allowance for cost sharing - bespoke items - real (BIO) </t>
  </si>
  <si>
    <t xml:space="preserve">Totex allowance for cost sharing - bespoke items - real (ADDN1) </t>
  </si>
  <si>
    <t xml:space="preserve">Totex allowance for cost sharing - bespoke items - real (ADDN2) </t>
  </si>
  <si>
    <t xml:space="preserve">Actual totex for cost sharing reconciliation - bespoke items - nominal (WR) </t>
  </si>
  <si>
    <t xml:space="preserve">Actual totex for cost sharing reconciliation - bespoke items - nominal (WN+) </t>
  </si>
  <si>
    <t xml:space="preserve">Actual totex for cost sharing reconciliation - bespoke items - nominal (WWN+) </t>
  </si>
  <si>
    <t xml:space="preserve">Actual totex for cost sharing reconciliation - bespoke items - nominal (BIO) </t>
  </si>
  <si>
    <t xml:space="preserve">Actual totex for cost sharing reconciliation - bespoke items - nominal (ADDN1) </t>
  </si>
  <si>
    <t xml:space="preserve">Actual totex for cost sharing reconciliation - bespoke items - nominal (ADDN2) </t>
  </si>
  <si>
    <t>Opex percentage - bespoke items</t>
  </si>
  <si>
    <t>COST SHARING RATES</t>
  </si>
  <si>
    <t>Standard base - cost sharing outperformance rate - company share</t>
  </si>
  <si>
    <t>Standard base - cost sharing underperformance rate - company share</t>
  </si>
  <si>
    <t>Business rates - company shares - cost sharing outperformance rate - company share</t>
  </si>
  <si>
    <t>Business rates - company shares - cost sharing underperformance rate - company share</t>
  </si>
  <si>
    <t>Abstraction &amp; discharge consents - cost sharing outperformance rate - company share</t>
  </si>
  <si>
    <t>Abstraction &amp; discharge consents - cost sharing underperformance rate - company share</t>
  </si>
  <si>
    <t>Standard enhancement - cost sharing outperformance rate - company share</t>
  </si>
  <si>
    <t>Standard enhancement - cost sharing underperformance rate - company share</t>
  </si>
  <si>
    <t>25:25 cost sharing - cost sharing outperformance rate - company share</t>
  </si>
  <si>
    <t>25:25 cost sharing - cost sharing underperformance rate - company share</t>
  </si>
  <si>
    <t>40:10 cost sharing - cost sharing outperformance rate - company share</t>
  </si>
  <si>
    <t>40:10 cost sharing - cost sharing underperformance rate - company share</t>
  </si>
  <si>
    <t>Delivery mechanism allowance - cost sharing outperformance rate - company share</t>
  </si>
  <si>
    <t>Delivery mechanism allowance - cost sharing underperformance rate - company share</t>
  </si>
  <si>
    <t>PFAS - cost sharing outperformance rate - company share</t>
  </si>
  <si>
    <t>PFAS - cost sharing underperformance rate - company share</t>
  </si>
  <si>
    <t>Cyber - cost sharing outperformance rate - company share</t>
  </si>
  <si>
    <t>Cyber - cost sharing underperformance rate - company share</t>
  </si>
  <si>
    <t>Enhanced engagement schemes - cost sharing outperformance rate - company share</t>
  </si>
  <si>
    <t>Enhanced engagement schemes - cost sharing underperformance rate - company share</t>
  </si>
  <si>
    <t>Large schemes gated process - cost sharing outperformance rate - company share</t>
  </si>
  <si>
    <t>Large schemes gated process - cost sharing underperformance rate - company share</t>
  </si>
  <si>
    <t>Gated allowance (TMS/SEW only) - cost sharing outperformance rate - company share</t>
  </si>
  <si>
    <t>Gated allowance (TMS/SEW only) - cost sharing underperformance rate - company share</t>
  </si>
  <si>
    <t xml:space="preserve">Bespoke items cost sharing rate - company share (WR) </t>
  </si>
  <si>
    <t xml:space="preserve">Bespoke items cost sharing rate - company share (WN+) </t>
  </si>
  <si>
    <t xml:space="preserve">Bespoke items cost sharing rate - company share (WWN+) </t>
  </si>
  <si>
    <t xml:space="preserve">Bespoke items cost sharing rate - company share (BIO) </t>
  </si>
  <si>
    <t xml:space="preserve">Bespoke items cost sharing rate - company share (ADDN1) </t>
  </si>
  <si>
    <t xml:space="preserve">Bespoke items cost sharing rate - company share (ADDN2) </t>
  </si>
  <si>
    <t>INDEXATION</t>
  </si>
  <si>
    <t>Base year</t>
  </si>
  <si>
    <t xml:space="preserve">Consumer Price Index (with housing) - base year (2022-23) (April) </t>
  </si>
  <si>
    <t>Index</t>
  </si>
  <si>
    <t xml:space="preserve">Consumer Price Index (with housing) - base year (2022-23) (May) </t>
  </si>
  <si>
    <t xml:space="preserve">Consumer Price Index (with housing) - base year (2022-23) (June) </t>
  </si>
  <si>
    <t xml:space="preserve">Consumer Price Index (with housing) - base year (2022-23) (July) </t>
  </si>
  <si>
    <t xml:space="preserve">Consumer Price Index (with housing) - base year (2022-23) (August) </t>
  </si>
  <si>
    <t xml:space="preserve">Consumer Price Index (with housing) - base year (2022-23) (September) </t>
  </si>
  <si>
    <t xml:space="preserve">Consumer Price Index (with housing) - base year (2022-23) (October) </t>
  </si>
  <si>
    <t xml:space="preserve">Consumer Price Index (with housing) - base year (2022-23) (November) </t>
  </si>
  <si>
    <t xml:space="preserve">Consumer Price Index (with housing) - base year (2022-23) (December) </t>
  </si>
  <si>
    <t xml:space="preserve">Consumer Price Index (with housing) - base year (2022-23) (January) </t>
  </si>
  <si>
    <t xml:space="preserve">Consumer Price Index (with housing) - base year (2022-23) (February) </t>
  </si>
  <si>
    <t xml:space="preserve">Consumer Price Index (with housing) - base year (2022-23) (March) </t>
  </si>
  <si>
    <t>Period</t>
  </si>
  <si>
    <t xml:space="preserve">Consumer Price Index (with housing) (April) </t>
  </si>
  <si>
    <t xml:space="preserve">Consumer Price Index (with housing) (May) </t>
  </si>
  <si>
    <t xml:space="preserve">Consumer Price Index (with housing) (June) </t>
  </si>
  <si>
    <t xml:space="preserve">Consumer Price Index (with housing) (July) </t>
  </si>
  <si>
    <t xml:space="preserve">Consumer Price Index (with housing) (August) </t>
  </si>
  <si>
    <t xml:space="preserve">Consumer Price Index (with housing) (September) </t>
  </si>
  <si>
    <t xml:space="preserve">Consumer Price Index (with housing) (October) </t>
  </si>
  <si>
    <t xml:space="preserve">Consumer Price Index (with housing) (November) </t>
  </si>
  <si>
    <t xml:space="preserve">Consumer Price Index (with housing) (December) </t>
  </si>
  <si>
    <t xml:space="preserve">Consumer Price Index (with housing) (January) </t>
  </si>
  <si>
    <t xml:space="preserve">Consumer Price Index (with housing) (February) </t>
  </si>
  <si>
    <t xml:space="preserve">Consumer Price Index (with housing) (March) </t>
  </si>
  <si>
    <t>FINANCING</t>
  </si>
  <si>
    <t>Financing cost index</t>
  </si>
  <si>
    <t>Real WACC CPI(H) deflated</t>
  </si>
  <si>
    <t>AGGREGATE SHARING MECHANISM</t>
  </si>
  <si>
    <t>RCV balance - forecast - wholesale - real</t>
  </si>
  <si>
    <t>Notional gearing</t>
  </si>
  <si>
    <t>Trigger point on aggregate sharing mechanism</t>
  </si>
  <si>
    <t>Adjustment to ASM total adjustment amount</t>
  </si>
  <si>
    <t>EX-ANTE ALLOWANCE (ANH ONLY)</t>
  </si>
  <si>
    <t xml:space="preserve">Ex-ante allowance (ANH only) - real (WR) </t>
  </si>
  <si>
    <t xml:space="preserve">Ex-ante allowance (ANH only) - real (WN+) </t>
  </si>
  <si>
    <t xml:space="preserve">Ex-ante allowance (ANH only) - real (WWN+) </t>
  </si>
  <si>
    <t xml:space="preserve">Ex-ante allowance (ANH only) - real (BIO) </t>
  </si>
  <si>
    <t xml:space="preserve">Ex-ante allowance (ANH only) - real (ADDN1) </t>
  </si>
  <si>
    <t xml:space="preserve">Ex-ante allowance (ANH only) - real (ADDN2) </t>
  </si>
  <si>
    <t>MODEL CONSTANTS</t>
  </si>
  <si>
    <t>Model tolerance</t>
  </si>
  <si>
    <t>tolerance</t>
  </si>
  <si>
    <t>Model period start</t>
  </si>
  <si>
    <t>Model column total</t>
  </si>
  <si>
    <t>Columns</t>
  </si>
  <si>
    <t>FLAGS</t>
  </si>
  <si>
    <t>Pre forecast period</t>
  </si>
  <si>
    <t>Last pre forecast flag</t>
  </si>
  <si>
    <t>flag</t>
  </si>
  <si>
    <t>Pre forecast period flag</t>
  </si>
  <si>
    <t>Pre forecast period total</t>
  </si>
  <si>
    <t>Forecast period</t>
  </si>
  <si>
    <t>First forecast period flag</t>
  </si>
  <si>
    <t>Last forecast period flag</t>
  </si>
  <si>
    <t>Forecast period flag</t>
  </si>
  <si>
    <t>Forecast period total</t>
  </si>
  <si>
    <t>Post forecast period</t>
  </si>
  <si>
    <t>First post forecast period flag</t>
  </si>
  <si>
    <t>Post forecast flag</t>
  </si>
  <si>
    <t>Post forecast period total</t>
  </si>
  <si>
    <t>HEADERS</t>
  </si>
  <si>
    <t>Model period end</t>
  </si>
  <si>
    <t>Counter</t>
  </si>
  <si>
    <t>Consumer Price Index (with housing) - base year - FYA</t>
  </si>
  <si>
    <t>Consumer Price Index (with housing) - FYA</t>
  </si>
  <si>
    <t>CPI(H) - FYA - inflate from base year (2022-23) average</t>
  </si>
  <si>
    <t>Bioresources variable cost allowance adjustment factor</t>
  </si>
  <si>
    <t xml:space="preserve">Bioresources variable cost allowance adjustment factor (WR) </t>
  </si>
  <si>
    <t>factor</t>
  </si>
  <si>
    <t xml:space="preserve">Bioresources variable cost allowance adjustment factor (WN+) </t>
  </si>
  <si>
    <t xml:space="preserve">Bioresources variable cost allowance adjustment factor (WWN+) </t>
  </si>
  <si>
    <t xml:space="preserve">Bioresources variable cost allowance adjustment factor (BIO) </t>
  </si>
  <si>
    <t xml:space="preserve">Bioresources variable cost allowance adjustment factor (ADDN1) </t>
  </si>
  <si>
    <t xml:space="preserve">Bioresources variable cost allowance adjustment factor (ADDN2) </t>
  </si>
  <si>
    <t>Totex allowance for cost sharing - post bioresouces variable cost allowance adjustment - standard base cost sharing - real</t>
  </si>
  <si>
    <t xml:space="preserve">Totex allowance for cost sharing - post bioresouces variable cost allowance adjustment - standard base cost sharing - real (WR) </t>
  </si>
  <si>
    <t xml:space="preserve">Totex allowance for cost sharing - post bioresouces variable cost allowance adjustment - standard base cost sharing - real (WN+) </t>
  </si>
  <si>
    <t xml:space="preserve">Totex allowance for cost sharing - post bioresouces variable cost allowance adjustment - standard base cost sharing - real (WWN+) </t>
  </si>
  <si>
    <t xml:space="preserve">Totex allowance for cost sharing - post bioresouces variable cost allowance adjustment - standard base cost sharing - real (BIO) </t>
  </si>
  <si>
    <t xml:space="preserve">Totex allowance for cost sharing - post bioresouces variable cost allowance adjustment - standard base cost sharing - real (ADDN1) </t>
  </si>
  <si>
    <t xml:space="preserve">Totex allowance for cost sharing - post bioresouces variable cost allowance adjustment - standard base cost sharing - real (ADDN2) </t>
  </si>
  <si>
    <t>Real price effects adjustment - post bioresources variable cost allowance adjustment - standard base - real</t>
  </si>
  <si>
    <t xml:space="preserve">Real price effects adjustment - post bioresources variable cost allowance adjustment - standard base - real (WR) </t>
  </si>
  <si>
    <t xml:space="preserve">Real price effects adjustment - post bioresources variable cost allowance adjustment - standard base - real (WN+) </t>
  </si>
  <si>
    <t xml:space="preserve">Real price effects adjustment - post bioresources variable cost allowance adjustment - standard base - real (WWN+) </t>
  </si>
  <si>
    <t xml:space="preserve">Real price effects adjustment - post bioresources variable cost allowance adjustment - standard base - real (BIO) </t>
  </si>
  <si>
    <t xml:space="preserve">Real price effects adjustment - post bioresources variable cost allowance adjustment - standard base - real (ADDN1) </t>
  </si>
  <si>
    <t xml:space="preserve">Real price effects adjustment - post bioresources variable cost allowance adjustment - standard base - real (ADDN2) </t>
  </si>
  <si>
    <t>BASE COSTS</t>
  </si>
  <si>
    <t>Performance related pay recovery adjustment mechanism adjustment - real</t>
  </si>
  <si>
    <t xml:space="preserve">Performance related pay recovery adjustment mechanism adjustment - real (WR) </t>
  </si>
  <si>
    <t xml:space="preserve">Performance related pay recovery adjustment mechanism adjustment - real (WN+) </t>
  </si>
  <si>
    <t xml:space="preserve">Performance related pay recovery adjustment mechanism adjustment - real (WWN+) </t>
  </si>
  <si>
    <t xml:space="preserve">Performance related pay recovery adjustment mechanism adjustment - real (BIO) </t>
  </si>
  <si>
    <t xml:space="preserve">Performance related pay recovery adjustment mechanism adjustment - real (ADDN1) </t>
  </si>
  <si>
    <t xml:space="preserve">Performance related pay recovery adjustment mechanism adjustment - real (ADDN2) </t>
  </si>
  <si>
    <t>Totex allowance for cost sharing - post PCD &amp; RPE adjustment - standard base cost sharing - real</t>
  </si>
  <si>
    <t xml:space="preserve">Totex allowance for cost sharing - post PCD &amp; RPE adjustment - standard base cost sharing - real (WR) </t>
  </si>
  <si>
    <t xml:space="preserve">Totex allowance for cost sharing - post PCD &amp; RPE adjustment - standard base cost sharing - real (WN+) </t>
  </si>
  <si>
    <t xml:space="preserve">Totex allowance for cost sharing - post PCD &amp; RPE adjustment - standard base cost sharing - real (WWN+) </t>
  </si>
  <si>
    <t xml:space="preserve">Totex allowance for cost sharing - post PCD &amp; RPE adjustment - standard base cost sharing - real (BIO) </t>
  </si>
  <si>
    <t xml:space="preserve">Totex allowance for cost sharing - post PCD &amp; RPE adjustment - standard base cost sharing - real (ADDN1) </t>
  </si>
  <si>
    <t xml:space="preserve">Totex allowance for cost sharing - post PCD &amp; RPE adjustment - standard base cost sharing - real (ADDN2) </t>
  </si>
  <si>
    <t>ENHANCEMENT COSTS</t>
  </si>
  <si>
    <t>Totex allowance for cost sharing - post PCD &amp; RPE adjustment - standard enhancement cost sharing - real</t>
  </si>
  <si>
    <t xml:space="preserve">Totex allowance for cost sharing - post PCD &amp; RPE adjustment - standard enhancement cost sharing - real (WR) </t>
  </si>
  <si>
    <t xml:space="preserve">Totex allowance for cost sharing - post PCD &amp; RPE adjustment - standard enhancement cost sharing - real (WN+) </t>
  </si>
  <si>
    <t xml:space="preserve">Totex allowance for cost sharing - post PCD &amp; RPE adjustment - standard enhancement cost sharing - real (WWN+) </t>
  </si>
  <si>
    <t xml:space="preserve">Totex allowance for cost sharing - post PCD &amp; RPE adjustment - standard enhancement cost sharing - real (BIO) </t>
  </si>
  <si>
    <t xml:space="preserve">Totex allowance for cost sharing - post PCD &amp; RPE adjustment - standard enhancement cost sharing - real (ADDN1) </t>
  </si>
  <si>
    <t xml:space="preserve">Totex allowance for cost sharing - post PCD &amp; RPE adjustment - standard enhancement cost sharing - real (ADDN2) </t>
  </si>
  <si>
    <t>Totex allowance for cost sharing - post PCD &amp; RPE adjustment - 25:25 cost sharing - real</t>
  </si>
  <si>
    <t xml:space="preserve">Totex allowance for cost sharing - post PCD &amp; RPE adjustment - 25:25 cost sharing - real (WR) </t>
  </si>
  <si>
    <t xml:space="preserve">Totex allowance for cost sharing - post PCD &amp; RPE adjustment - 25:25 cost sharing - real (WN+) </t>
  </si>
  <si>
    <t xml:space="preserve">Totex allowance for cost sharing - post PCD &amp; RPE adjustment - 25:25 cost sharing - real (WWN+) </t>
  </si>
  <si>
    <t xml:space="preserve">Totex allowance for cost sharing - post PCD &amp; RPE adjustment - 25:25 cost sharing - real (BIO) </t>
  </si>
  <si>
    <t xml:space="preserve">Totex allowance for cost sharing - post PCD &amp; RPE adjustment - 25:25 cost sharing - real (ADDN1) </t>
  </si>
  <si>
    <t xml:space="preserve">Totex allowance for cost sharing - post PCD &amp; RPE adjustment - 25:25 cost sharing - real (ADDN2) </t>
  </si>
  <si>
    <t>Totex allowance for cost sharing - post PCD &amp; RPE adjustment - 40:10 cost sharing - real</t>
  </si>
  <si>
    <t xml:space="preserve">Totex allowance for cost sharing - post PCD &amp; RPE adjustment - 40:10 cost sharing - real (WR) </t>
  </si>
  <si>
    <t xml:space="preserve">Totex allowance for cost sharing - post PCD &amp; RPE adjustment - 40:10 cost sharing - real (WN+) </t>
  </si>
  <si>
    <t xml:space="preserve">Totex allowance for cost sharing - post PCD &amp; RPE adjustment - 40:10 cost sharing - real (WWN+) </t>
  </si>
  <si>
    <t xml:space="preserve">Totex allowance for cost sharing - post PCD &amp; RPE adjustment - 40:10 cost sharing - real (BIO) </t>
  </si>
  <si>
    <t xml:space="preserve">Totex allowance for cost sharing - post PCD &amp; RPE adjustment - 40:10 cost sharing - real (ADDN1) </t>
  </si>
  <si>
    <t xml:space="preserve">Totex allowance for cost sharing - post PCD &amp; RPE adjustment - 40:10 cost sharing - real (ADDN2) </t>
  </si>
  <si>
    <t>Totex allowance for cost sharing - post PCD &amp; RPE adjustment - delivery mechanism allowance - real</t>
  </si>
  <si>
    <t xml:space="preserve">Totex allowance for cost sharing - post PCD &amp; RPE adjustment - delivery mechanism allowance - real (WR) </t>
  </si>
  <si>
    <t xml:space="preserve">Totex allowance for cost sharing - post PCD &amp; RPE adjustment - delivery mechanism allowance - real (WN+) </t>
  </si>
  <si>
    <t xml:space="preserve">Totex allowance for cost sharing - post PCD &amp; RPE adjustment - delivery mechanism allowance - real (WWN+) </t>
  </si>
  <si>
    <t xml:space="preserve">Totex allowance for cost sharing - post PCD &amp; RPE adjustment - delivery mechanism allowance - real (BIO) </t>
  </si>
  <si>
    <t xml:space="preserve">Totex allowance for cost sharing - post PCD &amp; RPE adjustment - delivery mechanism allowance - real (ADDN1) </t>
  </si>
  <si>
    <t xml:space="preserve">Totex allowance for cost sharing - post PCD &amp; RPE adjustment - delivery mechanism allowance - real (ADDN2) </t>
  </si>
  <si>
    <t>TIME VALUE OF MONEY</t>
  </si>
  <si>
    <t>Time value of money factor</t>
  </si>
  <si>
    <t>STANDARD BASE</t>
  </si>
  <si>
    <t>Actual totex for cost sharing reconciliation - standard base cost sharing - real</t>
  </si>
  <si>
    <t xml:space="preserve">Actual totex for cost sharing reconciliation - standard base cost sharing - real (WR) </t>
  </si>
  <si>
    <t xml:space="preserve">Actual totex for cost sharing reconciliation - standard base cost sharing - real (WN+) </t>
  </si>
  <si>
    <t xml:space="preserve">Actual totex for cost sharing reconciliation - standard base cost sharing - real (WWN+) </t>
  </si>
  <si>
    <t xml:space="preserve">Actual totex for cost sharing reconciliation - standard base cost sharing - real (BIO) </t>
  </si>
  <si>
    <t xml:space="preserve">Actual totex for cost sharing reconciliation - standard base cost sharing - real (ADDN1) </t>
  </si>
  <si>
    <t xml:space="preserve">Actual totex for cost sharing reconciliation - standard base cost sharing - real (ADDN2) </t>
  </si>
  <si>
    <t>Actual totex for cost sharing reconciliation - post PRP adjustment - standard base cost sharing - real</t>
  </si>
  <si>
    <t xml:space="preserve">Actual totex for cost sharing reconciliation - post PRP adjustment - standard base cost sharing - real (WR) </t>
  </si>
  <si>
    <t xml:space="preserve">Actual totex for cost sharing reconciliation - post PRP adjustment - standard base cost sharing - real (WN+) </t>
  </si>
  <si>
    <t xml:space="preserve">Actual totex for cost sharing reconciliation - post PRP adjustment - standard base cost sharing - real (WWN+) </t>
  </si>
  <si>
    <t xml:space="preserve">Actual totex for cost sharing reconciliation - post PRP adjustment - standard base cost sharing - real (BIO) </t>
  </si>
  <si>
    <t xml:space="preserve">Actual totex for cost sharing reconciliation - post PRP adjustment - standard base cost sharing - real (ADDN1) </t>
  </si>
  <si>
    <t xml:space="preserve">Actual totex for cost sharing reconciliation - post PRP adjustment - standard base cost sharing - real (ADDN2) </t>
  </si>
  <si>
    <t>Variance</t>
  </si>
  <si>
    <t>Variance to totex allowance - standard base cost sharing - real</t>
  </si>
  <si>
    <t xml:space="preserve">Variance to totex allowance - standard base cost sharing - real (WR) </t>
  </si>
  <si>
    <t xml:space="preserve">Variance to totex allowance - standard base cost sharing - real (WN+) </t>
  </si>
  <si>
    <t xml:space="preserve">Variance to totex allowance - standard base cost sharing - real (WWN+) </t>
  </si>
  <si>
    <t xml:space="preserve">Variance to totex allowance - standard base cost sharing - real (BIO) </t>
  </si>
  <si>
    <t xml:space="preserve">Variance to totex allowance - standard base cost sharing - real (ADDN1) </t>
  </si>
  <si>
    <t xml:space="preserve">Variance to totex allowance - standard base cost sharing - real (ADDN2) </t>
  </si>
  <si>
    <t>Time-adjusted variance to totex allowance - standard base cost sharing - real</t>
  </si>
  <si>
    <t xml:space="preserve">Time-adjusted variance to totex allowance - standard base cost sharing - real (WR) </t>
  </si>
  <si>
    <t xml:space="preserve">Time-adjusted variance to totex allowance - standard base cost sharing - real (WN+) </t>
  </si>
  <si>
    <t xml:space="preserve">Time-adjusted variance to totex allowance - standard base cost sharing - real (WWN+) </t>
  </si>
  <si>
    <t xml:space="preserve">Time-adjusted variance to totex allowance - standard base cost sharing - real (BIO) </t>
  </si>
  <si>
    <t xml:space="preserve">Time-adjusted variance to totex allowance - standard base cost sharing - real (ADDN1) </t>
  </si>
  <si>
    <t xml:space="preserve">Time-adjusted variance to totex allowance - standard base cost sharing - real (ADDN2) </t>
  </si>
  <si>
    <t>Total variance to totex allowance - standard base cost sharing - real</t>
  </si>
  <si>
    <t xml:space="preserve">Total variance to totex allowance - standard base cost sharing - real (WR) </t>
  </si>
  <si>
    <t xml:space="preserve">Total variance to totex allowance - standard base cost sharing - real (WN+) </t>
  </si>
  <si>
    <t xml:space="preserve">Total variance to totex allowance - standard base cost sharing - real (WWN+) </t>
  </si>
  <si>
    <t xml:space="preserve">Total variance to totex allowance - standard base cost sharing - real (BIO) </t>
  </si>
  <si>
    <t xml:space="preserve">Total variance to totex allowance - standard base cost sharing - real (ADDN1) </t>
  </si>
  <si>
    <t xml:space="preserve">Total variance to totex allowance - standard base cost sharing - real (ADDN2) </t>
  </si>
  <si>
    <t>Active sharing rate</t>
  </si>
  <si>
    <t>Active sharing rate - standard base cost sharing</t>
  </si>
  <si>
    <t xml:space="preserve">Active sharing rate - standard base cost sharing (WR) </t>
  </si>
  <si>
    <t xml:space="preserve">Active sharing rate - standard base cost sharing (WN+) </t>
  </si>
  <si>
    <t xml:space="preserve">Active sharing rate - standard base cost sharing (WWN+) </t>
  </si>
  <si>
    <t xml:space="preserve">Active sharing rate - standard base cost sharing (BIO) </t>
  </si>
  <si>
    <t xml:space="preserve">Active sharing rate - standard base cost sharing (ADDN1) </t>
  </si>
  <si>
    <t xml:space="preserve">Active sharing rate - standard base cost sharing (ADDN2) </t>
  </si>
  <si>
    <t>Active totex adjustment - standard base cost sharing - real</t>
  </si>
  <si>
    <t xml:space="preserve">Active totex adjustment - standard base cost sharing - real (WR) </t>
  </si>
  <si>
    <t xml:space="preserve">Active totex adjustment - standard base cost sharing - real (WN+) </t>
  </si>
  <si>
    <t xml:space="preserve">Active totex adjustment - standard base cost sharing - real (WWN+) </t>
  </si>
  <si>
    <t xml:space="preserve">Active totex adjustment - standard base cost sharing - real (BIO) </t>
  </si>
  <si>
    <t xml:space="preserve">Active totex adjustment - standard base cost sharing - real (ADDN1) </t>
  </si>
  <si>
    <t xml:space="preserve">Active totex adjustment - standard base cost sharing - real (ADDN2) </t>
  </si>
  <si>
    <t>BUSINESS RATES</t>
  </si>
  <si>
    <t>Actual totex for cost sharing reconciliation - business rates - real</t>
  </si>
  <si>
    <t xml:space="preserve">Actual totex for cost sharing reconciliation - business rates - real (WR) </t>
  </si>
  <si>
    <t xml:space="preserve">Actual totex for cost sharing reconciliation - business rates - real (WN+) </t>
  </si>
  <si>
    <t xml:space="preserve">Actual totex for cost sharing reconciliation - business rates - real (WWN+) </t>
  </si>
  <si>
    <t xml:space="preserve">Actual totex for cost sharing reconciliation - business rates - real (BIO) </t>
  </si>
  <si>
    <t xml:space="preserve">Actual totex for cost sharing reconciliation - business rates - real (ADDN1) </t>
  </si>
  <si>
    <t xml:space="preserve">Actual totex for cost sharing reconciliation - business rates - real (ADDN2) </t>
  </si>
  <si>
    <t>Variance to totex allowance - business rates - real</t>
  </si>
  <si>
    <t xml:space="preserve">Variance to totex allowance - business rates - real (WR) </t>
  </si>
  <si>
    <t xml:space="preserve">Variance to totex allowance - business rates - real (WN+) </t>
  </si>
  <si>
    <t xml:space="preserve">Variance to totex allowance - business rates - real (WWN+) </t>
  </si>
  <si>
    <t xml:space="preserve">Variance to totex allowance - business rates - real (BIO) </t>
  </si>
  <si>
    <t xml:space="preserve">Variance to totex allowance - business rates - real (ADDN1) </t>
  </si>
  <si>
    <t xml:space="preserve">Variance to totex allowance - business rates - real (ADDN2) </t>
  </si>
  <si>
    <t>Time-adjusted variance to totex allowance - business rates - real</t>
  </si>
  <si>
    <t xml:space="preserve">Time-adjusted variance to totex allowance - business rates - real (WR) </t>
  </si>
  <si>
    <t xml:space="preserve">Time-adjusted variance to totex allowance - business rates - real (WN+) </t>
  </si>
  <si>
    <t xml:space="preserve">Time-adjusted variance to totex allowance - business rates - real (WWN+) </t>
  </si>
  <si>
    <t xml:space="preserve">Time-adjusted variance to totex allowance - business rates - real (BIO) </t>
  </si>
  <si>
    <t xml:space="preserve">Time-adjusted variance to totex allowance - business rates - real (ADDN1) </t>
  </si>
  <si>
    <t xml:space="preserve">Time-adjusted variance to totex allowance - business rates - real (ADDN2) </t>
  </si>
  <si>
    <t>Total variance to totex allowance - business rates - real</t>
  </si>
  <si>
    <t xml:space="preserve">Total variance to totex allowance - business rates - real (WR) </t>
  </si>
  <si>
    <t xml:space="preserve">Total variance to totex allowance - business rates - real (WN+) </t>
  </si>
  <si>
    <t xml:space="preserve">Total variance to totex allowance - business rates - real (WWN+) </t>
  </si>
  <si>
    <t xml:space="preserve">Total variance to totex allowance - business rates - real (BIO) </t>
  </si>
  <si>
    <t xml:space="preserve">Total variance to totex allowance - business rates - real (ADDN1) </t>
  </si>
  <si>
    <t xml:space="preserve">Total variance to totex allowance - business rates - real (ADDN2) </t>
  </si>
  <si>
    <t>Active sharing rate - business rates</t>
  </si>
  <si>
    <t xml:space="preserve">Active sharing rate - business rates (WR) </t>
  </si>
  <si>
    <t xml:space="preserve">Active sharing rate - business rates (WN+) </t>
  </si>
  <si>
    <t xml:space="preserve">Active sharing rate - business rates (WWN+) </t>
  </si>
  <si>
    <t xml:space="preserve">Active sharing rate - business rates (BIO) </t>
  </si>
  <si>
    <t xml:space="preserve">Active sharing rate - business rates (ADDN1) </t>
  </si>
  <si>
    <t xml:space="preserve">Active sharing rate - business rates (ADDN2) </t>
  </si>
  <si>
    <t>Active totex adjustment - business rates - real</t>
  </si>
  <si>
    <t xml:space="preserve">Active totex adjustment - business rates - real (WR) </t>
  </si>
  <si>
    <t xml:space="preserve">Active totex adjustment - business rates - real (WN+) </t>
  </si>
  <si>
    <t xml:space="preserve">Active totex adjustment - business rates - real (WWN+) </t>
  </si>
  <si>
    <t xml:space="preserve">Active totex adjustment - business rates - real (BIO) </t>
  </si>
  <si>
    <t xml:space="preserve">Active totex adjustment - business rates - real (ADDN1) </t>
  </si>
  <si>
    <t xml:space="preserve">Active totex adjustment - business rates - real (ADDN2) </t>
  </si>
  <si>
    <t>ABSTRACTION &amp; DISCHARGE CONSENTS</t>
  </si>
  <si>
    <t>Actual totex for cost sharing reconciliation - abstraction &amp; discharge consents - real</t>
  </si>
  <si>
    <t xml:space="preserve">Actual totex for cost sharing reconciliation - abstraction &amp; discharge consents - real (WR) </t>
  </si>
  <si>
    <t xml:space="preserve">Actual totex for cost sharing reconciliation - abstraction &amp; discharge consents - real (WN+) </t>
  </si>
  <si>
    <t xml:space="preserve">Actual totex for cost sharing reconciliation - abstraction &amp; discharge consents - real (WWN+) </t>
  </si>
  <si>
    <t xml:space="preserve">Actual totex for cost sharing reconciliation - abstraction &amp; discharge consents - real (BIO) </t>
  </si>
  <si>
    <t xml:space="preserve">Actual totex for cost sharing reconciliation - abstraction &amp; discharge consents - real (ADDN1) </t>
  </si>
  <si>
    <t xml:space="preserve">Actual totex for cost sharing reconciliation - abstraction &amp; discharge consents - real (ADDN2) </t>
  </si>
  <si>
    <t>Variance to totex allowance - abstraction &amp; discharge consents - real</t>
  </si>
  <si>
    <t xml:space="preserve">Variance to totex allowance - abstraction &amp; discharge consents - real (WR) </t>
  </si>
  <si>
    <t xml:space="preserve">Variance to totex allowance - abstraction &amp; discharge consents - real (WN+) </t>
  </si>
  <si>
    <t xml:space="preserve">Variance to totex allowance - abstraction &amp; discharge consents - real (WWN+) </t>
  </si>
  <si>
    <t xml:space="preserve">Variance to totex allowance - abstraction &amp; discharge consents - real (BIO) </t>
  </si>
  <si>
    <t xml:space="preserve">Variance to totex allowance - abstraction &amp; discharge consents - real (ADDN1) </t>
  </si>
  <si>
    <t xml:space="preserve">Variance to totex allowance - abstraction &amp; discharge consents - real (ADDN2) </t>
  </si>
  <si>
    <t>Time-adjusted variance to totex allowance - abstraction &amp; discharge consents - real</t>
  </si>
  <si>
    <t xml:space="preserve">Time-adjusted variance to totex allowance - abstraction &amp; discharge consents - real (WR) </t>
  </si>
  <si>
    <t xml:space="preserve">Time-adjusted variance to totex allowance - abstraction &amp; discharge consents - real (WN+) </t>
  </si>
  <si>
    <t xml:space="preserve">Time-adjusted variance to totex allowance - abstraction &amp; discharge consents - real (WWN+) </t>
  </si>
  <si>
    <t xml:space="preserve">Time-adjusted variance to totex allowance - abstraction &amp; discharge consents - real (BIO) </t>
  </si>
  <si>
    <t xml:space="preserve">Time-adjusted variance to totex allowance - abstraction &amp; discharge consents - real (ADDN1) </t>
  </si>
  <si>
    <t xml:space="preserve">Time-adjusted variance to totex allowance - abstraction &amp; discharge consents - real (ADDN2) </t>
  </si>
  <si>
    <t>Total variance to totex allowance - abstraction &amp; discharge consents - real</t>
  </si>
  <si>
    <t xml:space="preserve">Total variance to totex allowance - abstraction &amp; discharge consents - real (WR) </t>
  </si>
  <si>
    <t xml:space="preserve">Total variance to totex allowance - abstraction &amp; discharge consents - real (WN+) </t>
  </si>
  <si>
    <t xml:space="preserve">Total variance to totex allowance - abstraction &amp; discharge consents - real (WWN+) </t>
  </si>
  <si>
    <t xml:space="preserve">Total variance to totex allowance - abstraction &amp; discharge consents - real (BIO) </t>
  </si>
  <si>
    <t xml:space="preserve">Total variance to totex allowance - abstraction &amp; discharge consents - real (ADDN1) </t>
  </si>
  <si>
    <t xml:space="preserve">Total variance to totex allowance - abstraction &amp; discharge consents - real (ADDN2) </t>
  </si>
  <si>
    <t>Active sharing rate - abstraction &amp; discharge consents</t>
  </si>
  <si>
    <t xml:space="preserve">Active sharing rate - abstraction &amp; discharge consents (WR) </t>
  </si>
  <si>
    <t xml:space="preserve">Active sharing rate - abstraction &amp; discharge consents (WN+) </t>
  </si>
  <si>
    <t xml:space="preserve">Active sharing rate - abstraction &amp; discharge consents (WWN+) </t>
  </si>
  <si>
    <t xml:space="preserve">Active sharing rate - abstraction &amp; discharge consents (BIO) </t>
  </si>
  <si>
    <t xml:space="preserve">Active sharing rate - abstraction &amp; discharge consents (ADDN1) </t>
  </si>
  <si>
    <t xml:space="preserve">Active sharing rate - abstraction &amp; discharge consents (ADDN2) </t>
  </si>
  <si>
    <t>Active totex adjustment - abstraction &amp; discharge consents - real</t>
  </si>
  <si>
    <t xml:space="preserve">Active totex adjustment - abstraction &amp; discharge consents - real (WR) </t>
  </si>
  <si>
    <t xml:space="preserve">Active totex adjustment - abstraction &amp; discharge consents - real (WN+) </t>
  </si>
  <si>
    <t xml:space="preserve">Active totex adjustment - abstraction &amp; discharge consents - real (WWN+) </t>
  </si>
  <si>
    <t xml:space="preserve">Active totex adjustment - abstraction &amp; discharge consents - real (BIO) </t>
  </si>
  <si>
    <t xml:space="preserve">Active totex adjustment - abstraction &amp; discharge consents - real (ADDN1) </t>
  </si>
  <si>
    <t xml:space="preserve">Active totex adjustment - abstraction &amp; discharge consents - real (ADDN2) </t>
  </si>
  <si>
    <t>TOTAL BASE ADJUSTMENT</t>
  </si>
  <si>
    <t>Active totex adjustment - base - real</t>
  </si>
  <si>
    <t xml:space="preserve">Active totex adjustment - base - real (WR) </t>
  </si>
  <si>
    <t xml:space="preserve">Active totex adjustment - base - real (WN+) </t>
  </si>
  <si>
    <t xml:space="preserve">Active totex adjustment - base - real (WWN+) </t>
  </si>
  <si>
    <t xml:space="preserve">Active totex adjustment - base - real (BIO) </t>
  </si>
  <si>
    <t xml:space="preserve">Active totex adjustment - base - real (ADDN1) </t>
  </si>
  <si>
    <t xml:space="preserve">Active totex adjustment - base - real (ADDN2) </t>
  </si>
  <si>
    <t>STANDARD ENHANCEMENT</t>
  </si>
  <si>
    <t>Actual totex for cost sharing reconciliation - standard enhancement cost sharing - real</t>
  </si>
  <si>
    <t xml:space="preserve">Actual totex for cost sharing reconciliation - standard enhancement cost sharing - real (WR) </t>
  </si>
  <si>
    <t xml:space="preserve">Actual totex for cost sharing reconciliation - standard enhancement cost sharing - real (WN+) </t>
  </si>
  <si>
    <t xml:space="preserve">Actual totex for cost sharing reconciliation - standard enhancement cost sharing - real (WWN+) </t>
  </si>
  <si>
    <t xml:space="preserve">Actual totex for cost sharing reconciliation - standard enhancement cost sharing - real (BIO) </t>
  </si>
  <si>
    <t xml:space="preserve">Actual totex for cost sharing reconciliation - standard enhancement cost sharing - real (ADDN1) </t>
  </si>
  <si>
    <t xml:space="preserve">Actual totex for cost sharing reconciliation - standard enhancement cost sharing - real (ADDN2) </t>
  </si>
  <si>
    <t>Variance to totex allowance - standard enhancement cost sharing - real</t>
  </si>
  <si>
    <t xml:space="preserve">Variance to totex allowance - standard enhancement cost sharing - real (WR) </t>
  </si>
  <si>
    <t xml:space="preserve">Variance to totex allowance - standard enhancement cost sharing - real (WN+) </t>
  </si>
  <si>
    <t xml:space="preserve">Variance to totex allowance - standard enhancement cost sharing - real (WWN+) </t>
  </si>
  <si>
    <t xml:space="preserve">Variance to totex allowance - standard enhancement cost sharing - real (BIO) </t>
  </si>
  <si>
    <t xml:space="preserve">Variance to totex allowance - standard enhancement cost sharing - real (ADDN1) </t>
  </si>
  <si>
    <t xml:space="preserve">Variance to totex allowance - standard enhancement cost sharing - real (ADDN2) </t>
  </si>
  <si>
    <t>Time-adjusted variance to totex allowance - standard enhancement cost sharing - real</t>
  </si>
  <si>
    <t xml:space="preserve">Time-adjusted variance to totex allowance - standard enhancement cost sharing - real (WR) </t>
  </si>
  <si>
    <t xml:space="preserve">Time-adjusted variance to totex allowance - standard enhancement cost sharing - real (WN+) </t>
  </si>
  <si>
    <t xml:space="preserve">Time-adjusted variance to totex allowance - standard enhancement cost sharing - real (WWN+) </t>
  </si>
  <si>
    <t xml:space="preserve">Time-adjusted variance to totex allowance - standard enhancement cost sharing - real (BIO) </t>
  </si>
  <si>
    <t xml:space="preserve">Time-adjusted variance to totex allowance - standard enhancement cost sharing - real (ADDN1) </t>
  </si>
  <si>
    <t xml:space="preserve">Time-adjusted variance to totex allowance - standard enhancement cost sharing - real (ADDN2) </t>
  </si>
  <si>
    <t>Total variance to totex allowance - standard enhancement cost sharing - real</t>
  </si>
  <si>
    <t xml:space="preserve">Total variance to totex allowance - standard enhancement cost sharing - real (WR) </t>
  </si>
  <si>
    <t xml:space="preserve">Total variance to totex allowance - standard enhancement cost sharing - real (WN+) </t>
  </si>
  <si>
    <t xml:space="preserve">Total variance to totex allowance - standard enhancement cost sharing - real (WWN+) </t>
  </si>
  <si>
    <t xml:space="preserve">Total variance to totex allowance - standard enhancement cost sharing - real (BIO) </t>
  </si>
  <si>
    <t xml:space="preserve">Total variance to totex allowance - standard enhancement cost sharing - real (ADDN1) </t>
  </si>
  <si>
    <t xml:space="preserve">Total variance to totex allowance - standard enhancement cost sharing - real (ADDN2) </t>
  </si>
  <si>
    <t>Active sharing rate - standard enhancement cost sharing</t>
  </si>
  <si>
    <t xml:space="preserve">Active sharing rate - standard enhancement cost sharing (WR) </t>
  </si>
  <si>
    <t xml:space="preserve">Active sharing rate - standard enhancement cost sharing (WN+) </t>
  </si>
  <si>
    <t xml:space="preserve">Active sharing rate - standard enhancement cost sharing (WWN+) </t>
  </si>
  <si>
    <t xml:space="preserve">Active sharing rate - standard enhancement cost sharing (BIO) </t>
  </si>
  <si>
    <t xml:space="preserve">Active sharing rate - standard enhancement cost sharing (ADDN1) </t>
  </si>
  <si>
    <t xml:space="preserve">Active sharing rate - standard enhancement cost sharing (ADDN2) </t>
  </si>
  <si>
    <t>Active totex adjustment - standard enhancement cost sharing - real</t>
  </si>
  <si>
    <t xml:space="preserve">Active totex adjustment - standard enhancement cost sharing - real (WR) </t>
  </si>
  <si>
    <t xml:space="preserve">Active totex adjustment - standard enhancement cost sharing - real (WN+) </t>
  </si>
  <si>
    <t xml:space="preserve">Active totex adjustment - standard enhancement cost sharing - real (WWN+) </t>
  </si>
  <si>
    <t xml:space="preserve">Active totex adjustment - standard enhancement cost sharing - real (BIO) </t>
  </si>
  <si>
    <t xml:space="preserve">Active totex adjustment - standard enhancement cost sharing - real (ADDN1) </t>
  </si>
  <si>
    <t xml:space="preserve">Active totex adjustment - standard enhancement cost sharing - real (ADDN2) </t>
  </si>
  <si>
    <t>25:25 COST SHARING</t>
  </si>
  <si>
    <t>Actual totex for cost sharing reconciliation - 25:25 cost sharing - real</t>
  </si>
  <si>
    <t xml:space="preserve">Actual totex for cost sharing reconciliation - 25:25 cost sharing - real (WR) </t>
  </si>
  <si>
    <t xml:space="preserve">Actual totex for cost sharing reconciliation - 25:25 cost sharing - real (WN+) </t>
  </si>
  <si>
    <t xml:space="preserve">Actual totex for cost sharing reconciliation - 25:25 cost sharing - real (WWN+) </t>
  </si>
  <si>
    <t xml:space="preserve">Actual totex for cost sharing reconciliation - 25:25 cost sharing - real (BIO) </t>
  </si>
  <si>
    <t xml:space="preserve">Actual totex for cost sharing reconciliation - 25:25 cost sharing - real (ADDN1) </t>
  </si>
  <si>
    <t xml:space="preserve">Actual totex for cost sharing reconciliation - 25:25 cost sharing - real (ADDN2) </t>
  </si>
  <si>
    <t>Variance to totex allowance - 25:25 cost sharing - real</t>
  </si>
  <si>
    <t xml:space="preserve">Variance to totex allowance - 25:25 cost sharing - real (WR) </t>
  </si>
  <si>
    <t xml:space="preserve">Variance to totex allowance - 25:25 cost sharing - real (WN+) </t>
  </si>
  <si>
    <t xml:space="preserve">Variance to totex allowance - 25:25 cost sharing - real (WWN+) </t>
  </si>
  <si>
    <t xml:space="preserve">Variance to totex allowance - 25:25 cost sharing - real (BIO) </t>
  </si>
  <si>
    <t xml:space="preserve">Variance to totex allowance - 25:25 cost sharing - real (ADDN1) </t>
  </si>
  <si>
    <t xml:space="preserve">Variance to totex allowance - 25:25 cost sharing - real (ADDN2) </t>
  </si>
  <si>
    <t>Time-adjusted variance to totex allowance - 25:25 cost sharing - real</t>
  </si>
  <si>
    <t xml:space="preserve">Time-adjusted variance to totex allowance - 25:25 cost sharing - real (WR) </t>
  </si>
  <si>
    <t xml:space="preserve">Time-adjusted variance to totex allowance - 25:25 cost sharing - real (WN+) </t>
  </si>
  <si>
    <t xml:space="preserve">Time-adjusted variance to totex allowance - 25:25 cost sharing - real (WWN+) </t>
  </si>
  <si>
    <t xml:space="preserve">Time-adjusted variance to totex allowance - 25:25 cost sharing - real (BIO) </t>
  </si>
  <si>
    <t xml:space="preserve">Time-adjusted variance to totex allowance - 25:25 cost sharing - real (ADDN1) </t>
  </si>
  <si>
    <t xml:space="preserve">Time-adjusted variance to totex allowance - 25:25 cost sharing - real (ADDN2) </t>
  </si>
  <si>
    <t>Total variance to totex allowance - 25:25 cost sharing - real</t>
  </si>
  <si>
    <t xml:space="preserve">Total variance to totex allowance - 25:25 cost sharing - real (WR) </t>
  </si>
  <si>
    <t xml:space="preserve">Total variance to totex allowance - 25:25 cost sharing - real (WN+) </t>
  </si>
  <si>
    <t xml:space="preserve">Total variance to totex allowance - 25:25 cost sharing - real (WWN+) </t>
  </si>
  <si>
    <t xml:space="preserve">Total variance to totex allowance - 25:25 cost sharing - real (BIO) </t>
  </si>
  <si>
    <t xml:space="preserve">Total variance to totex allowance - 25:25 cost sharing - real (ADDN1) </t>
  </si>
  <si>
    <t xml:space="preserve">Total variance to totex allowance - 25:25 cost sharing - real (ADDN2) </t>
  </si>
  <si>
    <t>Active sharing rate - 25:25 cost sharing</t>
  </si>
  <si>
    <t xml:space="preserve">Active sharing rate - 25:25 cost sharing (WR) </t>
  </si>
  <si>
    <t xml:space="preserve">Active sharing rate - 25:25 cost sharing (WN+) </t>
  </si>
  <si>
    <t xml:space="preserve">Active sharing rate - 25:25 cost sharing (WWN+) </t>
  </si>
  <si>
    <t xml:space="preserve">Active sharing rate - 25:25 cost sharing (BIO) </t>
  </si>
  <si>
    <t xml:space="preserve">Active sharing rate - 25:25 cost sharing (ADDN1) </t>
  </si>
  <si>
    <t xml:space="preserve">Active sharing rate - 25:25 cost sharing (ADDN2) </t>
  </si>
  <si>
    <t>Active totex adjustment - 25:25 cost sharing - real</t>
  </si>
  <si>
    <t xml:space="preserve">Active totex adjustment - 25:25 cost sharing - real (WR) </t>
  </si>
  <si>
    <t xml:space="preserve">Active totex adjustment - 25:25 cost sharing - real (WN+) </t>
  </si>
  <si>
    <t xml:space="preserve">Active totex adjustment - 25:25 cost sharing - real (WWN+) </t>
  </si>
  <si>
    <t xml:space="preserve">Active totex adjustment - 25:25 cost sharing - real (BIO) </t>
  </si>
  <si>
    <t xml:space="preserve">Active totex adjustment - 25:25 cost sharing - real (ADDN1) </t>
  </si>
  <si>
    <t xml:space="preserve">Active totex adjustment - 25:25 cost sharing - real (ADDN2) </t>
  </si>
  <si>
    <t>40:10 COST SHARING</t>
  </si>
  <si>
    <t>Actual totex for cost sharing reconciliation - 40:10 cost sharing - real</t>
  </si>
  <si>
    <t xml:space="preserve">Actual totex for cost sharing reconciliation - 40:10 cost sharing - real (WR) </t>
  </si>
  <si>
    <t xml:space="preserve">Actual totex for cost sharing reconciliation - 40:10 cost sharing - real (WN+) </t>
  </si>
  <si>
    <t xml:space="preserve">Actual totex for cost sharing reconciliation - 40:10 cost sharing - real (WWN+) </t>
  </si>
  <si>
    <t xml:space="preserve">Actual totex for cost sharing reconciliation - 40:10 cost sharing - real (BIO) </t>
  </si>
  <si>
    <t xml:space="preserve">Actual totex for cost sharing reconciliation - 40:10 cost sharing - real (ADDN1) </t>
  </si>
  <si>
    <t xml:space="preserve">Actual totex for cost sharing reconciliation - 40:10 cost sharing - real (ADDN2) </t>
  </si>
  <si>
    <t>Variance to totex allowance - 40:10 cost sharing - real</t>
  </si>
  <si>
    <t xml:space="preserve">Variance to totex allowance - 40:10 cost sharing - real (WR) </t>
  </si>
  <si>
    <t xml:space="preserve">Variance to totex allowance - 40:10 cost sharing - real (WN+) </t>
  </si>
  <si>
    <t xml:space="preserve">Variance to totex allowance - 40:10 cost sharing - real (WWN+) </t>
  </si>
  <si>
    <t xml:space="preserve">Variance to totex allowance - 40:10 cost sharing - real (BIO) </t>
  </si>
  <si>
    <t xml:space="preserve">Variance to totex allowance - 40:10 cost sharing - real (ADDN1) </t>
  </si>
  <si>
    <t xml:space="preserve">Variance to totex allowance - 40:10 cost sharing - real (ADDN2) </t>
  </si>
  <si>
    <t>Time-adjusted variance to totex allowance - 40:10 cost sharing - real</t>
  </si>
  <si>
    <t xml:space="preserve">Time-adjusted variance to totex allowance - 40:10 cost sharing - real (WR) </t>
  </si>
  <si>
    <t xml:space="preserve">Time-adjusted variance to totex allowance - 40:10 cost sharing - real (WN+) </t>
  </si>
  <si>
    <t xml:space="preserve">Time-adjusted variance to totex allowance - 40:10 cost sharing - real (WWN+) </t>
  </si>
  <si>
    <t xml:space="preserve">Time-adjusted variance to totex allowance - 40:10 cost sharing - real (BIO) </t>
  </si>
  <si>
    <t xml:space="preserve">Time-adjusted variance to totex allowance - 40:10 cost sharing - real (ADDN1) </t>
  </si>
  <si>
    <t xml:space="preserve">Time-adjusted variance to totex allowance - 40:10 cost sharing - real (ADDN2) </t>
  </si>
  <si>
    <t>Total variance to totex allowance - 40:10 cost sharing - real</t>
  </si>
  <si>
    <t xml:space="preserve">Total variance to totex allowance - 40:10 cost sharing - real (WR) </t>
  </si>
  <si>
    <t xml:space="preserve">Total variance to totex allowance - 40:10 cost sharing - real (WN+) </t>
  </si>
  <si>
    <t xml:space="preserve">Total variance to totex allowance - 40:10 cost sharing - real (WWN+) </t>
  </si>
  <si>
    <t xml:space="preserve">Total variance to totex allowance - 40:10 cost sharing - real (BIO) </t>
  </si>
  <si>
    <t xml:space="preserve">Total variance to totex allowance - 40:10 cost sharing - real (ADDN1) </t>
  </si>
  <si>
    <t xml:space="preserve">Total variance to totex allowance - 40:10 cost sharing - real (ADDN2) </t>
  </si>
  <si>
    <t>Active sharing rate - 40:10 cost sharing</t>
  </si>
  <si>
    <t xml:space="preserve">Active sharing rate - 40:10 cost sharing (WR) </t>
  </si>
  <si>
    <t xml:space="preserve">Active sharing rate - 40:10 cost sharing (WN+) </t>
  </si>
  <si>
    <t xml:space="preserve">Active sharing rate - 40:10 cost sharing (WWN+) </t>
  </si>
  <si>
    <t xml:space="preserve">Active sharing rate - 40:10 cost sharing (BIO) </t>
  </si>
  <si>
    <t xml:space="preserve">Active sharing rate - 40:10 cost sharing (ADDN1) </t>
  </si>
  <si>
    <t xml:space="preserve">Active sharing rate - 40:10 cost sharing (ADDN2) </t>
  </si>
  <si>
    <t>Active totex adjustment - 40:10 cost sharing - real</t>
  </si>
  <si>
    <t xml:space="preserve">Active totex adjustment - 40:10 cost sharing - real (WR) </t>
  </si>
  <si>
    <t xml:space="preserve">Active totex adjustment - 40:10 cost sharing - real (WN+) </t>
  </si>
  <si>
    <t xml:space="preserve">Active totex adjustment - 40:10 cost sharing - real (WWN+) </t>
  </si>
  <si>
    <t xml:space="preserve">Active totex adjustment - 40:10 cost sharing - real (BIO) </t>
  </si>
  <si>
    <t xml:space="preserve">Active totex adjustment - 40:10 cost sharing - real (ADDN1) </t>
  </si>
  <si>
    <t xml:space="preserve">Active totex adjustment - 40:10 cost sharing - real (ADDN2) </t>
  </si>
  <si>
    <t>DELIVERY MECHANISM ALLOWANCE</t>
  </si>
  <si>
    <t>Actual totex for cost sharing reconciliation - delivery mechanism allowance - real</t>
  </si>
  <si>
    <t xml:space="preserve">Actual totex for cost sharing reconciliation - delivery mechanism allowance - real (WR) </t>
  </si>
  <si>
    <t xml:space="preserve">Actual totex for cost sharing reconciliation - delivery mechanism allowance - real (WN+) </t>
  </si>
  <si>
    <t xml:space="preserve">Actual totex for cost sharing reconciliation - delivery mechanism allowance - real (WWN+) </t>
  </si>
  <si>
    <t xml:space="preserve">Actual totex for cost sharing reconciliation - delivery mechanism allowance - real (BIO) </t>
  </si>
  <si>
    <t xml:space="preserve">Actual totex for cost sharing reconciliation - delivery mechanism allowance - real (ADDN1) </t>
  </si>
  <si>
    <t xml:space="preserve">Actual totex for cost sharing reconciliation - delivery mechanism allowance - real (ADDN2) </t>
  </si>
  <si>
    <t>Variance to totex allowance - delivery mechanism allowance - real</t>
  </si>
  <si>
    <t xml:space="preserve">Variance to totex allowance - delivery mechanism allowance - real (WR) </t>
  </si>
  <si>
    <t xml:space="preserve">Variance to totex allowance - delivery mechanism allowance - real (WN+) </t>
  </si>
  <si>
    <t xml:space="preserve">Variance to totex allowance - delivery mechanism allowance - real (WWN+) </t>
  </si>
  <si>
    <t xml:space="preserve">Variance to totex allowance - delivery mechanism allowance - real (BIO) </t>
  </si>
  <si>
    <t xml:space="preserve">Variance to totex allowance - delivery mechanism allowance - real (ADDN1) </t>
  </si>
  <si>
    <t xml:space="preserve">Variance to totex allowance - delivery mechanism allowance - real (ADDN2) </t>
  </si>
  <si>
    <t>Time-adjusted variance to totex allowance - delivery mechanism allowance - real</t>
  </si>
  <si>
    <t xml:space="preserve">Time-adjusted variance to totex allowance - delivery mechanism allowance - real (WR) </t>
  </si>
  <si>
    <t xml:space="preserve">Time-adjusted variance to totex allowance - delivery mechanism allowance - real (WN+) </t>
  </si>
  <si>
    <t xml:space="preserve">Time-adjusted variance to totex allowance - delivery mechanism allowance - real (WWN+) </t>
  </si>
  <si>
    <t xml:space="preserve">Time-adjusted variance to totex allowance - delivery mechanism allowance - real (BIO) </t>
  </si>
  <si>
    <t xml:space="preserve">Time-adjusted variance to totex allowance - delivery mechanism allowance - real (ADDN1) </t>
  </si>
  <si>
    <t xml:space="preserve">Time-adjusted variance to totex allowance - delivery mechanism allowance - real (ADDN2) </t>
  </si>
  <si>
    <t>Total variance to totex allowance - delivery mechanism allowance - real</t>
  </si>
  <si>
    <t xml:space="preserve">Total variance to totex allowance - delivery mechanism allowance - real (WR) </t>
  </si>
  <si>
    <t xml:space="preserve">Total variance to totex allowance - delivery mechanism allowance - real (WN+) </t>
  </si>
  <si>
    <t xml:space="preserve">Total variance to totex allowance - delivery mechanism allowance - real (WWN+) </t>
  </si>
  <si>
    <t xml:space="preserve">Total variance to totex allowance - delivery mechanism allowance - real (BIO) </t>
  </si>
  <si>
    <t xml:space="preserve">Total variance to totex allowance - delivery mechanism allowance - real (ADDN1) </t>
  </si>
  <si>
    <t xml:space="preserve">Total variance to totex allowance - delivery mechanism allowance - real (ADDN2) </t>
  </si>
  <si>
    <t>Active sharing rate - delivery mechanism allowance</t>
  </si>
  <si>
    <t xml:space="preserve">Active sharing rate - delivery mechanism allowance (WR) </t>
  </si>
  <si>
    <t xml:space="preserve">Active sharing rate - delivery mechanism allowance (WN+) </t>
  </si>
  <si>
    <t xml:space="preserve">Active sharing rate - delivery mechanism allowance (WWN+) </t>
  </si>
  <si>
    <t xml:space="preserve">Active sharing rate - delivery mechanism allowance (BIO) </t>
  </si>
  <si>
    <t xml:space="preserve">Active sharing rate - delivery mechanism allowance (ADDN1) </t>
  </si>
  <si>
    <t xml:space="preserve">Active sharing rate - delivery mechanism allowance (ADDN2) </t>
  </si>
  <si>
    <t>Active totex adjustment - delivery mechanism allowance - real</t>
  </si>
  <si>
    <t xml:space="preserve">Active totex adjustment - delivery mechanism allowance - real (WR) </t>
  </si>
  <si>
    <t xml:space="preserve">Active totex adjustment - delivery mechanism allowance - real (WN+) </t>
  </si>
  <si>
    <t xml:space="preserve">Active totex adjustment - delivery mechanism allowance - real (WWN+) </t>
  </si>
  <si>
    <t xml:space="preserve">Active totex adjustment - delivery mechanism allowance - real (BIO) </t>
  </si>
  <si>
    <t xml:space="preserve">Active totex adjustment - delivery mechanism allowance - real (ADDN1) </t>
  </si>
  <si>
    <t xml:space="preserve">Active totex adjustment - delivery mechanism allowance - real (ADDN2) </t>
  </si>
  <si>
    <t>PFAS ALLOWANCES</t>
  </si>
  <si>
    <t>Actual totex for cost sharing reconciliation - PFAS - real</t>
  </si>
  <si>
    <t xml:space="preserve">Actual totex for cost sharing reconciliation - PFAS - real (WR) </t>
  </si>
  <si>
    <t xml:space="preserve">Actual totex for cost sharing reconciliation - PFAS - real (WN+) </t>
  </si>
  <si>
    <t xml:space="preserve">Actual totex for cost sharing reconciliation - PFAS - real (WWN+) </t>
  </si>
  <si>
    <t xml:space="preserve">Actual totex for cost sharing reconciliation - PFAS - real (BIO) </t>
  </si>
  <si>
    <t xml:space="preserve">Actual totex for cost sharing reconciliation - PFAS - real (ADDN1) </t>
  </si>
  <si>
    <t xml:space="preserve">Actual totex for cost sharing reconciliation - PFAS - real (ADDN2) </t>
  </si>
  <si>
    <t>Variance to totex allowance - PFAS - real</t>
  </si>
  <si>
    <t xml:space="preserve">Variance to totex allowance - PFAS - real (WR) </t>
  </si>
  <si>
    <t xml:space="preserve">Variance to totex allowance - PFAS - real (WN+) </t>
  </si>
  <si>
    <t xml:space="preserve">Variance to totex allowance - PFAS - real (WWN+) </t>
  </si>
  <si>
    <t xml:space="preserve">Variance to totex allowance - PFAS - real (BIO) </t>
  </si>
  <si>
    <t xml:space="preserve">Variance to totex allowance - PFAS - real (ADDN1) </t>
  </si>
  <si>
    <t xml:space="preserve">Variance to totex allowance - PFAS - real (ADDN2) </t>
  </si>
  <si>
    <t>Time-adjusted variance to totex allowance - PFAS - real</t>
  </si>
  <si>
    <t xml:space="preserve">Time-adjusted variance to totex allowance - PFAS - real (WR) </t>
  </si>
  <si>
    <t xml:space="preserve">Time-adjusted variance to totex allowance - PFAS - real (WN+) </t>
  </si>
  <si>
    <t xml:space="preserve">Time-adjusted variance to totex allowance - PFAS - real (WWN+) </t>
  </si>
  <si>
    <t xml:space="preserve">Time-adjusted variance to totex allowance - PFAS - real (BIO) </t>
  </si>
  <si>
    <t xml:space="preserve">Time-adjusted variance to totex allowance - PFAS - real (ADDN1) </t>
  </si>
  <si>
    <t xml:space="preserve">Time-adjusted variance to totex allowance - PFAS - real (ADDN2) </t>
  </si>
  <si>
    <t>Total variance to totex allowance - PFAS - real</t>
  </si>
  <si>
    <t xml:space="preserve">Total variance to totex allowance - PFAS - real (WR) </t>
  </si>
  <si>
    <t xml:space="preserve">Total variance to totex allowance - PFAS - real (WN+) </t>
  </si>
  <si>
    <t xml:space="preserve">Total variance to totex allowance - PFAS - real (WWN+) </t>
  </si>
  <si>
    <t xml:space="preserve">Total variance to totex allowance - PFAS - real (BIO) </t>
  </si>
  <si>
    <t xml:space="preserve">Total variance to totex allowance - PFAS - real (ADDN1) </t>
  </si>
  <si>
    <t xml:space="preserve">Total variance to totex allowance - PFAS - real (ADDN2) </t>
  </si>
  <si>
    <t>Active sharing rate - PFAS</t>
  </si>
  <si>
    <t xml:space="preserve">Active sharing rate - PFAS (WR) </t>
  </si>
  <si>
    <t xml:space="preserve">Active sharing rate - PFAS (WN+) </t>
  </si>
  <si>
    <t xml:space="preserve">Active sharing rate - PFAS (WWN+) </t>
  </si>
  <si>
    <t xml:space="preserve">Active sharing rate - PFAS (BIO) </t>
  </si>
  <si>
    <t xml:space="preserve">Active sharing rate - PFAS (ADDN1) </t>
  </si>
  <si>
    <t xml:space="preserve">Active sharing rate - PFAS (ADDN2) </t>
  </si>
  <si>
    <t>Active totex adjustment - PFAS - real</t>
  </si>
  <si>
    <t xml:space="preserve">Active totex adjustment - PFAS - real (WR) </t>
  </si>
  <si>
    <t xml:space="preserve">Active totex adjustment - PFAS - real (WN+) </t>
  </si>
  <si>
    <t xml:space="preserve">Active totex adjustment - PFAS - real (WWN+) </t>
  </si>
  <si>
    <t xml:space="preserve">Active totex adjustment - PFAS - real (BIO) </t>
  </si>
  <si>
    <t xml:space="preserve">Active totex adjustment - PFAS - real (ADDN1) </t>
  </si>
  <si>
    <t xml:space="preserve">Active totex adjustment - PFAS - real (ADDN2) </t>
  </si>
  <si>
    <t>CYBER</t>
  </si>
  <si>
    <t>Actual totex for cost sharing reconciliation - cyber - real</t>
  </si>
  <si>
    <t xml:space="preserve">Actual totex for cost sharing reconciliation - cyber - real (WR) </t>
  </si>
  <si>
    <t xml:space="preserve">Actual totex for cost sharing reconciliation - cyber - real (WN+) </t>
  </si>
  <si>
    <t xml:space="preserve">Actual totex for cost sharing reconciliation - cyber - real (WWN+) </t>
  </si>
  <si>
    <t xml:space="preserve">Actual totex for cost sharing reconciliation - cyber - real (BIO) </t>
  </si>
  <si>
    <t xml:space="preserve">Actual totex for cost sharing reconciliation - cyber - real (ADDN1) </t>
  </si>
  <si>
    <t xml:space="preserve">Actual totex for cost sharing reconciliation - cyber - real (ADDN2) </t>
  </si>
  <si>
    <t>Variance to totex allowance - cyber - real</t>
  </si>
  <si>
    <t xml:space="preserve">Variance to totex allowance - cyber - real (WR) </t>
  </si>
  <si>
    <t xml:space="preserve">Variance to totex allowance - cyber - real (WN+) </t>
  </si>
  <si>
    <t xml:space="preserve">Variance to totex allowance - cyber - real (WWN+) </t>
  </si>
  <si>
    <t xml:space="preserve">Variance to totex allowance - cyber - real (BIO) </t>
  </si>
  <si>
    <t xml:space="preserve">Variance to totex allowance - cyber - real (ADDN1) </t>
  </si>
  <si>
    <t xml:space="preserve">Variance to totex allowance - cyber - real (ADDN2) </t>
  </si>
  <si>
    <t>Time-adjusted variance to totex allowance - cyber - real</t>
  </si>
  <si>
    <t xml:space="preserve">Time-adjusted variance to totex allowance - cyber - real (WR) </t>
  </si>
  <si>
    <t xml:space="preserve">Time-adjusted variance to totex allowance - cyber - real (WN+) </t>
  </si>
  <si>
    <t xml:space="preserve">Time-adjusted variance to totex allowance - cyber - real (WWN+) </t>
  </si>
  <si>
    <t xml:space="preserve">Time-adjusted variance to totex allowance - cyber - real (BIO) </t>
  </si>
  <si>
    <t xml:space="preserve">Time-adjusted variance to totex allowance - cyber - real (ADDN1) </t>
  </si>
  <si>
    <t xml:space="preserve">Time-adjusted variance to totex allowance - cyber - real (ADDN2) </t>
  </si>
  <si>
    <t>Total variance to totex allowance - cyber - real</t>
  </si>
  <si>
    <t xml:space="preserve">Total variance to totex allowance - cyber - real (WR) </t>
  </si>
  <si>
    <t xml:space="preserve">Total variance to totex allowance - cyber - real (WN+) </t>
  </si>
  <si>
    <t xml:space="preserve">Total variance to totex allowance - cyber - real (WWN+) </t>
  </si>
  <si>
    <t xml:space="preserve">Total variance to totex allowance - cyber - real (BIO) </t>
  </si>
  <si>
    <t xml:space="preserve">Total variance to totex allowance - cyber - real (ADDN1) </t>
  </si>
  <si>
    <t xml:space="preserve">Total variance to totex allowance - cyber - real (ADDN2) </t>
  </si>
  <si>
    <t>Active sharing rate - cyber</t>
  </si>
  <si>
    <t xml:space="preserve">Active sharing rate - cyber (WR) </t>
  </si>
  <si>
    <t xml:space="preserve">Active sharing rate - cyber (WN+) </t>
  </si>
  <si>
    <t xml:space="preserve">Active sharing rate - cyber (WWN+) </t>
  </si>
  <si>
    <t xml:space="preserve">Active sharing rate - cyber (BIO) </t>
  </si>
  <si>
    <t xml:space="preserve">Active sharing rate - cyber (ADDN1) </t>
  </si>
  <si>
    <t xml:space="preserve">Active sharing rate - cyber (ADDN2) </t>
  </si>
  <si>
    <t>Active totex adjustment - cyber - real</t>
  </si>
  <si>
    <t xml:space="preserve">Active totex adjustment - cyber - real (WR) </t>
  </si>
  <si>
    <t xml:space="preserve">Active totex adjustment - cyber - real (WN+) </t>
  </si>
  <si>
    <t xml:space="preserve">Active totex adjustment - cyber - real (WWN+) </t>
  </si>
  <si>
    <t xml:space="preserve">Active totex adjustment - cyber - real (BIO) </t>
  </si>
  <si>
    <t xml:space="preserve">Active totex adjustment - cyber - real (ADDN1) </t>
  </si>
  <si>
    <t xml:space="preserve">Active totex adjustment - cyber - real (ADDN2) </t>
  </si>
  <si>
    <t>ENHANCED ENGAGEMENT SCHEMES</t>
  </si>
  <si>
    <t>Actual totex for cost sharing reconciliation - enhanced engagement schemes - real</t>
  </si>
  <si>
    <t xml:space="preserve">Actual totex for cost sharing reconciliation - enhanced engagement schemes - real (WR) </t>
  </si>
  <si>
    <t xml:space="preserve">Actual totex for cost sharing reconciliation - enhanced engagement schemes - real (WN+) </t>
  </si>
  <si>
    <t xml:space="preserve">Actual totex for cost sharing reconciliation - enhanced engagement schemes - real (WWN+) </t>
  </si>
  <si>
    <t xml:space="preserve">Actual totex for cost sharing reconciliation - enhanced engagement schemes - real (BIO) </t>
  </si>
  <si>
    <t xml:space="preserve">Actual totex for cost sharing reconciliation - enhanced engagement schemes - real (ADDN1) </t>
  </si>
  <si>
    <t xml:space="preserve">Actual totex for cost sharing reconciliation - enhanced engagement schemes - real (ADDN2) </t>
  </si>
  <si>
    <t>Variance to totex allowance - enhanced engagement schemes - real</t>
  </si>
  <si>
    <t xml:space="preserve">Variance to totex allowance - enhanced engagement schemes - real (WR) </t>
  </si>
  <si>
    <t xml:space="preserve">Variance to totex allowance - enhanced engagement schemes - real (WN+) </t>
  </si>
  <si>
    <t xml:space="preserve">Variance to totex allowance - enhanced engagement schemes - real (WWN+) </t>
  </si>
  <si>
    <t xml:space="preserve">Variance to totex allowance - enhanced engagement schemes - real (BIO) </t>
  </si>
  <si>
    <t xml:space="preserve">Variance to totex allowance - enhanced engagement schemes - real (ADDN1) </t>
  </si>
  <si>
    <t xml:space="preserve">Variance to totex allowance - enhanced engagement schemes - real (ADDN2) </t>
  </si>
  <si>
    <t>Time-adjusted variance to totex allowance - enhanced engagement schemes - real</t>
  </si>
  <si>
    <t xml:space="preserve">Time-adjusted variance to totex allowance - enhanced engagement schemes - real (WR) </t>
  </si>
  <si>
    <t xml:space="preserve">Time-adjusted variance to totex allowance - enhanced engagement schemes - real (WN+) </t>
  </si>
  <si>
    <t xml:space="preserve">Time-adjusted variance to totex allowance - enhanced engagement schemes - real (WWN+) </t>
  </si>
  <si>
    <t xml:space="preserve">Time-adjusted variance to totex allowance - enhanced engagement schemes - real (BIO) </t>
  </si>
  <si>
    <t xml:space="preserve">Time-adjusted variance to totex allowance - enhanced engagement schemes - real (ADDN1) </t>
  </si>
  <si>
    <t xml:space="preserve">Time-adjusted variance to totex allowance - enhanced engagement schemes - real (ADDN2) </t>
  </si>
  <si>
    <t>Total variance to totex allowance - enhanced engagement schemes - real</t>
  </si>
  <si>
    <t xml:space="preserve">Total variance to totex allowance - enhanced engagement schemes - real (WR) </t>
  </si>
  <si>
    <t xml:space="preserve">Total variance to totex allowance - enhanced engagement schemes - real (WN+) </t>
  </si>
  <si>
    <t xml:space="preserve">Total variance to totex allowance - enhanced engagement schemes - real (WWN+) </t>
  </si>
  <si>
    <t xml:space="preserve">Total variance to totex allowance - enhanced engagement schemes - real (BIO) </t>
  </si>
  <si>
    <t xml:space="preserve">Total variance to totex allowance - enhanced engagement schemes - real (ADDN1) </t>
  </si>
  <si>
    <t xml:space="preserve">Total variance to totex allowance - enhanced engagement schemes - real (ADDN2) </t>
  </si>
  <si>
    <t>Active sharing rate - enhanced engagement schemes</t>
  </si>
  <si>
    <t xml:space="preserve">Active sharing rate - enhanced engagement schemes (WR) </t>
  </si>
  <si>
    <t xml:space="preserve">Active sharing rate - enhanced engagement schemes (WN+) </t>
  </si>
  <si>
    <t xml:space="preserve">Active sharing rate - enhanced engagement schemes (WWN+) </t>
  </si>
  <si>
    <t xml:space="preserve">Active sharing rate - enhanced engagement schemes (BIO) </t>
  </si>
  <si>
    <t xml:space="preserve">Active sharing rate - enhanced engagement schemes (ADDN1) </t>
  </si>
  <si>
    <t xml:space="preserve">Active sharing rate - enhanced engagement schemes (ADDN2) </t>
  </si>
  <si>
    <t>Active totex adjustment - enhanced engagement schemes - real</t>
  </si>
  <si>
    <t xml:space="preserve">Active totex adjustment - enhanced engagement schemes - real (WR) </t>
  </si>
  <si>
    <t xml:space="preserve">Active totex adjustment - enhanced engagement schemes - real (WN+) </t>
  </si>
  <si>
    <t xml:space="preserve">Active totex adjustment - enhanced engagement schemes - real (WWN+) </t>
  </si>
  <si>
    <t xml:space="preserve">Active totex adjustment - enhanced engagement schemes - real (BIO) </t>
  </si>
  <si>
    <t xml:space="preserve">Active totex adjustment - enhanced engagement schemes - real (ADDN1) </t>
  </si>
  <si>
    <t xml:space="preserve">Active totex adjustment - enhanced engagement schemes - real (ADDN2) </t>
  </si>
  <si>
    <t>LARGE SCHEMES GATED PROCESS</t>
  </si>
  <si>
    <t>Actual totex for cost sharing reconciliation - large schemes gated process - real</t>
  </si>
  <si>
    <t xml:space="preserve">Actual totex for cost sharing reconciliation - large schemes gated process - real (WR) </t>
  </si>
  <si>
    <t xml:space="preserve">Actual totex for cost sharing reconciliation - large schemes gated process - real (WN+) </t>
  </si>
  <si>
    <t xml:space="preserve">Actual totex for cost sharing reconciliation - large schemes gated process - real (WWN+) </t>
  </si>
  <si>
    <t xml:space="preserve">Actual totex for cost sharing reconciliation - large schemes gated process - real (BIO) </t>
  </si>
  <si>
    <t xml:space="preserve">Actual totex for cost sharing reconciliation - large schemes gated process - real (ADDN1) </t>
  </si>
  <si>
    <t xml:space="preserve">Actual totex for cost sharing reconciliation - large schemes gated process - real (ADDN2) </t>
  </si>
  <si>
    <t>Variance to totex allowance - large schemes gated process - real</t>
  </si>
  <si>
    <t xml:space="preserve">Variance to totex allowance - large schemes gated process - real (WR) </t>
  </si>
  <si>
    <t xml:space="preserve">Variance to totex allowance - large schemes gated process - real (WN+) </t>
  </si>
  <si>
    <t xml:space="preserve">Variance to totex allowance - large schemes gated process - real (WWN+) </t>
  </si>
  <si>
    <t xml:space="preserve">Variance to totex allowance - large schemes gated process - real (BIO) </t>
  </si>
  <si>
    <t xml:space="preserve">Variance to totex allowance - large schemes gated process - real (ADDN1) </t>
  </si>
  <si>
    <t xml:space="preserve">Variance to totex allowance - large schemes gated process - real (ADDN2) </t>
  </si>
  <si>
    <t>Time-adjusted variance to totex allowance - large schemes gated process - real</t>
  </si>
  <si>
    <t xml:space="preserve">Time-adjusted variance to totex allowance - large schemes gated process - real (WR) </t>
  </si>
  <si>
    <t xml:space="preserve">Time-adjusted variance to totex allowance - large schemes gated process - real (WN+) </t>
  </si>
  <si>
    <t xml:space="preserve">Time-adjusted variance to totex allowance - large schemes gated process - real (WWN+) </t>
  </si>
  <si>
    <t xml:space="preserve">Time-adjusted variance to totex allowance - large schemes gated process - real (BIO) </t>
  </si>
  <si>
    <t xml:space="preserve">Time-adjusted variance to totex allowance - large schemes gated process - real (ADDN1) </t>
  </si>
  <si>
    <t xml:space="preserve">Time-adjusted variance to totex allowance - large schemes gated process - real (ADDN2) </t>
  </si>
  <si>
    <t>Total variance to totex allowance - large schemes gated process - real</t>
  </si>
  <si>
    <t xml:space="preserve">Total variance to totex allowance - large schemes gated process - real (WR) </t>
  </si>
  <si>
    <t xml:space="preserve">Total variance to totex allowance - large schemes gated process - real (WN+) </t>
  </si>
  <si>
    <t xml:space="preserve">Total variance to totex allowance - large schemes gated process - real (WWN+) </t>
  </si>
  <si>
    <t xml:space="preserve">Total variance to totex allowance - large schemes gated process - real (BIO) </t>
  </si>
  <si>
    <t xml:space="preserve">Total variance to totex allowance - large schemes gated process - real (ADDN1) </t>
  </si>
  <si>
    <t xml:space="preserve">Total variance to totex allowance - large schemes gated process - real (ADDN2) </t>
  </si>
  <si>
    <t>Active sharing rate - large schemes gated process</t>
  </si>
  <si>
    <t xml:space="preserve">Active sharing rate - large schemes gated process (WR) </t>
  </si>
  <si>
    <t xml:space="preserve">Active sharing rate - large schemes gated process (WN+) </t>
  </si>
  <si>
    <t xml:space="preserve">Active sharing rate - large schemes gated process (WWN+) </t>
  </si>
  <si>
    <t xml:space="preserve">Active sharing rate - large schemes gated process (BIO) </t>
  </si>
  <si>
    <t xml:space="preserve">Active sharing rate - large schemes gated process (ADDN1) </t>
  </si>
  <si>
    <t xml:space="preserve">Active sharing rate - large schemes gated process (ADDN2) </t>
  </si>
  <si>
    <t>Active totex adjustment - large schemes gated process - real</t>
  </si>
  <si>
    <t xml:space="preserve">Active totex adjustment - large schemes gated process - real (WR) </t>
  </si>
  <si>
    <t xml:space="preserve">Active totex adjustment - large schemes gated process - real (WN+) </t>
  </si>
  <si>
    <t xml:space="preserve">Active totex adjustment - large schemes gated process - real (WWN+) </t>
  </si>
  <si>
    <t xml:space="preserve">Active totex adjustment - large schemes gated process - real (BIO) </t>
  </si>
  <si>
    <t xml:space="preserve">Active totex adjustment - large schemes gated process - real (ADDN1) </t>
  </si>
  <si>
    <t xml:space="preserve">Active totex adjustment - large schemes gated process - real (ADDN2) </t>
  </si>
  <si>
    <t>GATED ALLOWANCE (TMS/SEW ONLY)</t>
  </si>
  <si>
    <t>Actual totex for cost sharing reconciliation - gated allowance (TMS/SEW only) - real</t>
  </si>
  <si>
    <t xml:space="preserve">Actual totex for cost sharing reconciliation - gated allowance (TMS/SEW only) - real (WR) </t>
  </si>
  <si>
    <t xml:space="preserve">Actual totex for cost sharing reconciliation - gated allowance (TMS/SEW only) - real (WN+) </t>
  </si>
  <si>
    <t xml:space="preserve">Actual totex for cost sharing reconciliation - gated allowance (TMS/SEW only) - real (WWN+) </t>
  </si>
  <si>
    <t xml:space="preserve">Actual totex for cost sharing reconciliation - gated allowance (TMS/SEW only) - real (BIO) </t>
  </si>
  <si>
    <t xml:space="preserve">Actual totex for cost sharing reconciliation - gated allowance (TMS/SEW only) - real (ADDN1) </t>
  </si>
  <si>
    <t xml:space="preserve">Actual totex for cost sharing reconciliation - gated allowance (TMS/SEW only) - real (ADDN2) </t>
  </si>
  <si>
    <t>Variance to totex allowance - gated allowance (TMS/SEW only) - real</t>
  </si>
  <si>
    <t xml:space="preserve">Variance to totex allowance - gated allowance (TMS/SEW only) - real (WR) </t>
  </si>
  <si>
    <t xml:space="preserve">Variance to totex allowance - gated allowance (TMS/SEW only) - real (WN+) </t>
  </si>
  <si>
    <t xml:space="preserve">Variance to totex allowance - gated allowance (TMS/SEW only) - real (WWN+) </t>
  </si>
  <si>
    <t xml:space="preserve">Variance to totex allowance - gated allowance (TMS/SEW only) - real (BIO) </t>
  </si>
  <si>
    <t xml:space="preserve">Variance to totex allowance - gated allowance (TMS/SEW only) - real (ADDN1) </t>
  </si>
  <si>
    <t xml:space="preserve">Variance to totex allowance - gated allowance (TMS/SEW only) - real (ADDN2) </t>
  </si>
  <si>
    <t>Time-adjusted variance to totex allowance - gated allowance (TMS/SEW only) - real</t>
  </si>
  <si>
    <t xml:space="preserve">Time-adjusted variance to totex allowance - gated allowance (TMS/SEW only) - real (WR) </t>
  </si>
  <si>
    <t xml:space="preserve">Time-adjusted variance to totex allowance - gated allowance (TMS/SEW only) - real (WN+) </t>
  </si>
  <si>
    <t xml:space="preserve">Time-adjusted variance to totex allowance - gated allowance (TMS/SEW only) - real (WWN+) </t>
  </si>
  <si>
    <t xml:space="preserve">Time-adjusted variance to totex allowance - gated allowance (TMS/SEW only) - real (BIO) </t>
  </si>
  <si>
    <t xml:space="preserve">Time-adjusted variance to totex allowance - gated allowance (TMS/SEW only) - real (ADDN1) </t>
  </si>
  <si>
    <t xml:space="preserve">Time-adjusted variance to totex allowance - gated allowance (TMS/SEW only) - real (ADDN2) </t>
  </si>
  <si>
    <t>Total variance to totex allowance - gated allowance (TMS/SEW only) - real</t>
  </si>
  <si>
    <t xml:space="preserve">Total variance to totex allowance - gated allowance (TMS/SEW only) - real (WR) </t>
  </si>
  <si>
    <t xml:space="preserve">Total variance to totex allowance - gated allowance (TMS/SEW only) - real (WN+) </t>
  </si>
  <si>
    <t xml:space="preserve">Total variance to totex allowance - gated allowance (TMS/SEW only) - real (WWN+) </t>
  </si>
  <si>
    <t xml:space="preserve">Total variance to totex allowance - gated allowance (TMS/SEW only) - real (BIO) </t>
  </si>
  <si>
    <t xml:space="preserve">Total variance to totex allowance - gated allowance (TMS/SEW only) - real (ADDN1) </t>
  </si>
  <si>
    <t xml:space="preserve">Total variance to totex allowance - gated allowance (TMS/SEW only) - real (ADDN2) </t>
  </si>
  <si>
    <t>Active sharing rate - gated allowance (TMS/SEW only)</t>
  </si>
  <si>
    <t xml:space="preserve">Active sharing rate - gated allowance (TMS/SEW only) (WR) </t>
  </si>
  <si>
    <t xml:space="preserve">Active sharing rate - gated allowance (TMS/SEW only) (WN+) </t>
  </si>
  <si>
    <t xml:space="preserve">Active sharing rate - gated allowance (TMS/SEW only) (WWN+) </t>
  </si>
  <si>
    <t xml:space="preserve">Active sharing rate - gated allowance (TMS/SEW only) (BIO) </t>
  </si>
  <si>
    <t xml:space="preserve">Active sharing rate - gated allowance (TMS/SEW only) (ADDN1) </t>
  </si>
  <si>
    <t xml:space="preserve">Active sharing rate - gated allowance (TMS/SEW only) (ADDN2) </t>
  </si>
  <si>
    <t>Active totex adjustment - gated allowance (TMS/SEW only) - real</t>
  </si>
  <si>
    <t xml:space="preserve">Active totex adjustment - gated allowance (TMS/SEW only) - real (WR) </t>
  </si>
  <si>
    <t xml:space="preserve">Active totex adjustment - gated allowance (TMS/SEW only) - real (WN+) </t>
  </si>
  <si>
    <t xml:space="preserve">Active totex adjustment - gated allowance (TMS/SEW only) - real (WWN+) </t>
  </si>
  <si>
    <t xml:space="preserve">Active totex adjustment - gated allowance (TMS/SEW only) - real (BIO) </t>
  </si>
  <si>
    <t xml:space="preserve">Active totex adjustment - gated allowance (TMS/SEW only) - real (ADDN1) </t>
  </si>
  <si>
    <t xml:space="preserve">Active totex adjustment - gated allowance (TMS/SEW only) - real (ADDN2) </t>
  </si>
  <si>
    <t>TOTAL ENHANCEMENT ADJUSTMENT</t>
  </si>
  <si>
    <t>Active totex adjustment - enhancement - real</t>
  </si>
  <si>
    <t xml:space="preserve">Active totex adjustment - enhancement - real (WR) </t>
  </si>
  <si>
    <t xml:space="preserve">Active totex adjustment - enhancement - real (WN+) </t>
  </si>
  <si>
    <t xml:space="preserve">Active totex adjustment - enhancement - real (WWN+) </t>
  </si>
  <si>
    <t xml:space="preserve">Active totex adjustment - enhancement - real (BIO) </t>
  </si>
  <si>
    <t xml:space="preserve">Active totex adjustment - enhancement - real (ADDN1) </t>
  </si>
  <si>
    <t xml:space="preserve">Active totex adjustment - enhancement - real (ADDN2) </t>
  </si>
  <si>
    <t>Actual totex for cost sharing reconciliation - bespoke items - real</t>
  </si>
  <si>
    <t xml:space="preserve">Actual totex for cost sharing reconciliation - bespoke items - real (WR) </t>
  </si>
  <si>
    <t xml:space="preserve">Actual totex for cost sharing reconciliation - bespoke items - real (WN+) </t>
  </si>
  <si>
    <t xml:space="preserve">Actual totex for cost sharing reconciliation - bespoke items - real (WWN+) </t>
  </si>
  <si>
    <t xml:space="preserve">Actual totex for cost sharing reconciliation - bespoke items - real (BIO) </t>
  </si>
  <si>
    <t xml:space="preserve">Actual totex for cost sharing reconciliation - bespoke items - real (ADDN1) </t>
  </si>
  <si>
    <t xml:space="preserve">Actual totex for cost sharing reconciliation - bespoke items - real (ADDN2) </t>
  </si>
  <si>
    <t>Variance to totex allowance - bespoke items - real</t>
  </si>
  <si>
    <t xml:space="preserve">Variance to totex allowance - bespoke items - real (WR) </t>
  </si>
  <si>
    <t xml:space="preserve">Variance to totex allowance - bespoke items - real (WN+) </t>
  </si>
  <si>
    <t xml:space="preserve">Variance to totex allowance - bespoke items - real (WWN+) </t>
  </si>
  <si>
    <t xml:space="preserve">Variance to totex allowance - bespoke items - real (BIO) </t>
  </si>
  <si>
    <t xml:space="preserve">Variance to totex allowance - bespoke items - real (ADDN1) </t>
  </si>
  <si>
    <t xml:space="preserve">Variance to totex allowance - bespoke items - real (ADDN2) </t>
  </si>
  <si>
    <t>Time-adjusted variance to totex allowance - bespoke items - real</t>
  </si>
  <si>
    <t xml:space="preserve">Time-adjusted variance to totex allowance - bespoke items - real (WR) </t>
  </si>
  <si>
    <t xml:space="preserve">Time-adjusted variance to totex allowance - bespoke items - real (WN+) </t>
  </si>
  <si>
    <t xml:space="preserve">Time-adjusted variance to totex allowance - bespoke items - real (WWN+) </t>
  </si>
  <si>
    <t xml:space="preserve">Time-adjusted variance to totex allowance - bespoke items - real (BIO) </t>
  </si>
  <si>
    <t xml:space="preserve">Time-adjusted variance to totex allowance - bespoke items - real (ADDN1) </t>
  </si>
  <si>
    <t xml:space="preserve">Time-adjusted variance to totex allowance - bespoke items - real (ADDN2) </t>
  </si>
  <si>
    <t>Total variance to totex allowance - bespoke items - real</t>
  </si>
  <si>
    <t xml:space="preserve">Total variance to totex allowance - bespoke items - real (WR) </t>
  </si>
  <si>
    <t xml:space="preserve">Total variance to totex allowance - bespoke items - real (WN+) </t>
  </si>
  <si>
    <t xml:space="preserve">Total variance to totex allowance - bespoke items - real (WWN+) </t>
  </si>
  <si>
    <t xml:space="preserve">Total variance to totex allowance - bespoke items - real (BIO) </t>
  </si>
  <si>
    <t xml:space="preserve">Total variance to totex allowance - bespoke items - real (ADDN1) </t>
  </si>
  <si>
    <t xml:space="preserve">Total variance to totex allowance - bespoke items - real (ADDN2) </t>
  </si>
  <si>
    <t>Active totex adjustment - bespoke items - real</t>
  </si>
  <si>
    <t xml:space="preserve">Active totex adjustment - bespoke items - real (WR) </t>
  </si>
  <si>
    <t xml:space="preserve">Active totex adjustment - bespoke items - real (WN+) </t>
  </si>
  <si>
    <t xml:space="preserve">Active totex adjustment - bespoke items - real (WWN+) </t>
  </si>
  <si>
    <t xml:space="preserve">Active totex adjustment - bespoke items - real (BIO) </t>
  </si>
  <si>
    <t xml:space="preserve">Active totex adjustment - bespoke items - real (ADDN1) </t>
  </si>
  <si>
    <t xml:space="preserve">Active totex adjustment - bespoke items - real (ADDN2) </t>
  </si>
  <si>
    <t>REGULATED EQUITY</t>
  </si>
  <si>
    <t>5 year sum of RCV balance - wholesale - real</t>
  </si>
  <si>
    <t>5 year sum of regulated equity - wholesale - real</t>
  </si>
  <si>
    <t>TOTAL VARIANCE</t>
  </si>
  <si>
    <t>Total variance to totex allowance - real</t>
  </si>
  <si>
    <t xml:space="preserve">Total variance to totex allowance - real (WR) </t>
  </si>
  <si>
    <t xml:space="preserve">Total variance to totex allowance - real (WN+) </t>
  </si>
  <si>
    <t xml:space="preserve">Total variance to totex allowance - real (WWN+) </t>
  </si>
  <si>
    <t xml:space="preserve">Total variance to totex allowance - real (BIO) </t>
  </si>
  <si>
    <t xml:space="preserve">Total variance to totex allowance - real (ADDN1) </t>
  </si>
  <si>
    <t xml:space="preserve">Total variance to totex allowance - real (ADDN2) </t>
  </si>
  <si>
    <t>Total variance to totex allowance - real - wholesale</t>
  </si>
  <si>
    <t>Sign of variance, 1 if adverse to the company and -1 otherwise</t>
  </si>
  <si>
    <t>sign</t>
  </si>
  <si>
    <t>Variance as a proportion of regulated equity</t>
  </si>
  <si>
    <t>TOTAL ADJUSTMENT</t>
  </si>
  <si>
    <t>Total totex adjustment - pre aggregate sharing mechanism - real</t>
  </si>
  <si>
    <t xml:space="preserve">Total totex adjustment - pre aggregate sharing mechanism - real (WR) </t>
  </si>
  <si>
    <t xml:space="preserve">Total totex adjustment - pre aggregate sharing mechanism - real (WN+) </t>
  </si>
  <si>
    <t xml:space="preserve">Total totex adjustment - pre aggregate sharing mechanism - real (WWN+) </t>
  </si>
  <si>
    <t xml:space="preserve">Total totex adjustment - pre aggregate sharing mechanism - real (BIO) </t>
  </si>
  <si>
    <t xml:space="preserve">Total totex adjustment - pre aggregate sharing mechanism - real (ADDN1) </t>
  </si>
  <si>
    <t xml:space="preserve">Total totex adjustment - pre aggregate sharing mechanism - real (ADDN2) </t>
  </si>
  <si>
    <t>Total totex adjustment - pre aggregate sharing mechanism - real - wholesale (absolute)</t>
  </si>
  <si>
    <t>ABSOLUTE ADJUSTMENT AMOUNT</t>
  </si>
  <si>
    <t>Total variance to totex allowance - real - wholesale (absolute)</t>
  </si>
  <si>
    <t>Total variance not shared pre aggregate sharing mechanism - real - wholesale (absolute)</t>
  </si>
  <si>
    <t>Total variance not shared pre ASM as proportion of regulated equity</t>
  </si>
  <si>
    <t>Variance before aggregate sharing mechanism operates - real</t>
  </si>
  <si>
    <t>Total variance subject to aggregate sharing mechanism - real</t>
  </si>
  <si>
    <t>Aggregate sharing mechanism adjustment amount - real (absolute)</t>
  </si>
  <si>
    <t>ADJUSTMENT FACTOR</t>
  </si>
  <si>
    <t>Aggregate sharing mechanism adjustment amount - real</t>
  </si>
  <si>
    <t>Total totex adjustment pre aggregate sharing mechanism - real - wholesale</t>
  </si>
  <si>
    <t>Total cost adjustment including aggregate sharing mechanism - real</t>
  </si>
  <si>
    <t>Total cost adjustment including aggregate sharing mechanism - real (absolute)</t>
  </si>
  <si>
    <t>Variance borne by company including aggregate sharing mechanism as proportion of regulated equity</t>
  </si>
  <si>
    <t>Aggregate sharing mechanism cost adjustment factor</t>
  </si>
  <si>
    <t>Active totex adjustment - post aggregate sharing mechanism - base - real</t>
  </si>
  <si>
    <t xml:space="preserve">Active totex adjustment - post aggregate sharing mechanism - base - real (WR) </t>
  </si>
  <si>
    <t xml:space="preserve">Active totex adjustment - post aggregate sharing mechanism - base - real (WN+) </t>
  </si>
  <si>
    <t xml:space="preserve">Active totex adjustment - post aggregate sharing mechanism - base - real (WWN+) </t>
  </si>
  <si>
    <t xml:space="preserve">Active totex adjustment - post aggregate sharing mechanism - base - real (BIO) </t>
  </si>
  <si>
    <t xml:space="preserve">Active totex adjustment - post aggregate sharing mechanism - base - real (ADDN1) </t>
  </si>
  <si>
    <t xml:space="preserve">Active totex adjustment - post aggregate sharing mechanism - base - real (ADDN2) </t>
  </si>
  <si>
    <t>Active totex adjustment - post aggregate sharing mechanism - enhancement - real</t>
  </si>
  <si>
    <t xml:space="preserve">Active totex adjustment - post aggregate sharing mechanism - enhancement - real (WR) </t>
  </si>
  <si>
    <t xml:space="preserve">Active totex adjustment - post aggregate sharing mechanism - enhancement - real (WN+) </t>
  </si>
  <si>
    <t xml:space="preserve">Active totex adjustment - post aggregate sharing mechanism - enhancement - real (WWN+) </t>
  </si>
  <si>
    <t xml:space="preserve">Active totex adjustment - post aggregate sharing mechanism - enhancement - real (BIO) </t>
  </si>
  <si>
    <t xml:space="preserve">Active totex adjustment - post aggregate sharing mechanism - enhancement - real (ADDN1) </t>
  </si>
  <si>
    <t xml:space="preserve">Active totex adjustment - post aggregate sharing mechanism - enhancement - real (ADDN2) </t>
  </si>
  <si>
    <t>Active totex adjustment - post aggregate sharing mechanism - bespoke items - real</t>
  </si>
  <si>
    <t xml:space="preserve">Active totex adjustment - post aggregate sharing mechanism - bespoke items - real (WR) </t>
  </si>
  <si>
    <t xml:space="preserve">Active totex adjustment - post aggregate sharing mechanism - bespoke items - real (WN+) </t>
  </si>
  <si>
    <t xml:space="preserve">Active totex adjustment - post aggregate sharing mechanism - bespoke items - real (WWN+) </t>
  </si>
  <si>
    <t xml:space="preserve">Active totex adjustment - post aggregate sharing mechanism - bespoke items - real (BIO) </t>
  </si>
  <si>
    <t xml:space="preserve">Active totex adjustment - post aggregate sharing mechanism - bespoke items - real (ADDN1) </t>
  </si>
  <si>
    <t xml:space="preserve">Active totex adjustment - post aggregate sharing mechanism - bespoke items - real (ADDN2) </t>
  </si>
  <si>
    <t>Total totex adjustment - post aggregate sharing mechanism - real</t>
  </si>
  <si>
    <t xml:space="preserve">Total totex adjustment - post aggregate sharing mechanism - real (WR) </t>
  </si>
  <si>
    <t xml:space="preserve">Total totex adjustment - post aggregate sharing mechanism - real (WN+) </t>
  </si>
  <si>
    <t xml:space="preserve">Total totex adjustment - post aggregate sharing mechanism - real (WWN+) </t>
  </si>
  <si>
    <t xml:space="preserve">Total totex adjustment - post aggregate sharing mechanism - real (BIO) </t>
  </si>
  <si>
    <t xml:space="preserve">Total totex adjustment - post aggregate sharing mechanism - real (ADDN1) </t>
  </si>
  <si>
    <t xml:space="preserve">Total totex adjustment - post aggregate sharing mechanism - real (ADDN2) </t>
  </si>
  <si>
    <t>RCV ADJUSTMENT</t>
  </si>
  <si>
    <t>RCV adjustment for cost sharing - base - real</t>
  </si>
  <si>
    <t xml:space="preserve">RCV adjustment for cost sharing - base - real (WR) </t>
  </si>
  <si>
    <t xml:space="preserve">RCV adjustment for cost sharing - base - real (WN+) </t>
  </si>
  <si>
    <t xml:space="preserve">RCV adjustment for cost sharing - base - real (WWN+) </t>
  </si>
  <si>
    <t xml:space="preserve">RCV adjustment for cost sharing - base - real (BIO) </t>
  </si>
  <si>
    <t xml:space="preserve">RCV adjustment for cost sharing - base - real (ADDN1) </t>
  </si>
  <si>
    <t xml:space="preserve">RCV adjustment for cost sharing - base - real (ADDN2) </t>
  </si>
  <si>
    <t>RCV adjustment for cost sharing - enhancement - real</t>
  </si>
  <si>
    <t xml:space="preserve">RCV adjustment for cost sharing - enhancement - real (WR) </t>
  </si>
  <si>
    <t xml:space="preserve">RCV adjustment for cost sharing - enhancement - real (WN+) </t>
  </si>
  <si>
    <t xml:space="preserve">RCV adjustment for cost sharing - enhancement - real (WWN+) </t>
  </si>
  <si>
    <t xml:space="preserve">RCV adjustment for cost sharing - enhancement - real (BIO) </t>
  </si>
  <si>
    <t xml:space="preserve">RCV adjustment for cost sharing - enhancement - real (ADDN1) </t>
  </si>
  <si>
    <t xml:space="preserve">RCV adjustment for cost sharing - enhancement - real (ADDN2) </t>
  </si>
  <si>
    <t>RCV adjustment for cost sharing - bespoke items - real</t>
  </si>
  <si>
    <t xml:space="preserve">RCV adjustment for cost sharing - bespoke items - real (WR) </t>
  </si>
  <si>
    <t xml:space="preserve">RCV adjustment for cost sharing - bespoke items - real (WN+) </t>
  </si>
  <si>
    <t xml:space="preserve">RCV adjustment for cost sharing - bespoke items - real (WWN+) </t>
  </si>
  <si>
    <t xml:space="preserve">RCV adjustment for cost sharing - bespoke items - real (BIO) </t>
  </si>
  <si>
    <t xml:space="preserve">RCV adjustment for cost sharing - bespoke items - real (ADDN1) </t>
  </si>
  <si>
    <t xml:space="preserve">RCV adjustment for cost sharing - bespoke items - real (ADDN2) </t>
  </si>
  <si>
    <t>Total RCV adjustment for cost sharing - real</t>
  </si>
  <si>
    <t xml:space="preserve">Total RCV adjustment for cost sharing - real (WR) </t>
  </si>
  <si>
    <t xml:space="preserve">Total RCV adjustment for cost sharing - real (WN+) </t>
  </si>
  <si>
    <t xml:space="preserve">Total RCV adjustment for cost sharing - real (WWN+) </t>
  </si>
  <si>
    <t xml:space="preserve">Total RCV adjustment for cost sharing - real (BIO) </t>
  </si>
  <si>
    <t xml:space="preserve">Total RCV adjustment for cost sharing - real (ADDN1) </t>
  </si>
  <si>
    <t xml:space="preserve">Total RCV adjustment for cost sharing - real (ADDN2) </t>
  </si>
  <si>
    <t>REVENUE ADJUSTMENT</t>
  </si>
  <si>
    <t>Revenue adjustment for cost sharing - base - real</t>
  </si>
  <si>
    <t xml:space="preserve">Revenue adjustment for cost sharing - base - real (WR) </t>
  </si>
  <si>
    <t xml:space="preserve">Revenue adjustment for cost sharing - base - real (WN+) </t>
  </si>
  <si>
    <t xml:space="preserve">Revenue adjustment for cost sharing - base - real (WWN+) </t>
  </si>
  <si>
    <t xml:space="preserve">Revenue adjustment for cost sharing - base - real (BIO) </t>
  </si>
  <si>
    <t xml:space="preserve">Revenue adjustment for cost sharing - base - real (ADDN1) </t>
  </si>
  <si>
    <t xml:space="preserve">Revenue adjustment for cost sharing - base - real (ADDN2) </t>
  </si>
  <si>
    <t>Revenue adjustment for cost sharing - enhancement - real</t>
  </si>
  <si>
    <t xml:space="preserve">Revenue adjustment for cost sharing - enhancement - real (WR) </t>
  </si>
  <si>
    <t xml:space="preserve">Revenue adjustment for cost sharing - enhancement - real (WN+) </t>
  </si>
  <si>
    <t xml:space="preserve">Revenue adjustment for cost sharing - enhancement - real (WWN+) </t>
  </si>
  <si>
    <t xml:space="preserve">Revenue adjustment for cost sharing - enhancement - real (BIO) </t>
  </si>
  <si>
    <t xml:space="preserve">Revenue adjustment for cost sharing - enhancement - real (ADDN1) </t>
  </si>
  <si>
    <t xml:space="preserve">Revenue adjustment for cost sharing - enhancement - real (ADDN2) </t>
  </si>
  <si>
    <t>Revenue adjustment for cost sharing - bespoke items - real</t>
  </si>
  <si>
    <t xml:space="preserve">Revenue adjustment for cost sharing - bespoke items - real (WR) </t>
  </si>
  <si>
    <t xml:space="preserve">Revenue adjustment for cost sharing - bespoke items - real (WN+) </t>
  </si>
  <si>
    <t xml:space="preserve">Revenue adjustment for cost sharing - bespoke items - real (WWN+) </t>
  </si>
  <si>
    <t xml:space="preserve">Revenue adjustment for cost sharing - bespoke items - real (BIO) </t>
  </si>
  <si>
    <t xml:space="preserve">Revenue adjustment for cost sharing - bespoke items - real (ADDN1) </t>
  </si>
  <si>
    <t xml:space="preserve">Revenue adjustment for cost sharing - bespoke items - real (ADDN2) </t>
  </si>
  <si>
    <t>Total performance related pay recovery adjustment mechanism adjustment - real</t>
  </si>
  <si>
    <t xml:space="preserve">Total performance related pay recovery adjustment mechanism adjustment - real (WR) </t>
  </si>
  <si>
    <t xml:space="preserve">Total performance related pay recovery adjustment mechanism adjustment - real (WN+) </t>
  </si>
  <si>
    <t xml:space="preserve">Total performance related pay recovery adjustment mechanism adjustment - real (WWN+) </t>
  </si>
  <si>
    <t xml:space="preserve">Total performance related pay recovery adjustment mechanism adjustment - real (BIO) </t>
  </si>
  <si>
    <t xml:space="preserve">Total performance related pay recovery adjustment mechanism adjustment - real (ADDN1) </t>
  </si>
  <si>
    <t xml:space="preserve">Total performance related pay recovery adjustment mechanism adjustment - real (ADDN2) </t>
  </si>
  <si>
    <t>Total revenue adjustment for cost sharing - real</t>
  </si>
  <si>
    <t xml:space="preserve">Total revenue adjustment for cost sharing - real (WR) </t>
  </si>
  <si>
    <t xml:space="preserve">Total revenue adjustment for cost sharing - real (WN+) </t>
  </si>
  <si>
    <t xml:space="preserve">Total revenue adjustment for cost sharing - real (WWN+) </t>
  </si>
  <si>
    <t xml:space="preserve">Total revenue adjustment for cost sharing - real (BIO) </t>
  </si>
  <si>
    <t xml:space="preserve">Total revenue adjustment for cost sharing - real (ADDN1) </t>
  </si>
  <si>
    <t xml:space="preserve">Total revenue adjustment for cost sharing - real (ADDN2) </t>
  </si>
  <si>
    <t>MODEL CHECKS</t>
  </si>
  <si>
    <t>Checks breached any period</t>
  </si>
  <si>
    <t>Modelling period check</t>
  </si>
  <si>
    <t>check</t>
  </si>
  <si>
    <t>Post ASM adjustment by control check</t>
  </si>
  <si>
    <t>Modelling period check overall</t>
  </si>
  <si>
    <t>Post ASM adjustment by control check overall</t>
  </si>
  <si>
    <t>RCV adjustment</t>
  </si>
  <si>
    <t>Revenue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</si>
</sst>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mmmm\ yyyy;@"/>
    <numFmt numFmtId="177" formatCode="#,##0.0_);\(#,##0.0\);&quot;-  &quot;;&quot; &quot;@&quot; &quot;"/>
    <numFmt numFmtId="178" formatCode="#,###.000_);\(#,###.000\);&quot;-  &quot;;&quot; &quot;@&quot; &quot;"/>
  </numFmts>
  <fonts count="68" x14ac:knownFonts="1">
    <font>
      <sz val="8"/>
      <color theme="1"/>
      <name val="Tahoma"/>
      <family val="2"/>
    </font>
    <font>
      <sz val="11"/>
      <color theme="1"/>
      <name val="Arial"/>
      <family val="2"/>
    </font>
    <font>
      <sz val="11"/>
      <color theme="1"/>
      <name val="Arial"/>
      <family val="2"/>
    </font>
    <font>
      <sz val="11"/>
      <color theme="1"/>
      <name val="Arial"/>
      <family val="2"/>
    </font>
    <font>
      <sz val="10"/>
      <name val="Calibri"/>
      <family val="2"/>
    </font>
    <font>
      <sz val="11"/>
      <color theme="1"/>
      <name val="Arial"/>
      <family val="2"/>
    </font>
    <font>
      <sz val="10"/>
      <color theme="1"/>
      <name val="Calibri"/>
      <family val="2"/>
    </font>
    <font>
      <u/>
      <sz val="8"/>
      <color theme="10"/>
      <name val="Tahoma"/>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b/>
      <sz val="12"/>
      <name val="Calibri"/>
      <family val="2"/>
    </font>
    <font>
      <b/>
      <sz val="10"/>
      <color rgb="FF000000"/>
      <name val="Arial"/>
      <family val="2"/>
    </font>
    <font>
      <u/>
      <sz val="10"/>
      <color rgb="FF000000"/>
      <name val="Arial"/>
      <family val="2"/>
    </font>
    <font>
      <b/>
      <sz val="10"/>
      <name val="Calibri"/>
      <family val="2"/>
      <scheme val="minor"/>
    </font>
    <font>
      <sz val="10"/>
      <name val="Calibri"/>
      <family val="2"/>
      <scheme val="minor"/>
    </font>
    <font>
      <b/>
      <sz val="10"/>
      <name val="Arial"/>
      <family val="2"/>
    </font>
    <font>
      <sz val="10"/>
      <color rgb="FF000000"/>
      <name val="Calibri"/>
      <family val="2"/>
      <scheme val="minor"/>
    </font>
    <font>
      <sz val="24"/>
      <color theme="0"/>
      <name val="Calibri"/>
      <family val="2"/>
      <scheme val="minor"/>
    </font>
    <font>
      <b/>
      <sz val="10"/>
      <color rgb="FF000000"/>
      <name val="Calibri"/>
      <family val="2"/>
      <scheme val="minor"/>
    </font>
    <font>
      <u/>
      <sz val="10"/>
      <name val="Arial"/>
      <family val="2"/>
    </font>
    <font>
      <i/>
      <sz val="10"/>
      <name val="Calibri"/>
      <family val="2"/>
      <scheme val="minor"/>
    </font>
    <font>
      <u/>
      <sz val="10"/>
      <color rgb="FF000000"/>
      <name val="Calibri"/>
      <family val="2"/>
      <scheme val="minor"/>
    </font>
    <font>
      <b/>
      <u/>
      <sz val="10"/>
      <name val="Arial"/>
      <family val="2"/>
    </font>
    <font>
      <b/>
      <u/>
      <sz val="12"/>
      <color rgb="FF0071CE"/>
      <name val="Calibri"/>
      <family val="2"/>
      <scheme val="minor"/>
    </font>
    <font>
      <u/>
      <sz val="10"/>
      <color rgb="FF0071CE"/>
      <name val="Calibri"/>
      <family val="2"/>
      <scheme val="minor"/>
    </font>
    <font>
      <sz val="10"/>
      <color rgb="FF0071CE"/>
      <name val="Calibri"/>
      <family val="2"/>
      <scheme val="minor"/>
    </font>
    <font>
      <sz val="8"/>
      <color theme="1"/>
      <name val="Arial"/>
      <family val="2"/>
    </font>
    <font>
      <sz val="18"/>
      <name val="Calibri"/>
      <family val="2"/>
      <scheme val="minor"/>
    </font>
    <font>
      <b/>
      <sz val="18"/>
      <name val="Calibri"/>
      <family val="2"/>
      <scheme val="minor"/>
    </font>
    <font>
      <u/>
      <sz val="10"/>
      <name val="Calibri"/>
      <family val="2"/>
      <scheme val="minor"/>
    </font>
    <font>
      <sz val="8"/>
      <color theme="1"/>
      <name val="Tahoma"/>
      <family val="2"/>
    </font>
    <font>
      <sz val="24"/>
      <color theme="0"/>
      <name val="Calibri"/>
      <family val="2"/>
    </font>
    <font>
      <sz val="10"/>
      <color theme="0"/>
      <name val="Calibri"/>
      <family val="2"/>
    </font>
    <font>
      <sz val="11"/>
      <color theme="1"/>
      <name val="Calibri"/>
      <family val="2"/>
    </font>
    <font>
      <sz val="10"/>
      <color rgb="FF0071CE"/>
      <name val="Calibri"/>
      <family val="2"/>
    </font>
    <font>
      <sz val="11"/>
      <color rgb="FF0071CE"/>
      <name val="Calibri"/>
      <family val="2"/>
      <scheme val="minor"/>
    </font>
    <font>
      <sz val="10"/>
      <color rgb="FF0070C0"/>
      <name val="Calibri"/>
      <family val="2"/>
    </font>
    <font>
      <sz val="10"/>
      <color theme="1"/>
      <name val="Tahoma"/>
      <family val="2"/>
    </font>
    <font>
      <b/>
      <u/>
      <sz val="10"/>
      <name val="Calibri"/>
      <family val="2"/>
      <scheme val="minor"/>
    </font>
    <font>
      <b/>
      <u/>
      <sz val="10"/>
      <color theme="1"/>
      <name val="Calibri"/>
      <family val="2"/>
      <scheme val="minor"/>
    </font>
    <font>
      <b/>
      <sz val="10"/>
      <color theme="1"/>
      <name val="Calibri"/>
      <family val="2"/>
      <scheme val="minor"/>
    </font>
    <font>
      <sz val="10"/>
      <color rgb="FF0070C0"/>
      <name val="Calibri"/>
      <family val="2"/>
      <scheme val="minor"/>
    </font>
    <font>
      <b/>
      <sz val="10"/>
      <name val="Calibri"/>
      <family val="2"/>
    </font>
    <font>
      <sz val="10"/>
      <color theme="1"/>
      <name val="Arial"/>
      <family val="2"/>
    </font>
    <font>
      <sz val="16"/>
      <color theme="3"/>
      <name val="Calibri"/>
      <family val="2"/>
    </font>
    <font>
      <sz val="12"/>
      <color theme="3"/>
      <name val="Calibri"/>
      <family val="2"/>
    </font>
    <font>
      <u/>
      <sz val="10"/>
      <name val="Calibri"/>
      <family val="2"/>
    </font>
    <font>
      <sz val="10"/>
      <color theme="4"/>
      <name val="Calibri"/>
      <family val="2"/>
    </font>
    <font>
      <u/>
      <sz val="10"/>
      <color theme="3"/>
      <name val="Calibri"/>
      <family val="2"/>
    </font>
    <font>
      <sz val="10"/>
      <color theme="9"/>
      <name val="Calibri"/>
      <family val="2"/>
    </font>
    <font>
      <sz val="10"/>
      <color rgb="FF006938"/>
      <name val="Calibri"/>
      <family val="2"/>
    </font>
    <font>
      <u/>
      <sz val="12"/>
      <color theme="3"/>
      <name val="Calibri"/>
      <family val="2"/>
    </font>
    <font>
      <b/>
      <sz val="10"/>
      <color theme="0"/>
      <name val="Arial"/>
      <family val="2"/>
    </font>
    <font>
      <sz val="9"/>
      <color theme="1"/>
      <name val="Calibri"/>
      <family val="2"/>
    </font>
    <font>
      <b/>
      <sz val="10"/>
      <color theme="1"/>
      <name val="Calibri"/>
      <family val="2"/>
    </font>
    <font>
      <b/>
      <sz val="11"/>
      <color theme="1"/>
      <name val="Calibri"/>
      <family val="2"/>
    </font>
    <font>
      <sz val="8"/>
      <name val="Tahoma"/>
      <family val="2"/>
    </font>
    <font>
      <b/>
      <sz val="11"/>
      <color rgb="FF000000"/>
      <name val="Calibri"/>
      <family val="2"/>
    </font>
    <font>
      <sz val="11"/>
      <color rgb="FF000000"/>
      <name val="Calibri"/>
      <family val="2"/>
    </font>
    <font>
      <sz val="11"/>
      <name val="Calibri"/>
      <family val="2"/>
      <scheme val="minor"/>
    </font>
    <font>
      <u/>
      <sz val="11"/>
      <color theme="10"/>
      <name val="Tahoma"/>
      <family val="2"/>
    </font>
    <font>
      <b/>
      <sz val="10"/>
      <color rgb="FF0071CE"/>
      <name val="Calibri"/>
      <family val="2"/>
    </font>
    <font>
      <b/>
      <sz val="10"/>
      <color indexed="8"/>
      <name val="Calibri"/>
      <family val="2"/>
      <scheme val="minor"/>
    </font>
    <font>
      <sz val="10"/>
      <color indexed="8"/>
      <name val="Calibri"/>
      <family val="2"/>
      <scheme val="minor"/>
    </font>
    <font>
      <sz val="10"/>
      <color indexed="9"/>
      <name val="Calibri"/>
      <family val="2"/>
      <scheme val="minor"/>
    </font>
  </fonts>
  <fills count="21">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B9D9EC"/>
        <bgColor indexed="64"/>
      </patternFill>
    </fill>
    <fill>
      <patternFill patternType="solid">
        <fgColor rgb="FFC0C0C0"/>
        <bgColor indexed="64"/>
      </patternFill>
    </fill>
    <fill>
      <patternFill patternType="solid">
        <fgColor rgb="FF003595"/>
        <bgColor indexed="64"/>
      </patternFill>
    </fill>
    <fill>
      <patternFill patternType="solid">
        <fgColor rgb="FF92D050"/>
        <bgColor indexed="64"/>
      </patternFill>
    </fill>
    <fill>
      <patternFill patternType="solid">
        <fgColor rgb="FFD9D9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B97BB4"/>
        <bgColor indexed="64"/>
      </patternFill>
    </fill>
    <fill>
      <patternFill patternType="solid">
        <fgColor rgb="FFCCCCCE"/>
        <bgColor indexed="64"/>
      </patternFill>
    </fill>
    <fill>
      <patternFill patternType="solid">
        <fgColor rgb="FFFF0000"/>
        <bgColor indexed="64"/>
      </patternFill>
    </fill>
    <fill>
      <patternFill patternType="solid">
        <fgColor theme="7"/>
        <bgColor indexed="64"/>
      </patternFill>
    </fill>
    <fill>
      <patternFill patternType="solid">
        <fgColor rgb="FFDCECF5"/>
        <bgColor indexed="64"/>
      </patternFill>
    </fill>
    <fill>
      <patternFill patternType="solid">
        <fgColor rgb="FFE2E768"/>
        <bgColor indexed="64"/>
      </patternFill>
    </fill>
    <fill>
      <patternFill patternType="solid">
        <fgColor rgb="FF57A1DF"/>
        <bgColor indexed="64"/>
      </patternFill>
    </fill>
    <fill>
      <patternFill patternType="solid">
        <fgColor theme="6"/>
        <bgColor indexed="64"/>
      </patternFill>
    </fill>
    <fill>
      <patternFill patternType="solid">
        <fgColor rgb="FF98C561"/>
        <bgColor indexed="64"/>
      </patternFill>
    </fill>
  </fills>
  <borders count="16">
    <border>
      <left/>
      <right/>
      <top/>
      <bottom/>
      <diagonal/>
    </border>
    <border>
      <left style="thin">
        <color theme="0" tint="-0.24991607409894101"/>
      </left>
      <right/>
      <top style="thin">
        <color theme="0" tint="-0.24991607409894101"/>
      </top>
      <bottom style="thin">
        <color theme="0" tint="-0.24991607409894101"/>
      </bottom>
      <diagonal/>
    </border>
    <border>
      <left style="thin">
        <color theme="0" tint="-0.24988555558946501"/>
      </left>
      <right/>
      <top style="thin">
        <color theme="0" tint="-0.24988555558946501"/>
      </top>
      <bottom style="thin">
        <color theme="0" tint="-0.24988555558946501"/>
      </bottom>
      <diagonal/>
    </border>
    <border>
      <left style="thin">
        <color theme="0" tint="-0.24985503707998902"/>
      </left>
      <right/>
      <top style="thin">
        <color theme="0" tint="-0.24985503707998902"/>
      </top>
      <bottom style="thin">
        <color theme="0" tint="-0.24985503707998902"/>
      </bottom>
      <diagonal/>
    </border>
    <border>
      <left style="thin">
        <color theme="0" tint="-0.24982451857051302"/>
      </left>
      <right/>
      <top style="thin">
        <color theme="0" tint="-0.24982451857051302"/>
      </top>
      <bottom style="thin">
        <color theme="0" tint="-0.24982451857051302"/>
      </bottom>
      <diagonal/>
    </border>
    <border>
      <left style="thin">
        <color indexed="64"/>
      </left>
      <right style="thin">
        <color indexed="64"/>
      </right>
      <top style="thin">
        <color indexed="64"/>
      </top>
      <bottom style="thin">
        <color indexed="64"/>
      </bottom>
      <diagonal/>
    </border>
    <border>
      <left style="thin">
        <color rgb="FF003595"/>
      </left>
      <right style="thin">
        <color rgb="FF003595"/>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indexed="64"/>
      </right>
      <top style="thin">
        <color rgb="FF003595"/>
      </top>
      <bottom/>
      <diagonal/>
    </border>
    <border>
      <left style="thin">
        <color rgb="FF003595"/>
      </left>
      <right style="thin">
        <color indexed="64"/>
      </right>
      <top/>
      <bottom style="thin">
        <color rgb="FF00359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3595"/>
      </left>
      <right style="thin">
        <color indexed="64"/>
      </right>
      <top/>
      <bottom/>
      <diagonal/>
    </border>
    <border>
      <left style="thin">
        <color indexed="64"/>
      </left>
      <right style="thin">
        <color indexed="64"/>
      </right>
      <top/>
      <bottom/>
      <diagonal/>
    </border>
    <border>
      <left style="thin">
        <color rgb="FF003595"/>
      </left>
      <right style="thin">
        <color rgb="FF003595"/>
      </right>
      <top/>
      <bottom/>
      <diagonal/>
    </border>
    <border>
      <left/>
      <right/>
      <top style="thin">
        <color indexed="64"/>
      </top>
      <bottom/>
      <diagonal/>
    </border>
  </borders>
  <cellStyleXfs count="150">
    <xf numFmtId="166" fontId="0" fillId="0" borderId="0" applyFont="0" applyFill="0" applyBorder="0" applyProtection="0">
      <alignment vertical="top"/>
    </xf>
    <xf numFmtId="166" fontId="4" fillId="0" borderId="0" applyBorder="0">
      <alignment vertical="top"/>
    </xf>
    <xf numFmtId="170" fontId="4" fillId="0" borderId="0" applyBorder="0">
      <alignment vertical="top"/>
    </xf>
    <xf numFmtId="166" fontId="4" fillId="0" borderId="0" applyBorder="0">
      <alignment vertical="top"/>
    </xf>
    <xf numFmtId="168" fontId="4" fillId="0" borderId="0" applyBorder="0">
      <alignment vertical="top"/>
    </xf>
    <xf numFmtId="167" fontId="4" fillId="0" borderId="0" applyFill="0" applyBorder="0" applyProtection="0">
      <alignment vertical="top"/>
    </xf>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33" fillId="0" borderId="0" applyFont="0" applyFill="0" applyBorder="0" applyAlignment="0" applyProtection="0"/>
    <xf numFmtId="171" fontId="4" fillId="0" borderId="0" applyFont="0" applyFill="0" applyBorder="0" applyProtection="0">
      <alignment vertical="top"/>
    </xf>
    <xf numFmtId="171" fontId="4" fillId="0" borderId="0" applyFill="0" applyBorder="0" applyProtection="0">
      <alignment vertical="top"/>
    </xf>
    <xf numFmtId="168" fontId="4" fillId="0" borderId="0" applyFont="0" applyFill="0" applyBorder="0" applyProtection="0">
      <alignment vertical="top"/>
    </xf>
    <xf numFmtId="168" fontId="4" fillId="0" borderId="0" applyFill="0" applyBorder="0" applyProtection="0">
      <alignment vertical="top"/>
    </xf>
    <xf numFmtId="175" fontId="4" fillId="0" borderId="0" applyFont="0" applyFill="0" applyBorder="0" applyProtection="0">
      <alignment vertical="top"/>
    </xf>
    <xf numFmtId="169" fontId="6" fillId="0" borderId="0" applyFill="0" applyBorder="0" applyProtection="0">
      <alignment vertical="top"/>
    </xf>
    <xf numFmtId="169" fontId="4" fillId="0" borderId="0" applyFill="0" applyBorder="0" applyProtection="0">
      <alignment vertical="top"/>
    </xf>
    <xf numFmtId="0" fontId="7" fillId="0" borderId="0" applyNumberFormat="0" applyFill="0" applyBorder="0" applyAlignment="0" applyProtection="0"/>
    <xf numFmtId="0" fontId="8" fillId="0" borderId="0" applyNumberFormat="0" applyFill="0" applyBorder="0" applyAlignment="0" applyProtection="0"/>
    <xf numFmtId="170" fontId="9" fillId="2" borderId="1" applyProtection="0">
      <alignment vertical="top"/>
    </xf>
    <xf numFmtId="170" fontId="9" fillId="2" borderId="2" applyProtection="0">
      <alignment vertical="top"/>
    </xf>
    <xf numFmtId="170" fontId="9" fillId="2" borderId="3" applyProtection="0">
      <alignment vertical="top"/>
    </xf>
    <xf numFmtId="170" fontId="9" fillId="2" borderId="4" applyProtection="0">
      <alignment vertical="top"/>
    </xf>
    <xf numFmtId="166" fontId="9" fillId="2" borderId="1" applyProtection="0">
      <alignment vertical="top"/>
    </xf>
    <xf numFmtId="166" fontId="9" fillId="2" borderId="2" applyProtection="0">
      <alignment vertical="top"/>
    </xf>
    <xf numFmtId="166" fontId="9" fillId="2" borderId="3" applyProtection="0">
      <alignment vertical="top"/>
    </xf>
    <xf numFmtId="166" fontId="9" fillId="2" borderId="4" applyProtection="0">
      <alignment vertical="top"/>
    </xf>
    <xf numFmtId="165" fontId="9" fillId="2" borderId="1" applyProtection="0">
      <alignment vertical="top"/>
    </xf>
    <xf numFmtId="165" fontId="9" fillId="2" borderId="2" applyProtection="0">
      <alignment vertical="top"/>
    </xf>
    <xf numFmtId="165" fontId="9" fillId="2" borderId="3" applyProtection="0">
      <alignment vertical="top"/>
    </xf>
    <xf numFmtId="165" fontId="9" fillId="2" borderId="4" applyProtection="0">
      <alignment vertical="top"/>
    </xf>
    <xf numFmtId="166" fontId="9" fillId="2" borderId="1" applyProtection="0">
      <alignment vertical="top"/>
    </xf>
    <xf numFmtId="166" fontId="9" fillId="2" borderId="2" applyProtection="0">
      <alignment vertical="top"/>
    </xf>
    <xf numFmtId="166" fontId="9" fillId="2" borderId="3" applyProtection="0">
      <alignment vertical="top"/>
    </xf>
    <xf numFmtId="166" fontId="9" fillId="2" borderId="4" applyProtection="0">
      <alignment vertical="top"/>
    </xf>
    <xf numFmtId="166" fontId="4" fillId="0" borderId="0" applyFill="0" applyBorder="0" applyProtection="0">
      <alignment vertical="top"/>
    </xf>
    <xf numFmtId="0" fontId="10" fillId="0" borderId="0"/>
    <xf numFmtId="166" fontId="4" fillId="0" borderId="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11" fillId="0" borderId="0" applyFill="0" applyBorder="0" applyProtection="0">
      <alignment vertical="top"/>
    </xf>
    <xf numFmtId="166" fontId="11" fillId="0" borderId="0" applyFill="0" applyBorder="0" applyProtection="0">
      <alignment vertical="top"/>
    </xf>
    <xf numFmtId="166" fontId="4" fillId="0" borderId="0" applyFill="0" applyBorder="0" applyProtection="0">
      <alignment vertical="top"/>
    </xf>
    <xf numFmtId="0" fontId="6" fillId="0" borderId="0"/>
    <xf numFmtId="166"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166" fontId="5" fillId="0" borderId="0" applyFont="0" applyFill="0" applyBorder="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4" fontId="33" fillId="0" borderId="0" applyFont="0" applyFill="0" applyBorder="0" applyProtection="0">
      <alignment vertical="top"/>
    </xf>
    <xf numFmtId="170" fontId="4" fillId="0" borderId="0" applyFill="0" applyBorder="0" applyProtection="0">
      <alignment vertical="top"/>
    </xf>
    <xf numFmtId="170" fontId="11" fillId="0" borderId="0" applyFill="0" applyBorder="0" applyProtection="0">
      <alignment vertical="top"/>
    </xf>
    <xf numFmtId="170" fontId="4" fillId="0" borderId="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70" fontId="5" fillId="0" borderId="0" applyFont="0" applyFill="0" applyBorder="0" applyProtection="0">
      <alignment vertical="top"/>
    </xf>
    <xf numFmtId="167" fontId="4" fillId="0" borderId="0" applyBorder="0">
      <alignment vertical="top"/>
    </xf>
    <xf numFmtId="9" fontId="4" fillId="0" borderId="0" applyBorder="0">
      <alignment vertical="top"/>
    </xf>
    <xf numFmtId="167" fontId="4" fillId="0" borderId="0" applyBorder="0">
      <alignment vertical="top"/>
    </xf>
    <xf numFmtId="168" fontId="9" fillId="0" borderId="0" applyBorder="0">
      <alignment vertical="top"/>
    </xf>
    <xf numFmtId="0" fontId="12" fillId="3" borderId="0" applyNumberFormat="0" applyBorder="0" applyAlignment="0" applyProtection="0"/>
    <xf numFmtId="172" fontId="4" fillId="0" borderId="0" applyFont="0" applyFill="0" applyBorder="0" applyProtection="0">
      <alignment vertical="top"/>
    </xf>
    <xf numFmtId="172" fontId="4" fillId="0" borderId="0" applyFill="0" applyBorder="0" applyProtection="0">
      <alignment vertical="top"/>
    </xf>
    <xf numFmtId="0" fontId="3" fillId="0" borderId="0"/>
    <xf numFmtId="0" fontId="33" fillId="0" borderId="0" applyFont="0" applyFill="0" applyBorder="0" applyProtection="0">
      <alignment vertical="top"/>
    </xf>
    <xf numFmtId="166" fontId="4" fillId="0" borderId="0" applyFill="0" applyBorder="0" applyProtection="0">
      <alignment vertical="top"/>
    </xf>
    <xf numFmtId="166" fontId="46" fillId="0" borderId="0" applyFont="0" applyFill="0" applyBorder="0" applyProtection="0">
      <alignment vertical="top"/>
    </xf>
    <xf numFmtId="0" fontId="55" fillId="14" borderId="0" applyNumberFormat="0" applyBorder="0" applyAlignment="0" applyProtection="0"/>
    <xf numFmtId="166" fontId="33" fillId="0" borderId="0" applyFont="0" applyFill="0" applyBorder="0" applyProtection="0">
      <alignment vertical="top"/>
    </xf>
    <xf numFmtId="0" fontId="2" fillId="0" borderId="0"/>
    <xf numFmtId="0" fontId="6" fillId="0" borderId="0"/>
    <xf numFmtId="0" fontId="2" fillId="0" borderId="0"/>
    <xf numFmtId="0" fontId="1" fillId="0" borderId="0"/>
    <xf numFmtId="0" fontId="1" fillId="0" borderId="0"/>
  </cellStyleXfs>
  <cellXfs count="250">
    <xf numFmtId="166" fontId="0" fillId="0" borderId="0" xfId="0">
      <alignment vertical="top"/>
    </xf>
    <xf numFmtId="178" fontId="4" fillId="0" borderId="0" xfId="3" applyNumberFormat="1">
      <alignment vertical="top"/>
    </xf>
    <xf numFmtId="178" fontId="9" fillId="0" borderId="0" xfId="3" applyNumberFormat="1" applyFont="1">
      <alignment vertical="top"/>
    </xf>
    <xf numFmtId="166" fontId="9" fillId="0" borderId="0" xfId="1" applyFont="1">
      <alignment vertical="top"/>
    </xf>
    <xf numFmtId="0" fontId="13" fillId="4" borderId="0" xfId="78" applyFont="1" applyFill="1" applyAlignment="1">
      <alignment vertical="top"/>
    </xf>
    <xf numFmtId="166" fontId="14" fillId="0" borderId="0" xfId="56" applyFont="1">
      <alignment vertical="top"/>
    </xf>
    <xf numFmtId="166" fontId="9" fillId="0" borderId="0" xfId="56" applyFont="1">
      <alignment vertical="top"/>
    </xf>
    <xf numFmtId="170" fontId="9" fillId="0" borderId="0" xfId="2" applyFont="1">
      <alignment vertical="top"/>
    </xf>
    <xf numFmtId="169" fontId="9" fillId="0" borderId="0" xfId="1" applyNumberFormat="1" applyFont="1">
      <alignment vertical="top"/>
    </xf>
    <xf numFmtId="166" fontId="4" fillId="0" borderId="0" xfId="1">
      <alignment vertical="top"/>
    </xf>
    <xf numFmtId="166" fontId="15" fillId="0" borderId="0" xfId="56" applyFont="1">
      <alignment vertical="top"/>
    </xf>
    <xf numFmtId="166" fontId="9" fillId="0" borderId="0" xfId="56" applyFont="1" applyAlignment="1">
      <alignment horizontal="right" vertical="top"/>
    </xf>
    <xf numFmtId="178" fontId="4" fillId="0" borderId="0" xfId="56" applyNumberFormat="1">
      <alignment vertical="top"/>
    </xf>
    <xf numFmtId="168" fontId="16" fillId="0" borderId="0" xfId="34" applyFont="1">
      <alignment vertical="top"/>
    </xf>
    <xf numFmtId="167" fontId="17" fillId="0" borderId="0" xfId="5" applyFont="1" applyFill="1" applyAlignment="1">
      <alignment horizontal="right" vertical="top"/>
    </xf>
    <xf numFmtId="167" fontId="17" fillId="5" borderId="0" xfId="5" applyFont="1" applyFill="1" applyAlignment="1">
      <alignment horizontal="right" vertical="top"/>
    </xf>
    <xf numFmtId="166" fontId="18" fillId="0" borderId="0" xfId="56" applyFont="1">
      <alignment vertical="top"/>
    </xf>
    <xf numFmtId="170" fontId="4" fillId="0" borderId="0" xfId="2">
      <alignment vertical="top"/>
    </xf>
    <xf numFmtId="166" fontId="4" fillId="0" borderId="0" xfId="56">
      <alignment vertical="top"/>
    </xf>
    <xf numFmtId="169" fontId="4" fillId="0" borderId="0" xfId="1" applyNumberFormat="1">
      <alignment vertical="top"/>
    </xf>
    <xf numFmtId="168" fontId="4" fillId="0" borderId="0" xfId="4">
      <alignment vertical="top"/>
    </xf>
    <xf numFmtId="166" fontId="19" fillId="0" borderId="0" xfId="56" applyFont="1">
      <alignment vertical="top"/>
    </xf>
    <xf numFmtId="166" fontId="16" fillId="0" borderId="0" xfId="56" applyFont="1">
      <alignment vertical="top"/>
    </xf>
    <xf numFmtId="166" fontId="20" fillId="6" borderId="0" xfId="0" applyFont="1" applyFill="1">
      <alignment vertical="top"/>
    </xf>
    <xf numFmtId="167" fontId="17" fillId="0" borderId="0" xfId="5" applyFont="1">
      <alignment vertical="top"/>
    </xf>
    <xf numFmtId="178" fontId="4" fillId="0" borderId="0" xfId="134" applyNumberFormat="1">
      <alignment vertical="top"/>
    </xf>
    <xf numFmtId="172" fontId="19" fillId="0" borderId="0" xfId="137" applyFont="1">
      <alignment vertical="top"/>
    </xf>
    <xf numFmtId="166" fontId="21" fillId="0" borderId="0" xfId="56" applyFont="1">
      <alignment vertical="top"/>
    </xf>
    <xf numFmtId="172" fontId="4" fillId="0" borderId="0" xfId="1" applyNumberFormat="1">
      <alignment vertical="top"/>
    </xf>
    <xf numFmtId="166" fontId="22" fillId="0" borderId="0" xfId="56" applyFont="1">
      <alignment vertical="top"/>
    </xf>
    <xf numFmtId="166" fontId="17" fillId="6" borderId="0" xfId="56" applyFont="1" applyFill="1">
      <alignment vertical="top"/>
    </xf>
    <xf numFmtId="173" fontId="17" fillId="7" borderId="0" xfId="0" applyNumberFormat="1" applyFont="1" applyFill="1" applyBorder="1" applyAlignment="1">
      <alignment horizontal="center" vertical="top"/>
    </xf>
    <xf numFmtId="168" fontId="19" fillId="0" borderId="0" xfId="33" applyFont="1">
      <alignment vertical="top"/>
    </xf>
    <xf numFmtId="173" fontId="17" fillId="0" borderId="0" xfId="0" applyNumberFormat="1" applyFont="1" applyFill="1" applyBorder="1" applyAlignment="1">
      <alignment horizontal="center" vertical="top"/>
    </xf>
    <xf numFmtId="166" fontId="17" fillId="0" borderId="0" xfId="56" applyFont="1">
      <alignment vertical="top"/>
    </xf>
    <xf numFmtId="168" fontId="9" fillId="0" borderId="0" xfId="4" applyFont="1">
      <alignment vertical="top"/>
    </xf>
    <xf numFmtId="168" fontId="23" fillId="0" borderId="0" xfId="34" applyFont="1">
      <alignment vertical="top"/>
    </xf>
    <xf numFmtId="166" fontId="24" fillId="0" borderId="0" xfId="56" applyFont="1">
      <alignment vertical="top"/>
    </xf>
    <xf numFmtId="172" fontId="19" fillId="0" borderId="0" xfId="137" applyFont="1" applyFill="1">
      <alignment vertical="top"/>
    </xf>
    <xf numFmtId="166" fontId="4" fillId="0" borderId="0" xfId="56" applyAlignment="1">
      <alignment horizontal="right" vertical="top"/>
    </xf>
    <xf numFmtId="166" fontId="19" fillId="0" borderId="0" xfId="56" applyFont="1" applyAlignment="1">
      <alignment horizontal="right" vertical="top"/>
    </xf>
    <xf numFmtId="166" fontId="10" fillId="0" borderId="0" xfId="56" applyFont="1">
      <alignment vertical="top"/>
    </xf>
    <xf numFmtId="172" fontId="9" fillId="0" borderId="0" xfId="1" applyNumberFormat="1" applyFont="1">
      <alignment vertical="top"/>
    </xf>
    <xf numFmtId="166" fontId="18" fillId="0" borderId="0" xfId="56" applyFont="1" applyAlignment="1">
      <alignment horizontal="left" vertical="top"/>
    </xf>
    <xf numFmtId="169" fontId="4" fillId="0" borderId="0" xfId="56" applyNumberFormat="1">
      <alignment vertical="top"/>
    </xf>
    <xf numFmtId="166" fontId="25" fillId="0" borderId="0" xfId="56" applyFont="1">
      <alignment vertical="top"/>
    </xf>
    <xf numFmtId="166" fontId="18" fillId="0" borderId="0" xfId="0" applyFont="1">
      <alignment vertical="top"/>
    </xf>
    <xf numFmtId="166" fontId="26" fillId="0" borderId="0" xfId="0" applyFont="1">
      <alignment vertical="top"/>
    </xf>
    <xf numFmtId="166" fontId="27" fillId="0" borderId="0" xfId="0" applyFont="1">
      <alignment vertical="top"/>
    </xf>
    <xf numFmtId="166" fontId="28" fillId="0" borderId="0" xfId="0" applyFont="1">
      <alignment vertical="top"/>
    </xf>
    <xf numFmtId="166" fontId="17" fillId="0" borderId="0" xfId="56" applyFont="1" applyFill="1">
      <alignment vertical="top"/>
    </xf>
    <xf numFmtId="166" fontId="16" fillId="0" borderId="0" xfId="0" applyFont="1">
      <alignment vertical="top"/>
    </xf>
    <xf numFmtId="166" fontId="19" fillId="0" borderId="0" xfId="0" applyFont="1">
      <alignment vertical="top"/>
    </xf>
    <xf numFmtId="166" fontId="0" fillId="0" borderId="0" xfId="0" applyAlignment="1">
      <alignment horizontal="right" vertical="top"/>
    </xf>
    <xf numFmtId="166" fontId="22" fillId="0" borderId="0" xfId="0" applyFont="1">
      <alignment vertical="top"/>
    </xf>
    <xf numFmtId="166" fontId="21" fillId="0" borderId="0" xfId="0" applyFont="1">
      <alignment vertical="top"/>
    </xf>
    <xf numFmtId="166" fontId="29" fillId="0" borderId="0" xfId="0" applyFont="1">
      <alignment vertical="top"/>
    </xf>
    <xf numFmtId="166" fontId="10" fillId="0" borderId="0" xfId="0" applyFont="1">
      <alignment vertical="top"/>
    </xf>
    <xf numFmtId="168" fontId="17" fillId="0" borderId="0" xfId="34" applyFont="1">
      <alignment vertical="top"/>
    </xf>
    <xf numFmtId="166" fontId="19" fillId="0" borderId="0" xfId="0" applyFont="1" applyAlignment="1">
      <alignment horizontal="right" vertical="top"/>
    </xf>
    <xf numFmtId="166" fontId="24" fillId="0" borderId="0" xfId="0" applyFont="1">
      <alignment vertical="top"/>
    </xf>
    <xf numFmtId="0" fontId="4" fillId="4" borderId="0" xfId="78" applyFont="1" applyFill="1" applyAlignment="1">
      <alignment vertical="top"/>
    </xf>
    <xf numFmtId="166" fontId="30" fillId="0" borderId="0" xfId="56" applyFont="1" applyFill="1">
      <alignment vertical="top"/>
    </xf>
    <xf numFmtId="166" fontId="10" fillId="0" borderId="0" xfId="56" applyFont="1" applyAlignment="1">
      <alignment horizontal="left" vertical="top"/>
    </xf>
    <xf numFmtId="166" fontId="17" fillId="0" borderId="0" xfId="56" applyFont="1" applyAlignment="1">
      <alignment horizontal="left" vertical="top"/>
    </xf>
    <xf numFmtId="166" fontId="31" fillId="0" borderId="0" xfId="56" applyFont="1" applyFill="1">
      <alignment vertical="top"/>
    </xf>
    <xf numFmtId="166" fontId="11" fillId="0" borderId="0" xfId="0" applyFont="1" applyAlignment="1"/>
    <xf numFmtId="166" fontId="20" fillId="6" borderId="0" xfId="0" applyFont="1" applyFill="1" applyAlignment="1">
      <alignment horizontal="left" vertical="top"/>
    </xf>
    <xf numFmtId="166" fontId="19" fillId="0" borderId="0" xfId="56" applyFont="1" applyAlignment="1">
      <alignment horizontal="left" vertical="top"/>
    </xf>
    <xf numFmtId="166" fontId="9" fillId="8" borderId="1" xfId="52" applyFill="1" applyProtection="1">
      <alignment vertical="top"/>
    </xf>
    <xf numFmtId="168" fontId="19" fillId="0" borderId="0" xfId="33" applyFont="1" applyFill="1">
      <alignment vertical="top"/>
    </xf>
    <xf numFmtId="166" fontId="32" fillId="0" borderId="0" xfId="56" applyFont="1">
      <alignment vertical="top"/>
    </xf>
    <xf numFmtId="0" fontId="3" fillId="0" borderId="0" xfId="139"/>
    <xf numFmtId="0" fontId="6" fillId="0" borderId="5" xfId="139" applyFont="1" applyBorder="1" applyAlignment="1">
      <alignment vertical="center" wrapText="1"/>
    </xf>
    <xf numFmtId="0" fontId="6" fillId="9" borderId="5" xfId="140" applyFont="1" applyFill="1" applyBorder="1" applyAlignment="1">
      <alignment vertical="center" wrapText="1"/>
    </xf>
    <xf numFmtId="166" fontId="34" fillId="6" borderId="0" xfId="0" applyFont="1" applyFill="1">
      <alignment vertical="top"/>
    </xf>
    <xf numFmtId="166" fontId="35" fillId="6" borderId="0" xfId="0" applyFont="1" applyFill="1">
      <alignment vertical="top"/>
    </xf>
    <xf numFmtId="166" fontId="4" fillId="0" borderId="6" xfId="0" applyFont="1" applyBorder="1" applyAlignment="1">
      <alignment horizontal="center" vertical="center" wrapText="1"/>
    </xf>
    <xf numFmtId="166" fontId="37" fillId="10" borderId="6" xfId="0" applyFont="1" applyFill="1" applyBorder="1" applyAlignment="1">
      <alignment horizontal="center" vertical="center"/>
    </xf>
    <xf numFmtId="166" fontId="4" fillId="0" borderId="14" xfId="0" applyFont="1" applyBorder="1" applyAlignment="1">
      <alignment horizontal="center" vertical="center" wrapText="1"/>
    </xf>
    <xf numFmtId="0" fontId="6" fillId="0" borderId="10" xfId="139" applyFont="1" applyBorder="1" applyAlignment="1">
      <alignment vertical="center" wrapText="1"/>
    </xf>
    <xf numFmtId="166" fontId="36" fillId="0" borderId="5" xfId="139" applyNumberFormat="1" applyFont="1" applyBorder="1" applyAlignment="1">
      <alignment horizontal="center" vertical="center"/>
    </xf>
    <xf numFmtId="166" fontId="37" fillId="10" borderId="7" xfId="0" applyFont="1" applyFill="1" applyBorder="1" applyAlignment="1">
      <alignment horizontal="center" vertical="center" wrapText="1"/>
    </xf>
    <xf numFmtId="0" fontId="37" fillId="0" borderId="5" xfId="139" applyFont="1" applyBorder="1" applyAlignment="1">
      <alignment vertical="center" wrapText="1"/>
    </xf>
    <xf numFmtId="0" fontId="37" fillId="0" borderId="10" xfId="139" applyFont="1" applyBorder="1" applyAlignment="1">
      <alignment vertical="center" wrapText="1"/>
    </xf>
    <xf numFmtId="0" fontId="6" fillId="9" borderId="10" xfId="140" applyFont="1" applyFill="1" applyBorder="1" applyAlignment="1">
      <alignment vertical="center" wrapText="1"/>
    </xf>
    <xf numFmtId="0" fontId="38" fillId="0" borderId="5" xfId="139" applyFont="1" applyBorder="1" applyAlignment="1">
      <alignment horizontal="left" vertical="center" wrapText="1"/>
    </xf>
    <xf numFmtId="0" fontId="38" fillId="0" borderId="5" xfId="139" applyFont="1" applyBorder="1" applyAlignment="1">
      <alignment wrapText="1"/>
    </xf>
    <xf numFmtId="166" fontId="40" fillId="0" borderId="0" xfId="0" applyFont="1">
      <alignment vertical="top"/>
    </xf>
    <xf numFmtId="166" fontId="16" fillId="0" borderId="5" xfId="56" applyFont="1" applyBorder="1">
      <alignment vertical="top"/>
    </xf>
    <xf numFmtId="166" fontId="32" fillId="0" borderId="5" xfId="56" applyFont="1" applyBorder="1">
      <alignment vertical="top"/>
    </xf>
    <xf numFmtId="166" fontId="28" fillId="0" borderId="5" xfId="0" applyFont="1" applyBorder="1">
      <alignment vertical="top"/>
    </xf>
    <xf numFmtId="166" fontId="40" fillId="0" borderId="5" xfId="0" applyFont="1" applyBorder="1">
      <alignment vertical="top"/>
    </xf>
    <xf numFmtId="166" fontId="0" fillId="0" borderId="5" xfId="0" applyBorder="1">
      <alignment vertical="top"/>
    </xf>
    <xf numFmtId="166" fontId="11" fillId="0" borderId="0" xfId="0" applyFont="1">
      <alignment vertical="top"/>
    </xf>
    <xf numFmtId="166" fontId="11" fillId="0" borderId="5" xfId="0" applyFont="1" applyBorder="1" applyAlignment="1">
      <alignment vertical="top" wrapText="1"/>
    </xf>
    <xf numFmtId="166" fontId="39" fillId="10" borderId="7" xfId="0" applyFont="1" applyFill="1" applyBorder="1" applyAlignment="1">
      <alignment horizontal="center" vertical="center"/>
    </xf>
    <xf numFmtId="166" fontId="17" fillId="0" borderId="5" xfId="56" applyFont="1" applyBorder="1" applyAlignment="1">
      <alignment horizontal="left" vertical="top"/>
    </xf>
    <xf numFmtId="166" fontId="17" fillId="0" borderId="5" xfId="56" applyFont="1" applyBorder="1">
      <alignment vertical="top"/>
    </xf>
    <xf numFmtId="166" fontId="41" fillId="0" borderId="5" xfId="56" applyFont="1" applyBorder="1">
      <alignment vertical="top"/>
    </xf>
    <xf numFmtId="166" fontId="11" fillId="0" borderId="5" xfId="0" applyFont="1" applyBorder="1" applyAlignment="1">
      <alignment horizontal="center" vertical="center"/>
    </xf>
    <xf numFmtId="166" fontId="28" fillId="0" borderId="5" xfId="56" applyFont="1" applyBorder="1">
      <alignment vertical="top"/>
    </xf>
    <xf numFmtId="166" fontId="42" fillId="0" borderId="5" xfId="0" applyFont="1" applyFill="1" applyBorder="1" applyAlignment="1">
      <alignment horizontal="left" vertical="center"/>
    </xf>
    <xf numFmtId="166" fontId="11" fillId="0" borderId="5" xfId="0" applyFont="1" applyFill="1" applyBorder="1" applyAlignment="1">
      <alignment horizontal="center" vertical="center"/>
    </xf>
    <xf numFmtId="166" fontId="43" fillId="0" borderId="5" xfId="0" applyFont="1" applyFill="1" applyBorder="1" applyAlignment="1">
      <alignment horizontal="left" vertical="center"/>
    </xf>
    <xf numFmtId="166" fontId="11" fillId="0" borderId="5" xfId="0" applyFont="1" applyBorder="1">
      <alignment vertical="top"/>
    </xf>
    <xf numFmtId="166" fontId="44" fillId="0" borderId="5" xfId="0" applyFont="1" applyFill="1" applyBorder="1" applyAlignment="1">
      <alignment horizontal="center" vertical="center"/>
    </xf>
    <xf numFmtId="166" fontId="0" fillId="0" borderId="0" xfId="0" applyBorder="1">
      <alignment vertical="top"/>
    </xf>
    <xf numFmtId="166" fontId="40" fillId="0" borderId="0" xfId="0" applyFont="1" applyBorder="1">
      <alignment vertical="top"/>
    </xf>
    <xf numFmtId="166" fontId="0" fillId="0" borderId="0" xfId="0" applyFill="1" applyBorder="1">
      <alignment vertical="top"/>
    </xf>
    <xf numFmtId="166" fontId="0" fillId="0" borderId="0" xfId="0" applyFill="1">
      <alignment vertical="top"/>
    </xf>
    <xf numFmtId="166" fontId="39" fillId="0" borderId="5" xfId="0" applyFont="1" applyFill="1" applyBorder="1" applyAlignment="1">
      <alignment horizontal="center" vertical="center"/>
    </xf>
    <xf numFmtId="166" fontId="45" fillId="11" borderId="0" xfId="141" applyFont="1" applyFill="1">
      <alignment vertical="top"/>
    </xf>
    <xf numFmtId="0" fontId="36" fillId="0" borderId="0" xfId="140" applyFont="1" applyAlignment="1"/>
    <xf numFmtId="166" fontId="28" fillId="0" borderId="5" xfId="56" applyFont="1" applyBorder="1" applyAlignment="1">
      <alignment vertical="top" wrapText="1"/>
    </xf>
    <xf numFmtId="166" fontId="28" fillId="0" borderId="5" xfId="0" applyFont="1" applyBorder="1" applyAlignment="1">
      <alignment vertical="top" wrapText="1"/>
    </xf>
    <xf numFmtId="0" fontId="37" fillId="0" borderId="15" xfId="139" applyFont="1" applyBorder="1" applyAlignment="1">
      <alignment vertical="center" wrapText="1"/>
    </xf>
    <xf numFmtId="166" fontId="6" fillId="0" borderId="0" xfId="142" applyFont="1">
      <alignment vertical="top"/>
    </xf>
    <xf numFmtId="166" fontId="47" fillId="0" borderId="0" xfId="142" applyFont="1">
      <alignment vertical="top"/>
    </xf>
    <xf numFmtId="166" fontId="48" fillId="0" borderId="0" xfId="142" applyFont="1">
      <alignment vertical="top"/>
    </xf>
    <xf numFmtId="166" fontId="48" fillId="0" borderId="0" xfId="142" applyFont="1" applyAlignment="1">
      <alignment horizontal="right" vertical="top"/>
    </xf>
    <xf numFmtId="166" fontId="49" fillId="0" borderId="0" xfId="142" applyFont="1">
      <alignment vertical="top"/>
    </xf>
    <xf numFmtId="166" fontId="4" fillId="0" borderId="0" xfId="142" applyFont="1" applyAlignment="1">
      <alignment horizontal="right" vertical="top"/>
    </xf>
    <xf numFmtId="166" fontId="50" fillId="0" borderId="0" xfId="142" applyFont="1">
      <alignment vertical="top"/>
    </xf>
    <xf numFmtId="166" fontId="4" fillId="0" borderId="0" xfId="142" applyFont="1">
      <alignment vertical="top"/>
    </xf>
    <xf numFmtId="166" fontId="51" fillId="0" borderId="0" xfId="142" applyFont="1">
      <alignment vertical="top"/>
    </xf>
    <xf numFmtId="166" fontId="52" fillId="0" borderId="0" xfId="142" applyFont="1">
      <alignment vertical="top"/>
    </xf>
    <xf numFmtId="166" fontId="53" fillId="0" borderId="0" xfId="142" applyFont="1">
      <alignment vertical="top"/>
    </xf>
    <xf numFmtId="166" fontId="54" fillId="0" borderId="0" xfId="142" applyFont="1">
      <alignment vertical="top"/>
    </xf>
    <xf numFmtId="166" fontId="6" fillId="2" borderId="0" xfId="142" applyFont="1" applyFill="1">
      <alignment vertical="top"/>
    </xf>
    <xf numFmtId="166" fontId="4" fillId="13" borderId="0" xfId="142" applyFont="1" applyFill="1">
      <alignment vertical="top"/>
    </xf>
    <xf numFmtId="166" fontId="37" fillId="13" borderId="0" xfId="142" applyFont="1" applyFill="1">
      <alignment vertical="top"/>
    </xf>
    <xf numFmtId="166" fontId="4" fillId="4" borderId="0" xfId="142" applyFont="1" applyFill="1">
      <alignment vertical="top"/>
    </xf>
    <xf numFmtId="0" fontId="35" fillId="3" borderId="0" xfId="143" applyFont="1" applyFill="1"/>
    <xf numFmtId="166" fontId="35" fillId="15" borderId="0" xfId="142" applyFont="1" applyFill="1">
      <alignment vertical="top"/>
    </xf>
    <xf numFmtId="166" fontId="37" fillId="16" borderId="0" xfId="142" applyFont="1" applyFill="1" applyAlignment="1">
      <alignment vertical="center"/>
    </xf>
    <xf numFmtId="166" fontId="4" fillId="17" borderId="0" xfId="142" applyFont="1" applyFill="1">
      <alignment vertical="top"/>
    </xf>
    <xf numFmtId="166" fontId="4" fillId="2" borderId="5" xfId="142" applyFont="1" applyFill="1" applyBorder="1" applyAlignment="1">
      <alignment horizontal="center" vertical="top"/>
    </xf>
    <xf numFmtId="166" fontId="4" fillId="0" borderId="0" xfId="142" applyFont="1" applyAlignment="1">
      <alignment horizontal="center" vertical="top"/>
    </xf>
    <xf numFmtId="166" fontId="4" fillId="13" borderId="5" xfId="142" applyFont="1" applyFill="1" applyBorder="1" applyAlignment="1">
      <alignment horizontal="center" vertical="top"/>
    </xf>
    <xf numFmtId="166" fontId="4" fillId="18" borderId="5" xfId="142" applyFont="1" applyFill="1" applyBorder="1" applyAlignment="1">
      <alignment horizontal="center" vertical="top"/>
    </xf>
    <xf numFmtId="0" fontId="4" fillId="12" borderId="5" xfId="143" applyFont="1" applyFill="1" applyBorder="1" applyAlignment="1">
      <alignment horizontal="center" vertical="top"/>
    </xf>
    <xf numFmtId="166" fontId="56" fillId="0" borderId="0" xfId="142" applyFont="1">
      <alignment vertical="top"/>
    </xf>
    <xf numFmtId="166" fontId="4" fillId="19" borderId="5" xfId="142" applyFont="1" applyFill="1" applyBorder="1" applyAlignment="1">
      <alignment horizontal="center" vertical="top"/>
    </xf>
    <xf numFmtId="166" fontId="4" fillId="20" borderId="5" xfId="142" applyFont="1" applyFill="1" applyBorder="1" applyAlignment="1">
      <alignment horizontal="center" vertical="top"/>
    </xf>
    <xf numFmtId="166" fontId="57" fillId="8" borderId="0" xfId="142" applyFont="1" applyFill="1" applyAlignment="1">
      <alignment vertical="center"/>
    </xf>
    <xf numFmtId="166" fontId="6" fillId="8" borderId="0" xfId="142" applyFont="1" applyFill="1" applyAlignment="1">
      <alignment vertical="center"/>
    </xf>
    <xf numFmtId="166" fontId="46" fillId="0" borderId="0" xfId="142">
      <alignment vertical="top"/>
    </xf>
    <xf numFmtId="166" fontId="6" fillId="0" borderId="0" xfId="142" applyFont="1" applyFill="1" applyAlignment="1">
      <alignment vertical="center"/>
    </xf>
    <xf numFmtId="166" fontId="58" fillId="0" borderId="0" xfId="0" applyFont="1">
      <alignment vertical="top"/>
    </xf>
    <xf numFmtId="166" fontId="36" fillId="0" borderId="0" xfId="0" applyFont="1">
      <alignment vertical="top"/>
    </xf>
    <xf numFmtId="166" fontId="36" fillId="0" borderId="0" xfId="0" applyFont="1" applyAlignment="1">
      <alignment vertical="top" wrapText="1"/>
    </xf>
    <xf numFmtId="168" fontId="9" fillId="2" borderId="1" xfId="48" applyNumberFormat="1" applyProtection="1">
      <alignment vertical="top"/>
      <protection locked="0"/>
    </xf>
    <xf numFmtId="166" fontId="9" fillId="2" borderId="1" xfId="52" applyProtection="1">
      <alignment vertical="top"/>
      <protection locked="0"/>
    </xf>
    <xf numFmtId="178" fontId="9" fillId="2" borderId="1" xfId="52" applyNumberFormat="1" applyProtection="1">
      <alignment vertical="top"/>
      <protection locked="0"/>
    </xf>
    <xf numFmtId="166" fontId="18" fillId="0" borderId="0" xfId="56" applyFont="1" applyFill="1">
      <alignment vertical="top"/>
    </xf>
    <xf numFmtId="166" fontId="22" fillId="0" borderId="0" xfId="56" applyFont="1" applyFill="1">
      <alignment vertical="top"/>
    </xf>
    <xf numFmtId="166" fontId="10" fillId="0" borderId="0" xfId="56" applyFont="1" applyFill="1" applyAlignment="1">
      <alignment horizontal="left" vertical="top"/>
    </xf>
    <xf numFmtId="166" fontId="18" fillId="9" borderId="0" xfId="56" applyFont="1" applyFill="1">
      <alignment vertical="top"/>
    </xf>
    <xf numFmtId="166" fontId="22" fillId="9" borderId="0" xfId="56" applyFont="1" applyFill="1">
      <alignment vertical="top"/>
    </xf>
    <xf numFmtId="166" fontId="10" fillId="9" borderId="0" xfId="56" applyFont="1" applyFill="1" applyAlignment="1">
      <alignment horizontal="left" vertical="top"/>
    </xf>
    <xf numFmtId="166" fontId="25" fillId="9" borderId="0" xfId="56" applyFont="1" applyFill="1">
      <alignment vertical="top"/>
    </xf>
    <xf numFmtId="170" fontId="9" fillId="2" borderId="1" xfId="40" applyProtection="1">
      <alignment vertical="top"/>
      <protection locked="0"/>
    </xf>
    <xf numFmtId="169" fontId="9" fillId="2" borderId="1" xfId="52" applyNumberFormat="1" applyProtection="1">
      <alignment vertical="top"/>
      <protection locked="0"/>
    </xf>
    <xf numFmtId="166" fontId="35" fillId="6" borderId="0" xfId="0" applyFont="1" applyFill="1" applyAlignment="1">
      <alignment horizontal="center" vertical="center"/>
    </xf>
    <xf numFmtId="166" fontId="0" fillId="0" borderId="5" xfId="0" applyBorder="1" applyAlignment="1">
      <alignment horizontal="center" vertical="center"/>
    </xf>
    <xf numFmtId="166" fontId="0" fillId="0" borderId="0" xfId="0" applyAlignment="1">
      <alignment horizontal="center" vertical="center"/>
    </xf>
    <xf numFmtId="166" fontId="45" fillId="11" borderId="0" xfId="141" applyFont="1" applyFill="1" applyAlignment="1">
      <alignment horizontal="center" vertical="center"/>
    </xf>
    <xf numFmtId="166" fontId="35" fillId="6" borderId="0" xfId="0" applyFont="1" applyFill="1" applyAlignment="1">
      <alignment vertical="top" wrapText="1"/>
    </xf>
    <xf numFmtId="166" fontId="39" fillId="10" borderId="7" xfId="0" applyFont="1" applyFill="1" applyBorder="1" applyAlignment="1">
      <alignment horizontal="center" vertical="center" wrapText="1"/>
    </xf>
    <xf numFmtId="166" fontId="17" fillId="0" borderId="5" xfId="56" applyFont="1" applyBorder="1" applyAlignment="1">
      <alignment horizontal="left" vertical="top" wrapText="1"/>
    </xf>
    <xf numFmtId="166" fontId="0" fillId="0" borderId="5" xfId="0" applyBorder="1" applyAlignment="1">
      <alignment vertical="top" wrapText="1"/>
    </xf>
    <xf numFmtId="166" fontId="0" fillId="0" borderId="0" xfId="0" applyAlignment="1">
      <alignment vertical="top" wrapText="1"/>
    </xf>
    <xf numFmtId="166" fontId="39" fillId="0" borderId="5" xfId="0" applyFont="1" applyFill="1" applyBorder="1" applyAlignment="1">
      <alignment horizontal="center" vertical="center" wrapText="1"/>
    </xf>
    <xf numFmtId="166" fontId="45" fillId="11" borderId="0" xfId="141" applyFont="1" applyFill="1" applyAlignment="1">
      <alignment vertical="top" wrapText="1"/>
    </xf>
    <xf numFmtId="166" fontId="11" fillId="9" borderId="5" xfId="0" applyFont="1" applyFill="1" applyBorder="1" applyAlignment="1">
      <alignment vertical="top" wrapText="1"/>
    </xf>
    <xf numFmtId="166" fontId="11" fillId="0" borderId="5" xfId="0" applyFont="1" applyBorder="1" applyAlignment="1">
      <alignment horizontal="left" vertical="top"/>
    </xf>
    <xf numFmtId="166" fontId="11" fillId="9" borderId="5" xfId="0" applyFont="1" applyFill="1" applyBorder="1" applyAlignment="1">
      <alignment horizontal="left" vertical="top"/>
    </xf>
    <xf numFmtId="166" fontId="11" fillId="9" borderId="5" xfId="0" applyFont="1" applyFill="1" applyBorder="1" applyAlignment="1">
      <alignment horizontal="left" vertical="top" wrapText="1"/>
    </xf>
    <xf numFmtId="166" fontId="11" fillId="0" borderId="5" xfId="0" applyFont="1" applyBorder="1" applyAlignment="1">
      <alignment horizontal="left" vertical="top" wrapText="1"/>
    </xf>
    <xf numFmtId="166" fontId="11" fillId="0" borderId="5" xfId="0" applyFont="1" applyFill="1" applyBorder="1" applyAlignment="1">
      <alignment horizontal="left" vertical="top"/>
    </xf>
    <xf numFmtId="166" fontId="11" fillId="0" borderId="5" xfId="0" applyFont="1" applyFill="1" applyBorder="1" applyAlignment="1">
      <alignment horizontal="left" vertical="top" wrapText="1"/>
    </xf>
    <xf numFmtId="166" fontId="0" fillId="0" borderId="5" xfId="0" applyBorder="1" applyAlignment="1">
      <alignment horizontal="left" vertical="top"/>
    </xf>
    <xf numFmtId="166" fontId="60" fillId="0" borderId="0" xfId="0" applyFont="1" applyAlignment="1">
      <alignment horizontal="left" vertical="center"/>
    </xf>
    <xf numFmtId="166" fontId="61" fillId="0" borderId="0" xfId="0" applyFont="1" applyAlignment="1">
      <alignment horizontal="left" vertical="center"/>
    </xf>
    <xf numFmtId="166" fontId="62" fillId="0" borderId="0" xfId="56" applyFont="1" applyFill="1">
      <alignment vertical="top"/>
    </xf>
    <xf numFmtId="177" fontId="62" fillId="0" borderId="0" xfId="56" applyNumberFormat="1" applyFont="1" applyFill="1" applyAlignment="1">
      <alignment horizontal="left" vertical="top"/>
    </xf>
    <xf numFmtId="166" fontId="62" fillId="0" borderId="0" xfId="56" applyFont="1" applyFill="1" applyAlignment="1">
      <alignment horizontal="left" vertical="center"/>
    </xf>
    <xf numFmtId="176" fontId="62" fillId="0" borderId="0" xfId="137" applyNumberFormat="1" applyFont="1" applyFill="1" applyAlignment="1">
      <alignment horizontal="left" vertical="top"/>
    </xf>
    <xf numFmtId="166" fontId="63" fillId="0" borderId="0" xfId="38" applyNumberFormat="1" applyFont="1" applyFill="1" applyAlignment="1">
      <alignment vertical="top"/>
    </xf>
    <xf numFmtId="166" fontId="20" fillId="6" borderId="0" xfId="144" applyFont="1" applyFill="1">
      <alignment vertical="top"/>
    </xf>
    <xf numFmtId="0" fontId="11" fillId="6" borderId="0" xfId="148" applyFont="1" applyFill="1"/>
    <xf numFmtId="0" fontId="16" fillId="9" borderId="0" xfId="148" applyFont="1" applyFill="1" applyAlignment="1">
      <alignment vertical="top"/>
    </xf>
    <xf numFmtId="0" fontId="17" fillId="9" borderId="0" xfId="148" applyFont="1" applyFill="1" applyAlignment="1">
      <alignment vertical="top"/>
    </xf>
    <xf numFmtId="0" fontId="17" fillId="9" borderId="0" xfId="148" applyFont="1" applyFill="1" applyAlignment="1">
      <alignment horizontal="center" vertical="top"/>
    </xf>
    <xf numFmtId="0" fontId="11" fillId="9" borderId="0" xfId="148" applyFont="1" applyFill="1"/>
    <xf numFmtId="0" fontId="64" fillId="16" borderId="0" xfId="146" applyFont="1" applyFill="1" applyAlignment="1">
      <alignment vertical="center"/>
    </xf>
    <xf numFmtId="0" fontId="65" fillId="9" borderId="0" xfId="148" applyFont="1" applyFill="1" applyAlignment="1">
      <alignment vertical="top"/>
    </xf>
    <xf numFmtId="0" fontId="66" fillId="9" borderId="0" xfId="148" applyFont="1" applyFill="1" applyAlignment="1">
      <alignment vertical="top"/>
    </xf>
    <xf numFmtId="0" fontId="16" fillId="9" borderId="0" xfId="148" applyFont="1" applyFill="1" applyAlignment="1">
      <alignment horizontal="centerContinuous" vertical="top"/>
    </xf>
    <xf numFmtId="0" fontId="67" fillId="9" borderId="0" xfId="148" applyFont="1" applyFill="1" applyAlignment="1">
      <alignment horizontal="centerContinuous" vertical="top"/>
    </xf>
    <xf numFmtId="0" fontId="17" fillId="9" borderId="0" xfId="148" applyFont="1" applyFill="1" applyAlignment="1">
      <alignment horizontal="centerContinuous" vertical="top"/>
    </xf>
    <xf numFmtId="0" fontId="16" fillId="9" borderId="0" xfId="148" applyFont="1" applyFill="1" applyAlignment="1">
      <alignment horizontal="center" vertical="top"/>
    </xf>
    <xf numFmtId="0" fontId="11" fillId="9" borderId="0" xfId="148" applyFont="1" applyFill="1" applyAlignment="1">
      <alignment vertical="top"/>
    </xf>
    <xf numFmtId="0" fontId="65" fillId="9" borderId="0" xfId="148" applyFont="1" applyFill="1" applyAlignment="1">
      <alignment horizontal="centerContinuous" vertical="top"/>
    </xf>
    <xf numFmtId="0" fontId="66" fillId="9" borderId="0" xfId="148" applyFont="1" applyFill="1" applyAlignment="1">
      <alignment horizontal="centerContinuous" vertical="top"/>
    </xf>
    <xf numFmtId="0" fontId="43" fillId="8" borderId="0" xfId="149" applyFont="1" applyFill="1" applyAlignment="1">
      <alignment vertical="top"/>
    </xf>
    <xf numFmtId="0" fontId="43" fillId="8" borderId="0" xfId="149" applyFont="1" applyFill="1" applyAlignment="1">
      <alignment wrapText="1"/>
    </xf>
    <xf numFmtId="0" fontId="43" fillId="8" borderId="0" xfId="149" applyFont="1" applyFill="1" applyAlignment="1">
      <alignment horizontal="left" vertical="center" wrapText="1"/>
    </xf>
    <xf numFmtId="0" fontId="43" fillId="8" borderId="0" xfId="149" applyFont="1" applyFill="1" applyAlignment="1">
      <alignment vertical="top" wrapText="1"/>
    </xf>
    <xf numFmtId="0" fontId="11" fillId="0" borderId="0" xfId="149" applyFont="1"/>
    <xf numFmtId="0" fontId="11" fillId="0" borderId="0" xfId="148" applyFont="1" applyAlignment="1">
      <alignment vertical="top"/>
    </xf>
    <xf numFmtId="0" fontId="11" fillId="0" borderId="0" xfId="148" applyFont="1"/>
    <xf numFmtId="166" fontId="36" fillId="0" borderId="0" xfId="0" applyFont="1" applyAlignment="1">
      <alignment horizontal="left" vertical="top" wrapText="1"/>
    </xf>
    <xf numFmtId="166" fontId="6" fillId="0" borderId="0" xfId="0" applyFont="1" applyAlignment="1">
      <alignment horizontal="left" vertical="top" wrapText="1"/>
    </xf>
    <xf numFmtId="166" fontId="4" fillId="0" borderId="8" xfId="0" applyFont="1" applyBorder="1" applyAlignment="1">
      <alignment horizontal="center" vertical="center" wrapText="1"/>
    </xf>
    <xf numFmtId="166" fontId="4" fillId="0" borderId="9" xfId="0" applyFont="1" applyBorder="1" applyAlignment="1">
      <alignment horizontal="center" vertical="center" wrapText="1"/>
    </xf>
    <xf numFmtId="0" fontId="6" fillId="0" borderId="10" xfId="139" applyFont="1" applyBorder="1" applyAlignment="1">
      <alignment horizontal="left" vertical="center" wrapText="1"/>
    </xf>
    <xf numFmtId="0" fontId="6" fillId="0" borderId="11" xfId="139" applyFont="1" applyBorder="1" applyAlignment="1">
      <alignment horizontal="left" vertical="center" wrapText="1"/>
    </xf>
    <xf numFmtId="166" fontId="4" fillId="0" borderId="12" xfId="0" applyFont="1" applyBorder="1" applyAlignment="1">
      <alignment horizontal="center" vertical="center" wrapText="1"/>
    </xf>
    <xf numFmtId="0" fontId="6" fillId="0" borderId="13" xfId="139" applyFont="1" applyBorder="1" applyAlignment="1">
      <alignment horizontal="left" vertical="center" wrapText="1"/>
    </xf>
    <xf numFmtId="0" fontId="37" fillId="9" borderId="10" xfId="140" applyFont="1" applyFill="1" applyBorder="1" applyAlignment="1">
      <alignment horizontal="left" vertical="center" wrapText="1"/>
    </xf>
    <xf numFmtId="0" fontId="37" fillId="9" borderId="13" xfId="140" applyFont="1" applyFill="1" applyBorder="1" applyAlignment="1">
      <alignment horizontal="left" vertical="center" wrapText="1"/>
    </xf>
    <xf numFmtId="0" fontId="37" fillId="9" borderId="11" xfId="140" applyFont="1" applyFill="1" applyBorder="1" applyAlignment="1">
      <alignment horizontal="left" vertical="center" wrapText="1"/>
    </xf>
    <xf numFmtId="0" fontId="37" fillId="0" borderId="10" xfId="139" applyFont="1" applyBorder="1" applyAlignment="1">
      <alignment horizontal="left" vertical="center" wrapText="1"/>
    </xf>
    <xf numFmtId="0" fontId="37" fillId="0" borderId="11" xfId="139" applyFont="1" applyBorder="1" applyAlignment="1">
      <alignment horizontal="left" vertical="center" wrapText="1"/>
    </xf>
    <xf numFmtId="166" fontId="37" fillId="0" borderId="10" xfId="0" applyFont="1" applyFill="1" applyBorder="1" applyAlignment="1">
      <alignment horizontal="center" vertical="center" wrapText="1"/>
    </xf>
    <xf numFmtId="166" fontId="37" fillId="0" borderId="11" xfId="0" applyFont="1" applyFill="1" applyBorder="1" applyAlignment="1">
      <alignment horizontal="center" vertical="center" wrapText="1"/>
    </xf>
    <xf numFmtId="0" fontId="6" fillId="9" borderId="10" xfId="140" applyFont="1" applyFill="1" applyBorder="1" applyAlignment="1">
      <alignment horizontal="left" vertical="center" wrapText="1"/>
    </xf>
    <xf numFmtId="0" fontId="6" fillId="9" borderId="11" xfId="140" applyFont="1" applyFill="1" applyBorder="1" applyAlignment="1">
      <alignment horizontal="left" vertical="center" wrapText="1"/>
    </xf>
    <xf numFmtId="0" fontId="6" fillId="0" borderId="5" xfId="139" quotePrefix="1" applyFont="1" applyBorder="1" applyAlignment="1">
      <alignment horizontal="left" vertical="center" wrapText="1"/>
    </xf>
    <xf numFmtId="166" fontId="36" fillId="0" borderId="5" xfId="139" applyNumberFormat="1" applyFont="1" applyBorder="1" applyAlignment="1">
      <alignment horizontal="center" vertical="center"/>
    </xf>
    <xf numFmtId="0" fontId="6" fillId="0" borderId="5" xfId="139" applyFont="1" applyBorder="1" applyAlignment="1">
      <alignment horizontal="left" vertical="center" wrapText="1"/>
    </xf>
    <xf numFmtId="0" fontId="38" fillId="0" borderId="10" xfId="139" applyFont="1" applyBorder="1" applyAlignment="1">
      <alignment horizontal="left" vertical="center"/>
    </xf>
    <xf numFmtId="0" fontId="38" fillId="0" borderId="11" xfId="139" applyFont="1" applyBorder="1" applyAlignment="1">
      <alignment horizontal="left" vertical="center"/>
    </xf>
    <xf numFmtId="166" fontId="11" fillId="0" borderId="10" xfId="0" applyFont="1" applyFill="1" applyBorder="1" applyAlignment="1">
      <alignment horizontal="left" vertical="top" wrapText="1"/>
    </xf>
    <xf numFmtId="166" fontId="11" fillId="0" borderId="13" xfId="0" applyFont="1" applyFill="1" applyBorder="1" applyAlignment="1">
      <alignment horizontal="left" vertical="top" wrapText="1"/>
    </xf>
    <xf numFmtId="166" fontId="11" fillId="0" borderId="11" xfId="0" applyFont="1" applyFill="1" applyBorder="1" applyAlignment="1">
      <alignment horizontal="left" vertical="top" wrapText="1"/>
    </xf>
    <xf numFmtId="166" fontId="11" fillId="0" borderId="10" xfId="0" applyFont="1" applyFill="1" applyBorder="1" applyAlignment="1">
      <alignment horizontal="center" vertical="center" wrapText="1"/>
    </xf>
    <xf numFmtId="166" fontId="11" fillId="0" borderId="13" xfId="0" applyFont="1" applyFill="1" applyBorder="1" applyAlignment="1">
      <alignment horizontal="center" vertical="center" wrapText="1"/>
    </xf>
    <xf numFmtId="166" fontId="11" fillId="0" borderId="11" xfId="0" applyFont="1" applyFill="1" applyBorder="1" applyAlignment="1">
      <alignment horizontal="center" vertical="center" wrapText="1"/>
    </xf>
    <xf numFmtId="166" fontId="17" fillId="0" borderId="10" xfId="56" applyFont="1" applyBorder="1" applyAlignment="1">
      <alignment horizontal="left" vertical="top" wrapText="1"/>
    </xf>
    <xf numFmtId="166" fontId="17" fillId="0" borderId="13" xfId="56" applyFont="1" applyBorder="1" applyAlignment="1">
      <alignment horizontal="left" vertical="top" wrapText="1"/>
    </xf>
    <xf numFmtId="166" fontId="17" fillId="0" borderId="11" xfId="56" applyFont="1" applyBorder="1" applyAlignment="1">
      <alignment horizontal="left" vertical="top" wrapText="1"/>
    </xf>
    <xf numFmtId="166" fontId="17" fillId="0" borderId="10" xfId="56" applyFont="1" applyBorder="1" applyAlignment="1">
      <alignment horizontal="left" vertical="top"/>
    </xf>
    <xf numFmtId="166" fontId="17" fillId="0" borderId="13" xfId="56" applyFont="1" applyBorder="1" applyAlignment="1">
      <alignment horizontal="left" vertical="top"/>
    </xf>
    <xf numFmtId="166" fontId="17" fillId="0" borderId="11" xfId="56" applyFont="1" applyBorder="1" applyAlignment="1">
      <alignment horizontal="left" vertical="top"/>
    </xf>
    <xf numFmtId="166" fontId="11" fillId="0" borderId="10" xfId="0" applyFont="1" applyBorder="1" applyAlignment="1">
      <alignment horizontal="left" vertical="top" wrapText="1"/>
    </xf>
    <xf numFmtId="166" fontId="11" fillId="0" borderId="13" xfId="0" applyFont="1" applyBorder="1" applyAlignment="1">
      <alignment horizontal="left" vertical="top" wrapText="1"/>
    </xf>
    <xf numFmtId="166" fontId="11" fillId="0" borderId="11" xfId="0" applyFont="1" applyBorder="1" applyAlignment="1">
      <alignment horizontal="left" vertical="top" wrapText="1"/>
    </xf>
  </cellXfs>
  <cellStyles count="150">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2" xfId="5" xr:uid="{00000000-0005-0000-0000-000004000000}"/>
    <cellStyle name="Comma 3" xfId="6" xr:uid="{00000000-0005-0000-0000-000005000000}"/>
    <cellStyle name="Comma 3 2" xfId="7" xr:uid="{00000000-0005-0000-0000-000006000000}"/>
    <cellStyle name="Comma 3 2 2" xfId="8" xr:uid="{00000000-0005-0000-0000-000007000000}"/>
    <cellStyle name="Comma 3 2 2 2" xfId="9" xr:uid="{00000000-0005-0000-0000-000008000000}"/>
    <cellStyle name="Comma 3 2 2 2 2" xfId="10" xr:uid="{00000000-0005-0000-0000-000009000000}"/>
    <cellStyle name="Comma 3 2 2 3" xfId="11" xr:uid="{00000000-0005-0000-0000-00000A000000}"/>
    <cellStyle name="Comma 3 2 3" xfId="12" xr:uid="{00000000-0005-0000-0000-00000B000000}"/>
    <cellStyle name="Comma 3 2 3 2" xfId="13" xr:uid="{00000000-0005-0000-0000-00000C000000}"/>
    <cellStyle name="Comma 3 2 4" xfId="14" xr:uid="{00000000-0005-0000-0000-00000D000000}"/>
    <cellStyle name="Comma 3 3" xfId="15" xr:uid="{00000000-0005-0000-0000-00000E000000}"/>
    <cellStyle name="Comma 3 3 2" xfId="16" xr:uid="{00000000-0005-0000-0000-00000F000000}"/>
    <cellStyle name="Comma 3 3 2 2" xfId="17" xr:uid="{00000000-0005-0000-0000-000010000000}"/>
    <cellStyle name="Comma 3 3 3" xfId="18" xr:uid="{00000000-0005-0000-0000-000011000000}"/>
    <cellStyle name="Comma 3 4" xfId="19" xr:uid="{00000000-0005-0000-0000-000012000000}"/>
    <cellStyle name="Comma 3 4 2" xfId="20" xr:uid="{00000000-0005-0000-0000-000013000000}"/>
    <cellStyle name="Comma 3 5" xfId="21" xr:uid="{00000000-0005-0000-0000-000014000000}"/>
    <cellStyle name="Comma 4" xfId="22" xr:uid="{00000000-0005-0000-0000-000015000000}"/>
    <cellStyle name="Comma 4 2" xfId="23" xr:uid="{00000000-0005-0000-0000-000016000000}"/>
    <cellStyle name="Comma 4 2 2" xfId="24" xr:uid="{00000000-0005-0000-0000-000017000000}"/>
    <cellStyle name="Comma 4 2 2 2" xfId="25" xr:uid="{00000000-0005-0000-0000-000018000000}"/>
    <cellStyle name="Comma 4 2 3" xfId="26" xr:uid="{00000000-0005-0000-0000-000019000000}"/>
    <cellStyle name="Comma 4 3" xfId="27" xr:uid="{00000000-0005-0000-0000-00001A000000}"/>
    <cellStyle name="Comma 4 3 2" xfId="28" xr:uid="{00000000-0005-0000-0000-00001B000000}"/>
    <cellStyle name="Comma 4 4" xfId="29" xr:uid="{00000000-0005-0000-0000-00001C000000}"/>
    <cellStyle name="Comma 5" xfId="30" xr:uid="{00000000-0005-0000-0000-00001D000000}"/>
    <cellStyle name="DateLong" xfId="31" xr:uid="{00000000-0005-0000-0000-00001E000000}"/>
    <cellStyle name="DateLong 2" xfId="32" xr:uid="{00000000-0005-0000-0000-00001F000000}"/>
    <cellStyle name="DateShort" xfId="33" xr:uid="{00000000-0005-0000-0000-000020000000}"/>
    <cellStyle name="DateShort 2" xfId="34" xr:uid="{00000000-0005-0000-0000-000021000000}"/>
    <cellStyle name="Factor" xfId="35" xr:uid="{00000000-0005-0000-0000-000022000000}"/>
    <cellStyle name="Factor 2" xfId="36" xr:uid="{00000000-0005-0000-0000-000023000000}"/>
    <cellStyle name="Factor 3" xfId="37" xr:uid="{00000000-0005-0000-0000-000024000000}"/>
    <cellStyle name="Hyperlink" xfId="38" builtinId="8"/>
    <cellStyle name="Hyperlink 2" xfId="39" xr:uid="{00000000-0005-0000-0000-000026000000}"/>
    <cellStyle name="Input%" xfId="40" xr:uid="{00000000-0005-0000-0000-000027000000}"/>
    <cellStyle name="Input% 2" xfId="41" xr:uid="{00000000-0005-0000-0000-000028000000}"/>
    <cellStyle name="Input% 2 2" xfId="42" xr:uid="{00000000-0005-0000-0000-000029000000}"/>
    <cellStyle name="Input% 2 2 2" xfId="43" xr:uid="{00000000-0005-0000-0000-00002A000000}"/>
    <cellStyle name="InputCurrency" xfId="44" xr:uid="{00000000-0005-0000-0000-00002B000000}"/>
    <cellStyle name="InputCurrency 2" xfId="45" xr:uid="{00000000-0005-0000-0000-00002C000000}"/>
    <cellStyle name="InputCurrency 2 2" xfId="46" xr:uid="{00000000-0005-0000-0000-00002D000000}"/>
    <cellStyle name="InputCurrency 2 2 2" xfId="47" xr:uid="{00000000-0005-0000-0000-00002E000000}"/>
    <cellStyle name="InputDate" xfId="48" xr:uid="{00000000-0005-0000-0000-00002F000000}"/>
    <cellStyle name="InputDate 2" xfId="49" xr:uid="{00000000-0005-0000-0000-000030000000}"/>
    <cellStyle name="InputDate 2 2" xfId="50" xr:uid="{00000000-0005-0000-0000-000031000000}"/>
    <cellStyle name="InputDate 2 2 2" xfId="51" xr:uid="{00000000-0005-0000-0000-000032000000}"/>
    <cellStyle name="InputStyle" xfId="52" xr:uid="{00000000-0005-0000-0000-000033000000}"/>
    <cellStyle name="InputStyle 2" xfId="53" xr:uid="{00000000-0005-0000-0000-000034000000}"/>
    <cellStyle name="InputStyle 2 2" xfId="54" xr:uid="{00000000-0005-0000-0000-000035000000}"/>
    <cellStyle name="InputStyle 2 2 2" xfId="55" xr:uid="{00000000-0005-0000-0000-000036000000}"/>
    <cellStyle name="Normal" xfId="0" builtinId="0" customBuiltin="1"/>
    <cellStyle name="Normal 10" xfId="140" xr:uid="{FA4E7002-FD99-4903-8BB6-76909A46F9D6}"/>
    <cellStyle name="Normal 11" xfId="142" xr:uid="{1492D9BA-E813-44DB-9DE0-AB03E7513994}"/>
    <cellStyle name="Normal 2" xfId="56" xr:uid="{00000000-0005-0000-0000-000038000000}"/>
    <cellStyle name="Normal 2 2" xfId="57" xr:uid="{00000000-0005-0000-0000-000039000000}"/>
    <cellStyle name="Normal 2 3" xfId="141" xr:uid="{57518385-3D01-4DB8-B9D3-737A38BBD749}"/>
    <cellStyle name="Normal 3" xfId="58" xr:uid="{00000000-0005-0000-0000-00003A000000}"/>
    <cellStyle name="Normal 3 2" xfId="59" xr:uid="{00000000-0005-0000-0000-00003B000000}"/>
    <cellStyle name="Normal 3 2 2" xfId="60" xr:uid="{00000000-0005-0000-0000-00003C000000}"/>
    <cellStyle name="Normal 3 2 2 2" xfId="61" xr:uid="{00000000-0005-0000-0000-00003D000000}"/>
    <cellStyle name="Normal 3 2 2 2 2" xfId="62" xr:uid="{00000000-0005-0000-0000-00003E000000}"/>
    <cellStyle name="Normal 3 2 2 2 2 2" xfId="63" xr:uid="{00000000-0005-0000-0000-00003F000000}"/>
    <cellStyle name="Normal 3 2 2 2 3" xfId="64" xr:uid="{00000000-0005-0000-0000-000040000000}"/>
    <cellStyle name="Normal 3 2 2 3" xfId="65" xr:uid="{00000000-0005-0000-0000-000041000000}"/>
    <cellStyle name="Normal 3 2 2 3 2" xfId="66" xr:uid="{00000000-0005-0000-0000-000042000000}"/>
    <cellStyle name="Normal 3 2 2 4" xfId="67" xr:uid="{00000000-0005-0000-0000-000043000000}"/>
    <cellStyle name="Normal 3 2 3" xfId="68" xr:uid="{00000000-0005-0000-0000-000044000000}"/>
    <cellStyle name="Normal 3 2 3 2" xfId="69" xr:uid="{00000000-0005-0000-0000-000045000000}"/>
    <cellStyle name="Normal 3 2 3 2 2" xfId="70" xr:uid="{00000000-0005-0000-0000-000046000000}"/>
    <cellStyle name="Normal 3 2 3 3" xfId="71" xr:uid="{00000000-0005-0000-0000-000047000000}"/>
    <cellStyle name="Normal 3 2 4" xfId="72" xr:uid="{00000000-0005-0000-0000-000048000000}"/>
    <cellStyle name="Normal 3 2 4 2" xfId="73" xr:uid="{00000000-0005-0000-0000-000049000000}"/>
    <cellStyle name="Normal 3 2 5" xfId="74" xr:uid="{00000000-0005-0000-0000-00004A000000}"/>
    <cellStyle name="Normal 4" xfId="75" xr:uid="{00000000-0005-0000-0000-00004B000000}"/>
    <cellStyle name="Normal 5" xfId="76" xr:uid="{00000000-0005-0000-0000-00004C000000}"/>
    <cellStyle name="Normal 6" xfId="77" xr:uid="{00000000-0005-0000-0000-00004D000000}"/>
    <cellStyle name="Normal 7" xfId="78" xr:uid="{00000000-0005-0000-0000-00004E000000}"/>
    <cellStyle name="Normal 7 2" xfId="79" xr:uid="{00000000-0005-0000-0000-00004F000000}"/>
    <cellStyle name="Normal 7 2 2" xfId="80" xr:uid="{00000000-0005-0000-0000-000050000000}"/>
    <cellStyle name="Normal 7 2 2 2" xfId="81" xr:uid="{00000000-0005-0000-0000-000051000000}"/>
    <cellStyle name="Normal 7 2 2 2 2" xfId="82" xr:uid="{00000000-0005-0000-0000-000052000000}"/>
    <cellStyle name="Normal 7 2 2 2 2 2" xfId="83" xr:uid="{00000000-0005-0000-0000-000053000000}"/>
    <cellStyle name="Normal 7 2 2 2 3" xfId="84" xr:uid="{00000000-0005-0000-0000-000054000000}"/>
    <cellStyle name="Normal 7 2 2 3" xfId="85" xr:uid="{00000000-0005-0000-0000-000055000000}"/>
    <cellStyle name="Normal 7 2 2 3 2" xfId="86" xr:uid="{00000000-0005-0000-0000-000056000000}"/>
    <cellStyle name="Normal 7 2 2 4" xfId="87" xr:uid="{00000000-0005-0000-0000-000057000000}"/>
    <cellStyle name="Normal 7 2 2 5" xfId="146" xr:uid="{A2274CD3-5E79-4661-9C87-56CC6431DD52}"/>
    <cellStyle name="Normal 7 2 3" xfId="88" xr:uid="{00000000-0005-0000-0000-000058000000}"/>
    <cellStyle name="Normal 7 2 3 2" xfId="89" xr:uid="{00000000-0005-0000-0000-000059000000}"/>
    <cellStyle name="Normal 7 2 3 2 2" xfId="90" xr:uid="{00000000-0005-0000-0000-00005A000000}"/>
    <cellStyle name="Normal 7 2 3 2 2 2" xfId="91" xr:uid="{00000000-0005-0000-0000-00005B000000}"/>
    <cellStyle name="Normal 7 2 3 2 3" xfId="92" xr:uid="{00000000-0005-0000-0000-00005C000000}"/>
    <cellStyle name="Normal 7 2 3 3" xfId="93" xr:uid="{00000000-0005-0000-0000-00005D000000}"/>
    <cellStyle name="Normal 7 2 3 3 2" xfId="94" xr:uid="{00000000-0005-0000-0000-00005E000000}"/>
    <cellStyle name="Normal 7 2 3 4" xfId="95" xr:uid="{00000000-0005-0000-0000-00005F000000}"/>
    <cellStyle name="Normal 7 2 4" xfId="96" xr:uid="{00000000-0005-0000-0000-000060000000}"/>
    <cellStyle name="Normal 7 2 4 2" xfId="97" xr:uid="{00000000-0005-0000-0000-000061000000}"/>
    <cellStyle name="Normal 7 2 4 2 2" xfId="98" xr:uid="{00000000-0005-0000-0000-000062000000}"/>
    <cellStyle name="Normal 7 2 4 3" xfId="99" xr:uid="{00000000-0005-0000-0000-000063000000}"/>
    <cellStyle name="Normal 7 2 5" xfId="100" xr:uid="{00000000-0005-0000-0000-000064000000}"/>
    <cellStyle name="Normal 7 2 5 2" xfId="101" xr:uid="{00000000-0005-0000-0000-000065000000}"/>
    <cellStyle name="Normal 7 2 6" xfId="102" xr:uid="{00000000-0005-0000-0000-000066000000}"/>
    <cellStyle name="Normal 7 2 7" xfId="144" xr:uid="{695F6510-6927-42AF-88DB-3AC8CF31EE65}"/>
    <cellStyle name="Normal 8" xfId="103" xr:uid="{00000000-0005-0000-0000-000067000000}"/>
    <cellStyle name="Normal 8 2" xfId="104" xr:uid="{00000000-0005-0000-0000-000068000000}"/>
    <cellStyle name="Normal 8 2 2" xfId="105" xr:uid="{00000000-0005-0000-0000-000069000000}"/>
    <cellStyle name="Normal 8 2 2 2" xfId="106" xr:uid="{00000000-0005-0000-0000-00006A000000}"/>
    <cellStyle name="Normal 8 2 3" xfId="107" xr:uid="{00000000-0005-0000-0000-00006B000000}"/>
    <cellStyle name="Normal 8 2 4" xfId="147" xr:uid="{F63A4C05-E3EA-414C-9C56-3D2E790D0D8A}"/>
    <cellStyle name="Normal 8 2 4 2" xfId="149" xr:uid="{0F5F440E-08B2-40EB-B6BF-DA49F9DD8DB7}"/>
    <cellStyle name="Normal 8 3" xfId="108" xr:uid="{00000000-0005-0000-0000-00006C000000}"/>
    <cellStyle name="Normal 8 3 2" xfId="109" xr:uid="{00000000-0005-0000-0000-00006D000000}"/>
    <cellStyle name="Normal 8 4" xfId="110" xr:uid="{00000000-0005-0000-0000-00006E000000}"/>
    <cellStyle name="Normal 8 5" xfId="111" xr:uid="{00000000-0005-0000-0000-00006F000000}"/>
    <cellStyle name="Normal 8 6" xfId="145" xr:uid="{BC919D04-1B3A-435D-B6CD-A460413FB99B}"/>
    <cellStyle name="Normal 8 6 2" xfId="148" xr:uid="{ABEE489D-F1AD-4540-8F37-D8F8C8A091B1}"/>
    <cellStyle name="Normal 9" xfId="139" xr:uid="{54BE7496-AB73-4A6C-A65C-E8B2E5AF763A}"/>
    <cellStyle name="Per cent" xfId="112" builtinId="5" customBuiltin="1"/>
    <cellStyle name="Percent 2" xfId="113" xr:uid="{00000000-0005-0000-0000-000071000000}"/>
    <cellStyle name="Percent 3" xfId="114" xr:uid="{00000000-0005-0000-0000-000072000000}"/>
    <cellStyle name="Percent 4" xfId="115" xr:uid="{00000000-0005-0000-0000-000073000000}"/>
    <cellStyle name="Percent 5" xfId="116" xr:uid="{00000000-0005-0000-0000-000074000000}"/>
    <cellStyle name="Percent 5 2" xfId="117" xr:uid="{00000000-0005-0000-0000-000075000000}"/>
    <cellStyle name="Percent 5 2 2" xfId="118" xr:uid="{00000000-0005-0000-0000-000076000000}"/>
    <cellStyle name="Percent 5 2 2 2" xfId="119" xr:uid="{00000000-0005-0000-0000-000077000000}"/>
    <cellStyle name="Percent 5 2 2 2 2" xfId="120" xr:uid="{00000000-0005-0000-0000-000078000000}"/>
    <cellStyle name="Percent 5 2 2 3" xfId="121" xr:uid="{00000000-0005-0000-0000-000079000000}"/>
    <cellStyle name="Percent 5 2 3" xfId="122" xr:uid="{00000000-0005-0000-0000-00007A000000}"/>
    <cellStyle name="Percent 5 2 3 2" xfId="123" xr:uid="{00000000-0005-0000-0000-00007B000000}"/>
    <cellStyle name="Percent 5 2 4" xfId="124" xr:uid="{00000000-0005-0000-0000-00007C000000}"/>
    <cellStyle name="Percent 5 3" xfId="125" xr:uid="{00000000-0005-0000-0000-00007D000000}"/>
    <cellStyle name="Percent 5 3 2" xfId="126" xr:uid="{00000000-0005-0000-0000-00007E000000}"/>
    <cellStyle name="Percent 5 3 2 2" xfId="127" xr:uid="{00000000-0005-0000-0000-00007F000000}"/>
    <cellStyle name="Percent 5 3 3" xfId="128" xr:uid="{00000000-0005-0000-0000-000080000000}"/>
    <cellStyle name="Percent 5 4" xfId="129" xr:uid="{00000000-0005-0000-0000-000081000000}"/>
    <cellStyle name="Percent 5 4 2" xfId="130" xr:uid="{00000000-0005-0000-0000-000082000000}"/>
    <cellStyle name="Percent 5 5" xfId="131" xr:uid="{00000000-0005-0000-0000-000083000000}"/>
    <cellStyle name="Result" xfId="132" xr:uid="{00000000-0005-0000-0000-000084000000}"/>
    <cellStyle name="Result%" xfId="133" xr:uid="{00000000-0005-0000-0000-000085000000}"/>
    <cellStyle name="ResultCurrency" xfId="134" xr:uid="{00000000-0005-0000-0000-000086000000}"/>
    <cellStyle name="ResultDate" xfId="135" xr:uid="{00000000-0005-0000-0000-000087000000}"/>
    <cellStyle name="Warning Text 2" xfId="136" xr:uid="{00000000-0005-0000-0000-000088000000}"/>
    <cellStyle name="Warning Text 3" xfId="143" xr:uid="{8D9EF931-49A5-4754-9A79-EEB9760DD078}"/>
    <cellStyle name="Year" xfId="137" xr:uid="{00000000-0005-0000-0000-000089000000}"/>
    <cellStyle name="Year 2" xfId="138" xr:uid="{00000000-0005-0000-0000-00008A000000}"/>
  </cellStyles>
  <dxfs count="127">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FFB81D"/>
        </patternFill>
      </fill>
    </dxf>
    <dxf>
      <fill>
        <patternFill>
          <bgColor rgb="FFB97BB4"/>
        </patternFill>
      </fill>
    </dxf>
    <dxf>
      <fill>
        <patternFill>
          <bgColor rgb="FFCCCCCE"/>
        </patternFill>
      </fill>
    </dxf>
    <dxf>
      <fill>
        <patternFill>
          <bgColor indexed="51"/>
        </patternFill>
      </fill>
    </dxf>
    <dxf>
      <fill>
        <patternFill>
          <bgColor indexed="51"/>
        </patternFill>
      </fill>
    </dxf>
    <dxf>
      <fill>
        <patternFill>
          <bgColor rgb="FFD740A2"/>
        </patternFill>
      </fill>
    </dxf>
    <dxf>
      <fill>
        <patternFill>
          <bgColor rgb="FFD740A2"/>
        </patternFill>
      </fill>
    </dxf>
  </dxfs>
  <tableStyles count="0" defaultTableStyle="TableStyleMedium2" defaultPivotStyle="PivotStyleLight16"/>
  <colors>
    <mruColors>
      <color rgb="FFFFDB8E"/>
      <color rgb="FFCCCC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514351</xdr:colOff>
      <xdr:row>1</xdr:row>
      <xdr:rowOff>9524</xdr:rowOff>
    </xdr:from>
    <xdr:to>
      <xdr:col>9</xdr:col>
      <xdr:colOff>343349</xdr:colOff>
      <xdr:row>5</xdr:row>
      <xdr:rowOff>88644</xdr:rowOff>
    </xdr:to>
    <xdr:pic>
      <xdr:nvPicPr>
        <xdr:cNvPr id="3" name="Picture 2">
          <a:extLst>
            <a:ext uri="{FF2B5EF4-FFF2-40B4-BE49-F238E27FC236}">
              <a16:creationId xmlns:a16="http://schemas.microsoft.com/office/drawing/2014/main" id="{D5FEB60A-32D0-489E-917C-41F6EF646782}"/>
            </a:ext>
          </a:extLst>
        </xdr:cNvPr>
        <xdr:cNvPicPr>
          <a:picLocks noChangeAspect="1"/>
        </xdr:cNvPicPr>
      </xdr:nvPicPr>
      <xdr:blipFill>
        <a:blip xmlns:r="http://schemas.openxmlformats.org/officeDocument/2006/relationships" r:embed="rId1"/>
        <a:stretch>
          <a:fillRect/>
        </a:stretch>
      </xdr:blipFill>
      <xdr:spPr>
        <a:xfrm>
          <a:off x="8943976" y="409574"/>
          <a:ext cx="1829248" cy="88398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1191021</xdr:colOff>
      <xdr:row>17</xdr:row>
      <xdr:rowOff>156372</xdr:rowOff>
    </xdr:from>
    <xdr:to>
      <xdr:col>11</xdr:col>
      <xdr:colOff>1545034</xdr:colOff>
      <xdr:row>17</xdr:row>
      <xdr:rowOff>156372</xdr:rowOff>
    </xdr:to>
    <xdr:cxnSp macro="">
      <xdr:nvCxnSpPr>
        <xdr:cNvPr id="2" name="Straight Arrow Connector 1">
          <a:extLst>
            <a:ext uri="{FF2B5EF4-FFF2-40B4-BE49-F238E27FC236}">
              <a16:creationId xmlns:a16="http://schemas.microsoft.com/office/drawing/2014/main" id="{5FAA67B4-3444-4122-9904-AB402AC7BAFE}"/>
            </a:ext>
          </a:extLst>
        </xdr:cNvPr>
        <xdr:cNvCxnSpPr>
          <a:stCxn id="22" idx="3"/>
          <a:endCxn id="23" idx="1"/>
        </xdr:cNvCxnSpPr>
      </xdr:nvCxnSpPr>
      <xdr:spPr>
        <a:xfrm>
          <a:off x="4848621" y="3147222"/>
          <a:ext cx="354013"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86717</xdr:colOff>
      <xdr:row>13</xdr:row>
      <xdr:rowOff>70642</xdr:rowOff>
    </xdr:from>
    <xdr:to>
      <xdr:col>12</xdr:col>
      <xdr:colOff>86717</xdr:colOff>
      <xdr:row>16</xdr:row>
      <xdr:rowOff>14692</xdr:rowOff>
    </xdr:to>
    <xdr:cxnSp macro="">
      <xdr:nvCxnSpPr>
        <xdr:cNvPr id="3" name="Straight Arrow Connector 2">
          <a:extLst>
            <a:ext uri="{FF2B5EF4-FFF2-40B4-BE49-F238E27FC236}">
              <a16:creationId xmlns:a16="http://schemas.microsoft.com/office/drawing/2014/main" id="{32955EB9-4238-4FA6-89BF-FAD435BB7386}"/>
            </a:ext>
          </a:extLst>
        </xdr:cNvPr>
        <xdr:cNvCxnSpPr>
          <a:stCxn id="17" idx="2"/>
          <a:endCxn id="23" idx="0"/>
        </xdr:cNvCxnSpPr>
      </xdr:nvCxnSpPr>
      <xdr:spPr>
        <a:xfrm>
          <a:off x="5782667" y="2413792"/>
          <a:ext cx="0" cy="42982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1191021</xdr:colOff>
      <xdr:row>5</xdr:row>
      <xdr:rowOff>145266</xdr:rowOff>
    </xdr:from>
    <xdr:to>
      <xdr:col>16</xdr:col>
      <xdr:colOff>853083</xdr:colOff>
      <xdr:row>16</xdr:row>
      <xdr:rowOff>14692</xdr:rowOff>
    </xdr:to>
    <xdr:cxnSp macro="">
      <xdr:nvCxnSpPr>
        <xdr:cNvPr id="4" name="Connector: Elbow 27">
          <a:extLst>
            <a:ext uri="{FF2B5EF4-FFF2-40B4-BE49-F238E27FC236}">
              <a16:creationId xmlns:a16="http://schemas.microsoft.com/office/drawing/2014/main" id="{E6229901-6B9E-4E5F-A56E-177A8A324D3B}"/>
            </a:ext>
          </a:extLst>
        </xdr:cNvPr>
        <xdr:cNvCxnSpPr>
          <a:stCxn id="20" idx="3"/>
          <a:endCxn id="16" idx="0"/>
        </xdr:cNvCxnSpPr>
      </xdr:nvCxnSpPr>
      <xdr:spPr>
        <a:xfrm>
          <a:off x="4848621" y="1193016"/>
          <a:ext cx="2510037" cy="1650601"/>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607416</xdr:colOff>
      <xdr:row>13</xdr:row>
      <xdr:rowOff>70642</xdr:rowOff>
    </xdr:from>
    <xdr:to>
      <xdr:col>12</xdr:col>
      <xdr:colOff>86717</xdr:colOff>
      <xdr:row>16</xdr:row>
      <xdr:rowOff>14692</xdr:rowOff>
    </xdr:to>
    <xdr:cxnSp macro="">
      <xdr:nvCxnSpPr>
        <xdr:cNvPr id="5" name="Connector: Elbow 27">
          <a:extLst>
            <a:ext uri="{FF2B5EF4-FFF2-40B4-BE49-F238E27FC236}">
              <a16:creationId xmlns:a16="http://schemas.microsoft.com/office/drawing/2014/main" id="{65B8ABAF-622F-44E9-B450-E5A636B6BA2E}"/>
            </a:ext>
          </a:extLst>
        </xdr:cNvPr>
        <xdr:cNvCxnSpPr>
          <a:stCxn id="17" idx="2"/>
          <a:endCxn id="22" idx="0"/>
        </xdr:cNvCxnSpPr>
      </xdr:nvCxnSpPr>
      <xdr:spPr>
        <a:xfrm rot="5400000">
          <a:off x="4808929" y="1869879"/>
          <a:ext cx="429825" cy="1517651"/>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857250</xdr:colOff>
      <xdr:row>3</xdr:row>
      <xdr:rowOff>156378</xdr:rowOff>
    </xdr:from>
    <xdr:to>
      <xdr:col>16</xdr:col>
      <xdr:colOff>1482328</xdr:colOff>
      <xdr:row>37</xdr:row>
      <xdr:rowOff>11905</xdr:rowOff>
    </xdr:to>
    <xdr:grpSp>
      <xdr:nvGrpSpPr>
        <xdr:cNvPr id="6" name="Group 5">
          <a:extLst>
            <a:ext uri="{FF2B5EF4-FFF2-40B4-BE49-F238E27FC236}">
              <a16:creationId xmlns:a16="http://schemas.microsoft.com/office/drawing/2014/main" id="{5A5852AE-389A-4E02-9948-A75E7BC9EFE9}"/>
            </a:ext>
          </a:extLst>
        </xdr:cNvPr>
        <xdr:cNvGrpSpPr/>
      </xdr:nvGrpSpPr>
      <xdr:grpSpPr>
        <a:xfrm>
          <a:off x="1750219" y="887421"/>
          <a:ext cx="5749527" cy="5518140"/>
          <a:chOff x="1047750" y="900905"/>
          <a:chExt cx="6155531" cy="5320496"/>
        </a:xfrm>
      </xdr:grpSpPr>
      <xdr:cxnSp macro="">
        <xdr:nvCxnSpPr>
          <xdr:cNvPr id="7" name="Connector: Elbow 6">
            <a:extLst>
              <a:ext uri="{FF2B5EF4-FFF2-40B4-BE49-F238E27FC236}">
                <a16:creationId xmlns:a16="http://schemas.microsoft.com/office/drawing/2014/main" id="{6134C965-C395-EC19-C5E9-6F2F3ED22D7B}"/>
              </a:ext>
            </a:extLst>
          </xdr:cNvPr>
          <xdr:cNvCxnSpPr>
            <a:cxnSpLocks/>
            <a:stCxn id="23" idx="2"/>
            <a:endCxn id="19" idx="0"/>
          </xdr:cNvCxnSpPr>
        </xdr:nvCxnSpPr>
        <xdr:spPr>
          <a:xfrm rot="5400000">
            <a:off x="4786505" y="3653228"/>
            <a:ext cx="411173" cy="127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Connector: Elbow 7">
            <a:extLst>
              <a:ext uri="{FF2B5EF4-FFF2-40B4-BE49-F238E27FC236}">
                <a16:creationId xmlns:a16="http://schemas.microsoft.com/office/drawing/2014/main" id="{AAD15E81-8205-E408-61E6-729E9718C81F}"/>
              </a:ext>
            </a:extLst>
          </xdr:cNvPr>
          <xdr:cNvCxnSpPr>
            <a:stCxn id="19" idx="2"/>
            <a:endCxn id="18" idx="0"/>
          </xdr:cNvCxnSpPr>
        </xdr:nvCxnSpPr>
        <xdr:spPr>
          <a:xfrm rot="16200000" flipH="1">
            <a:off x="4415037" y="5040706"/>
            <a:ext cx="1154111" cy="1"/>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Connector: Elbow 8">
            <a:extLst>
              <a:ext uri="{FF2B5EF4-FFF2-40B4-BE49-F238E27FC236}">
                <a16:creationId xmlns:a16="http://schemas.microsoft.com/office/drawing/2014/main" id="{2BC6A155-04A8-37B1-FD23-8B39662ED654}"/>
              </a:ext>
            </a:extLst>
          </xdr:cNvPr>
          <xdr:cNvCxnSpPr>
            <a:cxnSpLocks/>
            <a:stCxn id="20" idx="3"/>
            <a:endCxn id="17" idx="0"/>
          </xdr:cNvCxnSpPr>
        </xdr:nvCxnSpPr>
        <xdr:spPr>
          <a:xfrm>
            <a:off x="4060427" y="1208285"/>
            <a:ext cx="931665" cy="610590"/>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Connector: Elbow 27">
            <a:extLst>
              <a:ext uri="{FF2B5EF4-FFF2-40B4-BE49-F238E27FC236}">
                <a16:creationId xmlns:a16="http://schemas.microsoft.com/office/drawing/2014/main" id="{C2BD1248-DA9E-1C25-F702-1C45B8FA4E26}"/>
              </a:ext>
            </a:extLst>
          </xdr:cNvPr>
          <xdr:cNvCxnSpPr>
            <a:stCxn id="22" idx="2"/>
            <a:endCxn id="19" idx="0"/>
          </xdr:cNvCxnSpPr>
        </xdr:nvCxnSpPr>
        <xdr:spPr>
          <a:xfrm rot="16200000" flipH="1">
            <a:off x="4031846" y="2898569"/>
            <a:ext cx="405220" cy="151527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Connector: Elbow 29">
            <a:extLst>
              <a:ext uri="{FF2B5EF4-FFF2-40B4-BE49-F238E27FC236}">
                <a16:creationId xmlns:a16="http://schemas.microsoft.com/office/drawing/2014/main" id="{41A51998-FEBE-E551-8080-E4D87491B371}"/>
              </a:ext>
            </a:extLst>
          </xdr:cNvPr>
          <xdr:cNvCxnSpPr>
            <a:cxnSpLocks/>
            <a:stCxn id="16" idx="2"/>
            <a:endCxn id="19" idx="0"/>
          </xdr:cNvCxnSpPr>
        </xdr:nvCxnSpPr>
        <xdr:spPr>
          <a:xfrm rot="5400000">
            <a:off x="5584031" y="2862855"/>
            <a:ext cx="404020" cy="1587897"/>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Straight Arrow Connector 11">
            <a:extLst>
              <a:ext uri="{FF2B5EF4-FFF2-40B4-BE49-F238E27FC236}">
                <a16:creationId xmlns:a16="http://schemas.microsoft.com/office/drawing/2014/main" id="{403B38D5-300B-F7BB-959A-AD57A824F719}"/>
              </a:ext>
            </a:extLst>
          </xdr:cNvPr>
          <xdr:cNvCxnSpPr>
            <a:stCxn id="20" idx="2"/>
            <a:endCxn id="21" idx="0"/>
          </xdr:cNvCxnSpPr>
        </xdr:nvCxnSpPr>
        <xdr:spPr>
          <a:xfrm>
            <a:off x="3476822" y="1521619"/>
            <a:ext cx="0" cy="27582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7291E161-EAA1-DAF4-8B46-C84796BC86A0}"/>
              </a:ext>
            </a:extLst>
          </xdr:cNvPr>
          <xdr:cNvCxnSpPr>
            <a:stCxn id="20" idx="1"/>
          </xdr:cNvCxnSpPr>
        </xdr:nvCxnSpPr>
        <xdr:spPr>
          <a:xfrm flipH="1">
            <a:off x="2524126" y="1208285"/>
            <a:ext cx="369091" cy="6152"/>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 name="Connector: Elbow 27">
            <a:extLst>
              <a:ext uri="{FF2B5EF4-FFF2-40B4-BE49-F238E27FC236}">
                <a16:creationId xmlns:a16="http://schemas.microsoft.com/office/drawing/2014/main" id="{36C010AD-96DC-B5D4-A2A5-AF6D38EA0573}"/>
              </a:ext>
            </a:extLst>
          </xdr:cNvPr>
          <xdr:cNvCxnSpPr>
            <a:stCxn id="21" idx="1"/>
            <a:endCxn id="24" idx="2"/>
          </xdr:cNvCxnSpPr>
        </xdr:nvCxnSpPr>
        <xdr:spPr>
          <a:xfrm rot="10800000">
            <a:off x="1791891" y="1434704"/>
            <a:ext cx="1101326" cy="673097"/>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nvGrpSpPr>
          <xdr:cNvPr id="15" name="Group 14">
            <a:extLst>
              <a:ext uri="{FF2B5EF4-FFF2-40B4-BE49-F238E27FC236}">
                <a16:creationId xmlns:a16="http://schemas.microsoft.com/office/drawing/2014/main" id="{153955DB-483F-CA18-838F-0AC97593343D}"/>
              </a:ext>
            </a:extLst>
          </xdr:cNvPr>
          <xdr:cNvGrpSpPr/>
        </xdr:nvGrpSpPr>
        <xdr:grpSpPr>
          <a:xfrm>
            <a:off x="1047750" y="900905"/>
            <a:ext cx="6155531" cy="5320496"/>
            <a:chOff x="1047750" y="900905"/>
            <a:chExt cx="6155531" cy="5320496"/>
          </a:xfrm>
        </xdr:grpSpPr>
        <xdr:sp macro="" textlink="">
          <xdr:nvSpPr>
            <xdr:cNvPr id="16" name="Rectangle 2">
              <a:extLst>
                <a:ext uri="{FF2B5EF4-FFF2-40B4-BE49-F238E27FC236}">
                  <a16:creationId xmlns:a16="http://schemas.microsoft.com/office/drawing/2014/main" id="{53377111-4244-287B-0038-0D2025531526}"/>
                </a:ext>
              </a:extLst>
            </xdr:cNvPr>
            <xdr:cNvSpPr/>
          </xdr:nvSpPr>
          <xdr:spPr>
            <a:xfrm>
              <a:off x="5944791" y="2848765"/>
              <a:ext cx="1258490" cy="606029"/>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Bespoke items</a:t>
              </a:r>
            </a:p>
          </xdr:txBody>
        </xdr:sp>
        <xdr:sp macro="" textlink="">
          <xdr:nvSpPr>
            <xdr:cNvPr id="17" name="Rectangle 5">
              <a:extLst>
                <a:ext uri="{FF2B5EF4-FFF2-40B4-BE49-F238E27FC236}">
                  <a16:creationId xmlns:a16="http://schemas.microsoft.com/office/drawing/2014/main" id="{1160645A-DB3F-E41F-B46B-55568F42DE46}"/>
                </a:ext>
              </a:extLst>
            </xdr:cNvPr>
            <xdr:cNvSpPr/>
          </xdr:nvSpPr>
          <xdr:spPr>
            <a:xfrm>
              <a:off x="4479263" y="1818875"/>
              <a:ext cx="1025658" cy="603638"/>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PCD &amp; RPE adjustments</a:t>
              </a:r>
            </a:p>
          </xdr:txBody>
        </xdr:sp>
        <xdr:sp macro="" textlink="">
          <xdr:nvSpPr>
            <xdr:cNvPr id="18" name="Rectangle 6">
              <a:extLst>
                <a:ext uri="{FF2B5EF4-FFF2-40B4-BE49-F238E27FC236}">
                  <a16:creationId xmlns:a16="http://schemas.microsoft.com/office/drawing/2014/main" id="{4A05EAF0-7FBC-9C60-F34B-3ABED6782C99}"/>
                </a:ext>
              </a:extLst>
            </xdr:cNvPr>
            <xdr:cNvSpPr/>
          </xdr:nvSpPr>
          <xdr:spPr>
            <a:xfrm>
              <a:off x="4377730" y="5617763"/>
              <a:ext cx="1228725" cy="603638"/>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Outputs</a:t>
              </a:r>
            </a:p>
          </xdr:txBody>
        </xdr:sp>
        <xdr:sp macro="" textlink="">
          <xdr:nvSpPr>
            <xdr:cNvPr id="19" name="Rectangle 19">
              <a:extLst>
                <a:ext uri="{FF2B5EF4-FFF2-40B4-BE49-F238E27FC236}">
                  <a16:creationId xmlns:a16="http://schemas.microsoft.com/office/drawing/2014/main" id="{0284C00A-462A-26CB-6034-922BE204CA82}"/>
                </a:ext>
              </a:extLst>
            </xdr:cNvPr>
            <xdr:cNvSpPr/>
          </xdr:nvSpPr>
          <xdr:spPr>
            <a:xfrm>
              <a:off x="4295492" y="3858814"/>
              <a:ext cx="1393200" cy="604838"/>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Aggregrate sharing</a:t>
              </a:r>
              <a:r>
                <a:rPr lang="en-GB" sz="1000" baseline="0">
                  <a:solidFill>
                    <a:schemeClr val="tx1"/>
                  </a:solidFill>
                  <a:latin typeface="Calibri" panose="020F0502020204030204" pitchFamily="34" charset="0"/>
                  <a:ea typeface="Calibri" panose="020F0502020204030204" pitchFamily="34" charset="0"/>
                  <a:cs typeface="Calibri" panose="020F0502020204030204" pitchFamily="34" charset="0"/>
                </a:rPr>
                <a:t> mechanism</a:t>
              </a:r>
              <a:endParaRPr lang="en-GB" sz="1000">
                <a:solidFill>
                  <a:schemeClr val="tx1"/>
                </a:solidFill>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20" name="Rectangle 23">
              <a:extLst>
                <a:ext uri="{FF2B5EF4-FFF2-40B4-BE49-F238E27FC236}">
                  <a16:creationId xmlns:a16="http://schemas.microsoft.com/office/drawing/2014/main" id="{D69843C3-41BB-1118-CD48-8217AF0C8DD3}"/>
                </a:ext>
              </a:extLst>
            </xdr:cNvPr>
            <xdr:cNvSpPr/>
          </xdr:nvSpPr>
          <xdr:spPr>
            <a:xfrm>
              <a:off x="2893217" y="900905"/>
              <a:ext cx="1167210" cy="620714"/>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Inputs</a:t>
              </a:r>
            </a:p>
          </xdr:txBody>
        </xdr:sp>
        <xdr:sp macro="" textlink="">
          <xdr:nvSpPr>
            <xdr:cNvPr id="21" name="Rectangle 24">
              <a:extLst>
                <a:ext uri="{FF2B5EF4-FFF2-40B4-BE49-F238E27FC236}">
                  <a16:creationId xmlns:a16="http://schemas.microsoft.com/office/drawing/2014/main" id="{FD9930FC-1069-2FEC-A000-1D3AB46BB60F}"/>
                </a:ext>
              </a:extLst>
            </xdr:cNvPr>
            <xdr:cNvSpPr/>
          </xdr:nvSpPr>
          <xdr:spPr>
            <a:xfrm>
              <a:off x="2893217" y="1797443"/>
              <a:ext cx="1167210" cy="620714"/>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Time, Indexation, Financing</a:t>
              </a:r>
            </a:p>
          </xdr:txBody>
        </xdr:sp>
        <xdr:sp macro="" textlink="">
          <xdr:nvSpPr>
            <xdr:cNvPr id="22" name="Rectangle 25">
              <a:extLst>
                <a:ext uri="{FF2B5EF4-FFF2-40B4-BE49-F238E27FC236}">
                  <a16:creationId xmlns:a16="http://schemas.microsoft.com/office/drawing/2014/main" id="{C708EBBF-6985-3FD7-896B-E80E920FA6BB}"/>
                </a:ext>
              </a:extLst>
            </xdr:cNvPr>
            <xdr:cNvSpPr/>
          </xdr:nvSpPr>
          <xdr:spPr>
            <a:xfrm>
              <a:off x="2893217" y="2848765"/>
              <a:ext cx="1167210" cy="604829"/>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Base</a:t>
              </a:r>
            </a:p>
          </xdr:txBody>
        </xdr:sp>
        <xdr:sp macro="" textlink="">
          <xdr:nvSpPr>
            <xdr:cNvPr id="23" name="Rectangle 25">
              <a:extLst>
                <a:ext uri="{FF2B5EF4-FFF2-40B4-BE49-F238E27FC236}">
                  <a16:creationId xmlns:a16="http://schemas.microsoft.com/office/drawing/2014/main" id="{AFB9372C-0BE9-0EA6-3260-C073AF784720}"/>
                </a:ext>
              </a:extLst>
            </xdr:cNvPr>
            <xdr:cNvSpPr/>
          </xdr:nvSpPr>
          <xdr:spPr>
            <a:xfrm>
              <a:off x="4414440" y="2848765"/>
              <a:ext cx="1155304" cy="604829"/>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Enhancement</a:t>
              </a:r>
            </a:p>
          </xdr:txBody>
        </xdr:sp>
        <xdr:sp macro="" textlink="">
          <xdr:nvSpPr>
            <xdr:cNvPr id="24" name="TextBox 23">
              <a:extLst>
                <a:ext uri="{FF2B5EF4-FFF2-40B4-BE49-F238E27FC236}">
                  <a16:creationId xmlns:a16="http://schemas.microsoft.com/office/drawing/2014/main" id="{6DE012FB-08B0-B456-0691-2AAADD146D5C}"/>
                </a:ext>
              </a:extLst>
            </xdr:cNvPr>
            <xdr:cNvSpPr txBox="1"/>
          </xdr:nvSpPr>
          <xdr:spPr>
            <a:xfrm>
              <a:off x="1047750" y="976313"/>
              <a:ext cx="1488281" cy="4583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a:t>To all sheets except Totals &amp; Outputs</a:t>
              </a:r>
            </a:p>
          </xdr:txBody>
        </xdr:sp>
        <xdr:sp macro="" textlink="">
          <xdr:nvSpPr>
            <xdr:cNvPr id="25" name="Rectangle 19">
              <a:extLst>
                <a:ext uri="{FF2B5EF4-FFF2-40B4-BE49-F238E27FC236}">
                  <a16:creationId xmlns:a16="http://schemas.microsoft.com/office/drawing/2014/main" id="{4843285D-22F2-EA92-A956-75C1882FCC05}"/>
                </a:ext>
              </a:extLst>
            </xdr:cNvPr>
            <xdr:cNvSpPr/>
          </xdr:nvSpPr>
          <xdr:spPr>
            <a:xfrm>
              <a:off x="4297873" y="4742259"/>
              <a:ext cx="1393200" cy="61079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00">
                  <a:solidFill>
                    <a:schemeClr val="tx1"/>
                  </a:solidFill>
                  <a:latin typeface="Calibri" panose="020F0502020204030204" pitchFamily="34" charset="0"/>
                  <a:ea typeface="Calibri" panose="020F0502020204030204" pitchFamily="34" charset="0"/>
                  <a:cs typeface="Calibri" panose="020F0502020204030204" pitchFamily="34" charset="0"/>
                </a:rPr>
                <a:t>RCV and revenue adjustment</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customProperty" Target="../customProperty16.bin"/><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customProperty" Target="../customProperty3.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7FE86-E4DD-4761-9762-9E7D381F0DD9}">
  <sheetPr>
    <tabColor rgb="FFCCCCCE"/>
    <outlinePr summaryBelow="0" summaryRight="0"/>
  </sheetPr>
  <dimension ref="A1:J64"/>
  <sheetViews>
    <sheetView showGridLines="0" tabSelected="1" zoomScale="80" zoomScaleNormal="80" workbookViewId="0"/>
  </sheetViews>
  <sheetFormatPr defaultColWidth="0" defaultRowHeight="13.5" customHeight="1" zeroHeight="1" x14ac:dyDescent="0.25"/>
  <cols>
    <col min="1" max="1" width="11.6328125" style="50" customWidth="1"/>
    <col min="2" max="2" width="83.81640625" style="50" bestFit="1" customWidth="1"/>
    <col min="3" max="3" width="36.36328125" style="50" customWidth="1"/>
    <col min="4" max="10" width="11.6328125" style="50" customWidth="1"/>
    <col min="11" max="16384" width="11.6328125" style="50" hidden="1"/>
  </cols>
  <sheetData>
    <row r="1" spans="1:10" ht="30.75" x14ac:dyDescent="0.25">
      <c r="A1" s="23" t="str">
        <f ca="1" xml:space="preserve"> RIGHT(CELL("filename", $A$1), LEN(CELL("filename", $A$1)) - SEARCH("]", CELL("filename", $A$1)))</f>
        <v>Cover</v>
      </c>
      <c r="B1" s="23"/>
      <c r="C1" s="30"/>
      <c r="D1" s="30"/>
      <c r="E1" s="30"/>
      <c r="F1" s="30"/>
      <c r="G1" s="30"/>
      <c r="H1" s="30"/>
      <c r="I1" s="30"/>
      <c r="J1" s="30"/>
    </row>
    <row r="2" spans="1:10" ht="13.15" x14ac:dyDescent="0.25"/>
    <row r="3" spans="1:10" s="62" customFormat="1" ht="23.25" x14ac:dyDescent="0.25">
      <c r="B3" s="65" t="s">
        <v>0</v>
      </c>
    </row>
    <row r="4" spans="1:10" ht="13.15" x14ac:dyDescent="0.25"/>
    <row r="5" spans="1:10" ht="14.25" x14ac:dyDescent="0.25">
      <c r="B5" s="185" t="s">
        <v>1</v>
      </c>
      <c r="C5" s="186">
        <v>3</v>
      </c>
    </row>
    <row r="6" spans="1:10" ht="14.25" x14ac:dyDescent="0.25">
      <c r="B6" s="185" t="s">
        <v>2</v>
      </c>
      <c r="C6" s="187" t="str">
        <f ca="1" xml:space="preserve"> MID(CELL("filename"), FIND("[", CELL("filename"), 1) + 1, FIND("]", CELL("filename"), 1) - FIND("[", CELL("filename"), 1) - 1)</f>
        <v>PR24R05 Cost sharing reconciliation.xlsx</v>
      </c>
    </row>
    <row r="7" spans="1:10" ht="14.25" x14ac:dyDescent="0.25">
      <c r="B7" s="185" t="s">
        <v>3</v>
      </c>
      <c r="C7" s="188">
        <v>45962</v>
      </c>
    </row>
    <row r="8" spans="1:10" ht="14.25" x14ac:dyDescent="0.25">
      <c r="B8" s="185"/>
      <c r="C8" s="185"/>
    </row>
    <row r="9" spans="1:10" ht="14.25" x14ac:dyDescent="0.25">
      <c r="B9" s="185" t="s">
        <v>4</v>
      </c>
      <c r="C9" s="189" t="s">
        <v>5</v>
      </c>
    </row>
    <row r="10" spans="1:10" ht="13.15" x14ac:dyDescent="0.25"/>
    <row r="11" spans="1:10" ht="13.15" x14ac:dyDescent="0.4">
      <c r="C11" s="66"/>
    </row>
    <row r="12" spans="1:10" ht="14.25" x14ac:dyDescent="0.25">
      <c r="B12" s="149" t="s">
        <v>6</v>
      </c>
    </row>
    <row r="13" spans="1:10" ht="14.25" x14ac:dyDescent="0.25">
      <c r="B13" s="150" t="s">
        <v>7</v>
      </c>
    </row>
    <row r="14" spans="1:10" ht="14.25" x14ac:dyDescent="0.25">
      <c r="B14" s="150" t="s">
        <v>8</v>
      </c>
    </row>
    <row r="15" spans="1:10" ht="14.25" x14ac:dyDescent="0.25">
      <c r="B15" s="150" t="s">
        <v>9</v>
      </c>
    </row>
    <row r="16" spans="1:10" ht="14.25" x14ac:dyDescent="0.25">
      <c r="B16" s="150" t="s">
        <v>10</v>
      </c>
    </row>
    <row r="17" spans="2:9" ht="14.25" x14ac:dyDescent="0.25">
      <c r="B17" s="150" t="s">
        <v>11</v>
      </c>
    </row>
    <row r="18" spans="2:9" ht="14.25" x14ac:dyDescent="0.25">
      <c r="B18" s="150" t="s">
        <v>12</v>
      </c>
    </row>
    <row r="19" spans="2:9" ht="13.15" x14ac:dyDescent="0.25"/>
    <row r="20" spans="2:9" ht="14.25" x14ac:dyDescent="0.25">
      <c r="B20" s="149" t="s">
        <v>13</v>
      </c>
    </row>
    <row r="21" spans="2:9" ht="14.25" x14ac:dyDescent="0.25">
      <c r="B21" s="150" t="s">
        <v>14</v>
      </c>
    </row>
    <row r="22" spans="2:9" ht="14.25" x14ac:dyDescent="0.25">
      <c r="B22" s="150"/>
    </row>
    <row r="23" spans="2:9" ht="14.25" x14ac:dyDescent="0.25">
      <c r="B23" s="149" t="s">
        <v>15</v>
      </c>
    </row>
    <row r="24" spans="2:9" ht="14.25" customHeight="1" x14ac:dyDescent="0.25">
      <c r="B24" s="151" t="s">
        <v>16</v>
      </c>
      <c r="C24" s="151"/>
      <c r="D24" s="151"/>
      <c r="E24" s="151"/>
      <c r="F24" s="151"/>
      <c r="G24" s="151"/>
      <c r="H24" s="151"/>
      <c r="I24" s="151"/>
    </row>
    <row r="25" spans="2:9" ht="14.25" customHeight="1" x14ac:dyDescent="0.25">
      <c r="B25" s="213" t="s">
        <v>17</v>
      </c>
      <c r="C25" s="213"/>
      <c r="D25" s="213"/>
      <c r="E25" s="213"/>
      <c r="F25" s="213"/>
      <c r="G25" s="213"/>
      <c r="H25" s="213"/>
      <c r="I25" s="213"/>
    </row>
    <row r="26" spans="2:9" ht="13.15" customHeight="1" x14ac:dyDescent="0.25">
      <c r="B26" s="213"/>
      <c r="C26" s="213"/>
      <c r="D26" s="213"/>
      <c r="E26" s="213"/>
      <c r="F26" s="213"/>
      <c r="G26" s="213"/>
      <c r="H26" s="213"/>
      <c r="I26" s="213"/>
    </row>
    <row r="27" spans="2:9" ht="13.15" customHeight="1" x14ac:dyDescent="0.25"/>
    <row r="28" spans="2:9" ht="13.15" customHeight="1" x14ac:dyDescent="0.25">
      <c r="B28" s="183" t="s">
        <v>18</v>
      </c>
    </row>
    <row r="29" spans="2:9" ht="13.15" customHeight="1" x14ac:dyDescent="0.25">
      <c r="B29" s="184" t="s">
        <v>19</v>
      </c>
    </row>
    <row r="30" spans="2:9" ht="13.15" customHeight="1" x14ac:dyDescent="0.25">
      <c r="B30" s="151"/>
    </row>
    <row r="31" spans="2:9" ht="13.15" customHeight="1" x14ac:dyDescent="0.25">
      <c r="B31" s="151"/>
    </row>
    <row r="32" spans="2:9" ht="13.15" x14ac:dyDescent="0.25"/>
    <row r="33" ht="13.15" x14ac:dyDescent="0.25"/>
    <row r="34" ht="13.15" x14ac:dyDescent="0.25"/>
    <row r="35" ht="13.15" x14ac:dyDescent="0.25"/>
    <row r="36" ht="13.5" customHeight="1" x14ac:dyDescent="0.25"/>
    <row r="37" ht="13.5" customHeight="1" x14ac:dyDescent="0.25"/>
    <row r="38"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sheetData>
  <mergeCells count="1">
    <mergeCell ref="B25:I26"/>
  </mergeCells>
  <hyperlinks>
    <hyperlink ref="C9" r:id="rId1" xr:uid="{4219910F-AC2A-473D-AD4A-3F57CE08904B}"/>
  </hyperlinks>
  <pageMargins left="0.7" right="0.7" top="0.75" bottom="0.75" header="0.3" footer="0.3"/>
  <pageSetup paperSize="9" orientation="portrait"/>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Q73"/>
  <sheetViews>
    <sheetView showGridLines="0" zoomScale="80" zoomScaleNormal="80" workbookViewId="0">
      <pane xSplit="9" ySplit="5" topLeftCell="J48" activePane="bottomRight" state="frozen"/>
      <selection pane="topRight"/>
      <selection pane="bottomLeft"/>
      <selection pane="bottomRight"/>
    </sheetView>
  </sheetViews>
  <sheetFormatPr defaultColWidth="15.1796875" defaultRowHeight="13.15" outlineLevelRow="2" x14ac:dyDescent="0.25"/>
  <cols>
    <col min="1" max="2" width="1.453125" style="16" customWidth="1"/>
    <col min="3" max="3" width="1.453125" style="29" customWidth="1"/>
    <col min="4" max="4" width="1.453125" style="39" customWidth="1"/>
    <col min="5" max="5" width="128"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Bioresources adjustment</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8" spans="1:17" x14ac:dyDescent="0.25">
      <c r="B8" s="16" t="s">
        <v>578</v>
      </c>
    </row>
    <row r="9" spans="1:17" outlineLevel="1" x14ac:dyDescent="0.25">
      <c r="A9" s="5"/>
      <c r="B9" s="5"/>
      <c r="C9" s="10"/>
      <c r="D9" s="11"/>
      <c r="E9" s="6" t="str">
        <f>Inputs!E$111</f>
        <v xml:space="preserve">Forecast volume of sludge (WR) </v>
      </c>
      <c r="F9" s="3">
        <f>Inputs!F$111</f>
        <v>0</v>
      </c>
      <c r="G9" s="3" t="str">
        <f>Inputs!G$111</f>
        <v>ttds</v>
      </c>
      <c r="H9" s="3">
        <f>Inputs!H$111</f>
        <v>0</v>
      </c>
      <c r="I9" s="3">
        <f>Inputs!I$111</f>
        <v>0</v>
      </c>
      <c r="J9" s="3">
        <f>Inputs!J$111</f>
        <v>0</v>
      </c>
      <c r="K9" s="3">
        <f>Inputs!K$111</f>
        <v>0</v>
      </c>
      <c r="L9" s="3">
        <f>Inputs!L$111</f>
        <v>0</v>
      </c>
      <c r="M9" s="3">
        <f>Inputs!M$111</f>
        <v>0</v>
      </c>
      <c r="N9" s="3">
        <f>Inputs!N$111</f>
        <v>0</v>
      </c>
      <c r="O9" s="3">
        <f>Inputs!O$111</f>
        <v>0</v>
      </c>
      <c r="P9" s="3">
        <f>Inputs!P$111</f>
        <v>0</v>
      </c>
      <c r="Q9" s="3">
        <f>Inputs!Q$111</f>
        <v>0</v>
      </c>
    </row>
    <row r="10" spans="1:17" outlineLevel="2" x14ac:dyDescent="0.25">
      <c r="A10" s="5"/>
      <c r="B10" s="5"/>
      <c r="C10" s="10"/>
      <c r="D10" s="11"/>
      <c r="E10" s="6" t="str">
        <f>Inputs!E$112</f>
        <v xml:space="preserve">Forecast volume of sludge (WN+) </v>
      </c>
      <c r="F10" s="3">
        <f>Inputs!F$112</f>
        <v>0</v>
      </c>
      <c r="G10" s="3" t="str">
        <f>Inputs!G$112</f>
        <v>ttds</v>
      </c>
      <c r="H10" s="3">
        <f>Inputs!H$112</f>
        <v>0</v>
      </c>
      <c r="I10" s="3">
        <f>Inputs!I$112</f>
        <v>0</v>
      </c>
      <c r="J10" s="3">
        <f>Inputs!J$112</f>
        <v>0</v>
      </c>
      <c r="K10" s="3">
        <f>Inputs!K$112</f>
        <v>0</v>
      </c>
      <c r="L10" s="3">
        <f>Inputs!L$112</f>
        <v>0</v>
      </c>
      <c r="M10" s="3">
        <f>Inputs!M$112</f>
        <v>0</v>
      </c>
      <c r="N10" s="3">
        <f>Inputs!N$112</f>
        <v>0</v>
      </c>
      <c r="O10" s="3">
        <f>Inputs!O$112</f>
        <v>0</v>
      </c>
      <c r="P10" s="3">
        <f>Inputs!P$112</f>
        <v>0</v>
      </c>
      <c r="Q10" s="3">
        <f>Inputs!Q$112</f>
        <v>0</v>
      </c>
    </row>
    <row r="11" spans="1:17" outlineLevel="2" x14ac:dyDescent="0.25">
      <c r="A11" s="5"/>
      <c r="B11" s="5"/>
      <c r="C11" s="10"/>
      <c r="D11" s="11"/>
      <c r="E11" s="6" t="str">
        <f>Inputs!E$113</f>
        <v xml:space="preserve">Forecast volume of sludge (WWN+) </v>
      </c>
      <c r="F11" s="3">
        <f>Inputs!F$113</f>
        <v>0</v>
      </c>
      <c r="G11" s="3" t="str">
        <f>Inputs!G$113</f>
        <v>ttds</v>
      </c>
      <c r="H11" s="3">
        <f>Inputs!H$113</f>
        <v>0</v>
      </c>
      <c r="I11" s="3">
        <f>Inputs!I$113</f>
        <v>0</v>
      </c>
      <c r="J11" s="3">
        <f>Inputs!J$113</f>
        <v>0</v>
      </c>
      <c r="K11" s="3">
        <f>Inputs!K$113</f>
        <v>0</v>
      </c>
      <c r="L11" s="3">
        <f>Inputs!L$113</f>
        <v>0</v>
      </c>
      <c r="M11" s="3">
        <f>Inputs!M$113</f>
        <v>0</v>
      </c>
      <c r="N11" s="3">
        <f>Inputs!N$113</f>
        <v>0</v>
      </c>
      <c r="O11" s="3">
        <f>Inputs!O$113</f>
        <v>0</v>
      </c>
      <c r="P11" s="3">
        <f>Inputs!P$113</f>
        <v>0</v>
      </c>
      <c r="Q11" s="3">
        <f>Inputs!Q$113</f>
        <v>0</v>
      </c>
    </row>
    <row r="12" spans="1:17" outlineLevel="2" x14ac:dyDescent="0.25">
      <c r="A12" s="5"/>
      <c r="B12" s="5"/>
      <c r="C12" s="10"/>
      <c r="D12" s="11"/>
      <c r="E12" s="6" t="str">
        <f>Inputs!E$114</f>
        <v xml:space="preserve">Forecast volume of sludge (BIO) </v>
      </c>
      <c r="F12" s="3">
        <f>Inputs!F$114</f>
        <v>0</v>
      </c>
      <c r="G12" s="3" t="str">
        <f>Inputs!G$114</f>
        <v>ttds</v>
      </c>
      <c r="H12" s="3">
        <f>Inputs!H$114</f>
        <v>0</v>
      </c>
      <c r="I12" s="3">
        <f>Inputs!I$114</f>
        <v>0</v>
      </c>
      <c r="J12" s="3">
        <f>Inputs!J$114</f>
        <v>0</v>
      </c>
      <c r="K12" s="3">
        <f>Inputs!K$114</f>
        <v>0</v>
      </c>
      <c r="L12" s="3">
        <f>Inputs!L$114</f>
        <v>0</v>
      </c>
      <c r="M12" s="3">
        <f>Inputs!M$114</f>
        <v>0</v>
      </c>
      <c r="N12" s="3">
        <f>Inputs!N$114</f>
        <v>0</v>
      </c>
      <c r="O12" s="3">
        <f>Inputs!O$114</f>
        <v>0</v>
      </c>
      <c r="P12" s="3">
        <f>Inputs!P$114</f>
        <v>0</v>
      </c>
      <c r="Q12" s="3">
        <f>Inputs!Q$114</f>
        <v>0</v>
      </c>
    </row>
    <row r="13" spans="1:17" outlineLevel="2" x14ac:dyDescent="0.25">
      <c r="A13" s="5"/>
      <c r="B13" s="5"/>
      <c r="C13" s="10"/>
      <c r="D13" s="11"/>
      <c r="E13" s="6" t="str">
        <f>Inputs!E$115</f>
        <v xml:space="preserve">Forecast volume of sludge (ADDN1) </v>
      </c>
      <c r="F13" s="3">
        <f>Inputs!F$115</f>
        <v>0</v>
      </c>
      <c r="G13" s="3" t="str">
        <f>Inputs!G$115</f>
        <v>ttds</v>
      </c>
      <c r="H13" s="3">
        <f>Inputs!H$115</f>
        <v>0</v>
      </c>
      <c r="I13" s="3">
        <f>Inputs!I$115</f>
        <v>0</v>
      </c>
      <c r="J13" s="3">
        <f>Inputs!J$115</f>
        <v>0</v>
      </c>
      <c r="K13" s="3">
        <f>Inputs!K$115</f>
        <v>0</v>
      </c>
      <c r="L13" s="3">
        <f>Inputs!L$115</f>
        <v>0</v>
      </c>
      <c r="M13" s="3">
        <f>Inputs!M$115</f>
        <v>0</v>
      </c>
      <c r="N13" s="3">
        <f>Inputs!N$115</f>
        <v>0</v>
      </c>
      <c r="O13" s="3">
        <f>Inputs!O$115</f>
        <v>0</v>
      </c>
      <c r="P13" s="3">
        <f>Inputs!P$115</f>
        <v>0</v>
      </c>
      <c r="Q13" s="3">
        <f>Inputs!Q$115</f>
        <v>0</v>
      </c>
    </row>
    <row r="14" spans="1:17" outlineLevel="2" x14ac:dyDescent="0.25">
      <c r="A14" s="5"/>
      <c r="B14" s="5"/>
      <c r="C14" s="10"/>
      <c r="D14" s="11"/>
      <c r="E14" s="6" t="str">
        <f>Inputs!E$116</f>
        <v xml:space="preserve">Forecast volume of sludge (ADDN2) </v>
      </c>
      <c r="F14" s="3">
        <f>Inputs!F$116</f>
        <v>0</v>
      </c>
      <c r="G14" s="3" t="str">
        <f>Inputs!G$116</f>
        <v>ttds</v>
      </c>
      <c r="H14" s="3">
        <f>Inputs!H$116</f>
        <v>0</v>
      </c>
      <c r="I14" s="3">
        <f>Inputs!I$116</f>
        <v>0</v>
      </c>
      <c r="J14" s="3">
        <f>Inputs!J$116</f>
        <v>0</v>
      </c>
      <c r="K14" s="3">
        <f>Inputs!K$116</f>
        <v>0</v>
      </c>
      <c r="L14" s="3">
        <f>Inputs!L$116</f>
        <v>0</v>
      </c>
      <c r="M14" s="3">
        <f>Inputs!M$116</f>
        <v>0</v>
      </c>
      <c r="N14" s="3">
        <f>Inputs!N$116</f>
        <v>0</v>
      </c>
      <c r="O14" s="3">
        <f>Inputs!O$116</f>
        <v>0</v>
      </c>
      <c r="P14" s="3">
        <f>Inputs!P$116</f>
        <v>0</v>
      </c>
      <c r="Q14" s="3">
        <f>Inputs!Q$116</f>
        <v>0</v>
      </c>
    </row>
    <row r="15" spans="1:17" outlineLevel="1" x14ac:dyDescent="0.25">
      <c r="A15" s="5"/>
      <c r="B15" s="5"/>
      <c r="C15" s="10"/>
      <c r="D15" s="11"/>
      <c r="E15" s="6" t="str">
        <f>Inputs!E$118</f>
        <v xml:space="preserve">Actual volume of sludge (WR) </v>
      </c>
      <c r="F15" s="3">
        <f>Inputs!F$118</f>
        <v>0</v>
      </c>
      <c r="G15" s="3" t="str">
        <f>Inputs!G$118</f>
        <v>ttds</v>
      </c>
      <c r="H15" s="3">
        <f>Inputs!H$118</f>
        <v>0</v>
      </c>
      <c r="I15" s="3">
        <f>Inputs!I$118</f>
        <v>0</v>
      </c>
      <c r="J15" s="3">
        <f>Inputs!J$118</f>
        <v>0</v>
      </c>
      <c r="K15" s="3">
        <f>Inputs!K$118</f>
        <v>0</v>
      </c>
      <c r="L15" s="3">
        <f>Inputs!L$118</f>
        <v>0</v>
      </c>
      <c r="M15" s="3">
        <f>Inputs!M$118</f>
        <v>0</v>
      </c>
      <c r="N15" s="3">
        <f>Inputs!N$118</f>
        <v>0</v>
      </c>
      <c r="O15" s="3">
        <f>Inputs!O$118</f>
        <v>0</v>
      </c>
      <c r="P15" s="3">
        <f>Inputs!P$118</f>
        <v>0</v>
      </c>
      <c r="Q15" s="3">
        <f>Inputs!Q$118</f>
        <v>0</v>
      </c>
    </row>
    <row r="16" spans="1:17" outlineLevel="2" x14ac:dyDescent="0.25">
      <c r="A16" s="5"/>
      <c r="B16" s="5"/>
      <c r="C16" s="10"/>
      <c r="D16" s="11"/>
      <c r="E16" s="6" t="str">
        <f>Inputs!E$119</f>
        <v xml:space="preserve">Actual volume of sludge (WN+) </v>
      </c>
      <c r="F16" s="3">
        <f>Inputs!F$119</f>
        <v>0</v>
      </c>
      <c r="G16" s="3" t="str">
        <f>Inputs!G$119</f>
        <v>ttds</v>
      </c>
      <c r="H16" s="3">
        <f>Inputs!H$119</f>
        <v>0</v>
      </c>
      <c r="I16" s="3">
        <f>Inputs!I$119</f>
        <v>0</v>
      </c>
      <c r="J16" s="3">
        <f>Inputs!J$119</f>
        <v>0</v>
      </c>
      <c r="K16" s="3">
        <f>Inputs!K$119</f>
        <v>0</v>
      </c>
      <c r="L16" s="3">
        <f>Inputs!L$119</f>
        <v>0</v>
      </c>
      <c r="M16" s="3">
        <f>Inputs!M$119</f>
        <v>0</v>
      </c>
      <c r="N16" s="3">
        <f>Inputs!N$119</f>
        <v>0</v>
      </c>
      <c r="O16" s="3">
        <f>Inputs!O$119</f>
        <v>0</v>
      </c>
      <c r="P16" s="3">
        <f>Inputs!P$119</f>
        <v>0</v>
      </c>
      <c r="Q16" s="3">
        <f>Inputs!Q$119</f>
        <v>0</v>
      </c>
    </row>
    <row r="17" spans="1:17" outlineLevel="2" x14ac:dyDescent="0.25">
      <c r="A17" s="5"/>
      <c r="B17" s="5"/>
      <c r="C17" s="10"/>
      <c r="D17" s="11"/>
      <c r="E17" s="6" t="str">
        <f>Inputs!E$120</f>
        <v xml:space="preserve">Actual volume of sludge (WWN+) </v>
      </c>
      <c r="F17" s="3">
        <f>Inputs!F$120</f>
        <v>0</v>
      </c>
      <c r="G17" s="3" t="str">
        <f>Inputs!G$120</f>
        <v>ttds</v>
      </c>
      <c r="H17" s="3">
        <f>Inputs!H$120</f>
        <v>0</v>
      </c>
      <c r="I17" s="3">
        <f>Inputs!I$120</f>
        <v>0</v>
      </c>
      <c r="J17" s="3">
        <f>Inputs!J$120</f>
        <v>0</v>
      </c>
      <c r="K17" s="3">
        <f>Inputs!K$120</f>
        <v>0</v>
      </c>
      <c r="L17" s="3">
        <f>Inputs!L$120</f>
        <v>0</v>
      </c>
      <c r="M17" s="3">
        <f>Inputs!M$120</f>
        <v>0</v>
      </c>
      <c r="N17" s="3">
        <f>Inputs!N$120</f>
        <v>0</v>
      </c>
      <c r="O17" s="3">
        <f>Inputs!O$120</f>
        <v>0</v>
      </c>
      <c r="P17" s="3">
        <f>Inputs!P$120</f>
        <v>0</v>
      </c>
      <c r="Q17" s="3">
        <f>Inputs!Q$120</f>
        <v>0</v>
      </c>
    </row>
    <row r="18" spans="1:17" outlineLevel="2" x14ac:dyDescent="0.25">
      <c r="A18" s="5"/>
      <c r="B18" s="5"/>
      <c r="C18" s="10"/>
      <c r="D18" s="11"/>
      <c r="E18" s="6" t="str">
        <f>Inputs!E$121</f>
        <v xml:space="preserve">Actual volume of sludge (BIO) </v>
      </c>
      <c r="F18" s="3">
        <f>Inputs!F$121</f>
        <v>0</v>
      </c>
      <c r="G18" s="3" t="str">
        <f>Inputs!G$121</f>
        <v>ttds</v>
      </c>
      <c r="H18" s="3">
        <f>Inputs!H$121</f>
        <v>0</v>
      </c>
      <c r="I18" s="3">
        <f>Inputs!I$121</f>
        <v>0</v>
      </c>
      <c r="J18" s="3">
        <f>Inputs!J$121</f>
        <v>0</v>
      </c>
      <c r="K18" s="3">
        <f>Inputs!K$121</f>
        <v>0</v>
      </c>
      <c r="L18" s="3">
        <f>Inputs!L$121</f>
        <v>0</v>
      </c>
      <c r="M18" s="3">
        <f>Inputs!M$121</f>
        <v>0</v>
      </c>
      <c r="N18" s="3">
        <f>Inputs!N$121</f>
        <v>0</v>
      </c>
      <c r="O18" s="3">
        <f>Inputs!O$121</f>
        <v>0</v>
      </c>
      <c r="P18" s="3">
        <f>Inputs!P$121</f>
        <v>0</v>
      </c>
      <c r="Q18" s="3">
        <f>Inputs!Q$121</f>
        <v>0</v>
      </c>
    </row>
    <row r="19" spans="1:17" outlineLevel="2" x14ac:dyDescent="0.25">
      <c r="A19" s="5"/>
      <c r="B19" s="5"/>
      <c r="C19" s="10"/>
      <c r="D19" s="11"/>
      <c r="E19" s="6" t="str">
        <f>Inputs!E$122</f>
        <v xml:space="preserve">Actual volume of sludge (ADDN1) </v>
      </c>
      <c r="F19" s="3">
        <f>Inputs!F$122</f>
        <v>0</v>
      </c>
      <c r="G19" s="3" t="str">
        <f>Inputs!G$122</f>
        <v>ttds</v>
      </c>
      <c r="H19" s="3">
        <f>Inputs!H$122</f>
        <v>0</v>
      </c>
      <c r="I19" s="3">
        <f>Inputs!I$122</f>
        <v>0</v>
      </c>
      <c r="J19" s="3">
        <f>Inputs!J$122</f>
        <v>0</v>
      </c>
      <c r="K19" s="3">
        <f>Inputs!K$122</f>
        <v>0</v>
      </c>
      <c r="L19" s="3">
        <f>Inputs!L$122</f>
        <v>0</v>
      </c>
      <c r="M19" s="3">
        <f>Inputs!M$122</f>
        <v>0</v>
      </c>
      <c r="N19" s="3">
        <f>Inputs!N$122</f>
        <v>0</v>
      </c>
      <c r="O19" s="3">
        <f>Inputs!O$122</f>
        <v>0</v>
      </c>
      <c r="P19" s="3">
        <f>Inputs!P$122</f>
        <v>0</v>
      </c>
      <c r="Q19" s="3">
        <f>Inputs!Q$122</f>
        <v>0</v>
      </c>
    </row>
    <row r="20" spans="1:17" outlineLevel="2" x14ac:dyDescent="0.25">
      <c r="A20" s="5"/>
      <c r="B20" s="5"/>
      <c r="C20" s="10"/>
      <c r="D20" s="11"/>
      <c r="E20" s="6" t="str">
        <f>Inputs!E$123</f>
        <v xml:space="preserve">Actual volume of sludge (ADDN2) </v>
      </c>
      <c r="F20" s="3">
        <f>Inputs!F$123</f>
        <v>0</v>
      </c>
      <c r="G20" s="3" t="str">
        <f>Inputs!G$123</f>
        <v>ttds</v>
      </c>
      <c r="H20" s="3">
        <f>Inputs!H$123</f>
        <v>0</v>
      </c>
      <c r="I20" s="3">
        <f>Inputs!I$123</f>
        <v>0</v>
      </c>
      <c r="J20" s="3">
        <f>Inputs!J$123</f>
        <v>0</v>
      </c>
      <c r="K20" s="3">
        <f>Inputs!K$123</f>
        <v>0</v>
      </c>
      <c r="L20" s="3">
        <f>Inputs!L$123</f>
        <v>0</v>
      </c>
      <c r="M20" s="3">
        <f>Inputs!M$123</f>
        <v>0</v>
      </c>
      <c r="N20" s="3">
        <f>Inputs!N$123</f>
        <v>0</v>
      </c>
      <c r="O20" s="3">
        <f>Inputs!O$123</f>
        <v>0</v>
      </c>
      <c r="P20" s="3">
        <f>Inputs!P$123</f>
        <v>0</v>
      </c>
      <c r="Q20" s="3">
        <f>Inputs!Q$123</f>
        <v>0</v>
      </c>
    </row>
    <row r="21" spans="1:17" outlineLevel="1" x14ac:dyDescent="0.25">
      <c r="E21" s="18" t="s">
        <v>579</v>
      </c>
      <c r="G21" s="18" t="s">
        <v>580</v>
      </c>
      <c r="H21" s="19"/>
      <c r="J21" s="19">
        <f t="shared" ref="J21:Q26" si="0">IF(J9=0,1,J15/J9)</f>
        <v>1</v>
      </c>
      <c r="K21" s="19">
        <f t="shared" si="0"/>
        <v>1</v>
      </c>
      <c r="L21" s="19">
        <f t="shared" si="0"/>
        <v>1</v>
      </c>
      <c r="M21" s="19">
        <f t="shared" si="0"/>
        <v>1</v>
      </c>
      <c r="N21" s="19">
        <f t="shared" si="0"/>
        <v>1</v>
      </c>
      <c r="O21" s="19">
        <f t="shared" si="0"/>
        <v>1</v>
      </c>
      <c r="P21" s="19">
        <f t="shared" si="0"/>
        <v>1</v>
      </c>
      <c r="Q21" s="19">
        <f t="shared" si="0"/>
        <v>1</v>
      </c>
    </row>
    <row r="22" spans="1:17" outlineLevel="2" x14ac:dyDescent="0.25">
      <c r="E22" s="18" t="s">
        <v>581</v>
      </c>
      <c r="G22" s="18" t="s">
        <v>580</v>
      </c>
      <c r="H22" s="19"/>
      <c r="J22" s="19">
        <f t="shared" si="0"/>
        <v>1</v>
      </c>
      <c r="K22" s="19">
        <f t="shared" si="0"/>
        <v>1</v>
      </c>
      <c r="L22" s="19">
        <f t="shared" si="0"/>
        <v>1</v>
      </c>
      <c r="M22" s="19">
        <f t="shared" si="0"/>
        <v>1</v>
      </c>
      <c r="N22" s="19">
        <f t="shared" si="0"/>
        <v>1</v>
      </c>
      <c r="O22" s="19">
        <f t="shared" si="0"/>
        <v>1</v>
      </c>
      <c r="P22" s="19">
        <f t="shared" si="0"/>
        <v>1</v>
      </c>
      <c r="Q22" s="19">
        <f t="shared" si="0"/>
        <v>1</v>
      </c>
    </row>
    <row r="23" spans="1:17" outlineLevel="2" x14ac:dyDescent="0.25">
      <c r="E23" s="18" t="s">
        <v>582</v>
      </c>
      <c r="G23" s="18" t="s">
        <v>580</v>
      </c>
      <c r="H23" s="19"/>
      <c r="J23" s="19">
        <f t="shared" si="0"/>
        <v>1</v>
      </c>
      <c r="K23" s="19">
        <f t="shared" si="0"/>
        <v>1</v>
      </c>
      <c r="L23" s="19">
        <f t="shared" si="0"/>
        <v>1</v>
      </c>
      <c r="M23" s="19">
        <f t="shared" si="0"/>
        <v>1</v>
      </c>
      <c r="N23" s="19">
        <f t="shared" si="0"/>
        <v>1</v>
      </c>
      <c r="O23" s="19">
        <f t="shared" si="0"/>
        <v>1</v>
      </c>
      <c r="P23" s="19">
        <f t="shared" si="0"/>
        <v>1</v>
      </c>
      <c r="Q23" s="19">
        <f t="shared" si="0"/>
        <v>1</v>
      </c>
    </row>
    <row r="24" spans="1:17" outlineLevel="2" x14ac:dyDescent="0.25">
      <c r="E24" s="18" t="s">
        <v>583</v>
      </c>
      <c r="G24" s="18" t="s">
        <v>580</v>
      </c>
      <c r="H24" s="19"/>
      <c r="J24" s="19">
        <f t="shared" si="0"/>
        <v>1</v>
      </c>
      <c r="K24" s="19">
        <f t="shared" si="0"/>
        <v>1</v>
      </c>
      <c r="L24" s="19">
        <f t="shared" si="0"/>
        <v>1</v>
      </c>
      <c r="M24" s="19">
        <f t="shared" si="0"/>
        <v>1</v>
      </c>
      <c r="N24" s="19">
        <f t="shared" si="0"/>
        <v>1</v>
      </c>
      <c r="O24" s="19">
        <f t="shared" si="0"/>
        <v>1</v>
      </c>
      <c r="P24" s="19">
        <f t="shared" si="0"/>
        <v>1</v>
      </c>
      <c r="Q24" s="19">
        <f t="shared" si="0"/>
        <v>1</v>
      </c>
    </row>
    <row r="25" spans="1:17" outlineLevel="2" x14ac:dyDescent="0.25">
      <c r="E25" s="18" t="s">
        <v>584</v>
      </c>
      <c r="G25" s="18" t="s">
        <v>580</v>
      </c>
      <c r="H25" s="19"/>
      <c r="J25" s="19">
        <f t="shared" si="0"/>
        <v>1</v>
      </c>
      <c r="K25" s="19">
        <f t="shared" si="0"/>
        <v>1</v>
      </c>
      <c r="L25" s="19">
        <f t="shared" si="0"/>
        <v>1</v>
      </c>
      <c r="M25" s="19">
        <f t="shared" si="0"/>
        <v>1</v>
      </c>
      <c r="N25" s="19">
        <f t="shared" si="0"/>
        <v>1</v>
      </c>
      <c r="O25" s="19">
        <f t="shared" si="0"/>
        <v>1</v>
      </c>
      <c r="P25" s="19">
        <f t="shared" si="0"/>
        <v>1</v>
      </c>
      <c r="Q25" s="19">
        <f t="shared" si="0"/>
        <v>1</v>
      </c>
    </row>
    <row r="26" spans="1:17" outlineLevel="2" x14ac:dyDescent="0.25">
      <c r="E26" s="18" t="s">
        <v>585</v>
      </c>
      <c r="G26" s="18" t="s">
        <v>580</v>
      </c>
      <c r="H26" s="19"/>
      <c r="J26" s="19">
        <f t="shared" si="0"/>
        <v>1</v>
      </c>
      <c r="K26" s="19">
        <f t="shared" si="0"/>
        <v>1</v>
      </c>
      <c r="L26" s="19">
        <f t="shared" si="0"/>
        <v>1</v>
      </c>
      <c r="M26" s="19">
        <f t="shared" si="0"/>
        <v>1</v>
      </c>
      <c r="N26" s="19">
        <f t="shared" si="0"/>
        <v>1</v>
      </c>
      <c r="O26" s="19">
        <f t="shared" si="0"/>
        <v>1</v>
      </c>
      <c r="P26" s="19">
        <f t="shared" si="0"/>
        <v>1</v>
      </c>
      <c r="Q26" s="19">
        <f t="shared" si="0"/>
        <v>1</v>
      </c>
    </row>
    <row r="29" spans="1:17" x14ac:dyDescent="0.25">
      <c r="B29" s="16" t="s">
        <v>586</v>
      </c>
    </row>
    <row r="30" spans="1:17" outlineLevel="1" x14ac:dyDescent="0.25">
      <c r="A30" s="5"/>
      <c r="B30" s="5"/>
      <c r="C30" s="10"/>
      <c r="D30" s="11"/>
      <c r="E30" s="6" t="str">
        <f>Inputs!E$21</f>
        <v xml:space="preserve">Totex allowance for cost sharing - standard base cost sharing - real (WR) </v>
      </c>
      <c r="F30" s="2">
        <f>Inputs!F$21</f>
        <v>0</v>
      </c>
      <c r="G30" s="2" t="str">
        <f>Inputs!G$21</f>
        <v>£m</v>
      </c>
      <c r="H30" s="2">
        <f>Inputs!H$21</f>
        <v>0</v>
      </c>
      <c r="I30" s="2">
        <f>Inputs!I$21</f>
        <v>0</v>
      </c>
      <c r="J30" s="2">
        <f>Inputs!J$21</f>
        <v>0</v>
      </c>
      <c r="K30" s="2">
        <f>Inputs!K$21</f>
        <v>0</v>
      </c>
      <c r="L30" s="2">
        <f>Inputs!L$21</f>
        <v>0</v>
      </c>
      <c r="M30" s="2">
        <f>Inputs!M$21</f>
        <v>0</v>
      </c>
      <c r="N30" s="2">
        <f>Inputs!N$21</f>
        <v>0</v>
      </c>
      <c r="O30" s="2">
        <f>Inputs!O$21</f>
        <v>0</v>
      </c>
      <c r="P30" s="2">
        <f>Inputs!P$21</f>
        <v>0</v>
      </c>
      <c r="Q30" s="2">
        <f>Inputs!Q$21</f>
        <v>0</v>
      </c>
    </row>
    <row r="31" spans="1:17" outlineLevel="2" x14ac:dyDescent="0.25">
      <c r="A31" s="5"/>
      <c r="B31" s="5"/>
      <c r="C31" s="10"/>
      <c r="D31" s="11"/>
      <c r="E31" s="6" t="str">
        <f>Inputs!E$22</f>
        <v xml:space="preserve">Totex allowance for cost sharing - standard base cost sharing - real (WN+) </v>
      </c>
      <c r="F31" s="2">
        <f>Inputs!F$22</f>
        <v>0</v>
      </c>
      <c r="G31" s="2" t="str">
        <f>Inputs!G$22</f>
        <v>£m</v>
      </c>
      <c r="H31" s="2">
        <f>Inputs!H$22</f>
        <v>0</v>
      </c>
      <c r="I31" s="2">
        <f>Inputs!I$22</f>
        <v>0</v>
      </c>
      <c r="J31" s="2">
        <f>Inputs!J$22</f>
        <v>0</v>
      </c>
      <c r="K31" s="2">
        <f>Inputs!K$22</f>
        <v>0</v>
      </c>
      <c r="L31" s="2">
        <f>Inputs!L$22</f>
        <v>0</v>
      </c>
      <c r="M31" s="2">
        <f>Inputs!M$22</f>
        <v>0</v>
      </c>
      <c r="N31" s="2">
        <f>Inputs!N$22</f>
        <v>0</v>
      </c>
      <c r="O31" s="2">
        <f>Inputs!O$22</f>
        <v>0</v>
      </c>
      <c r="P31" s="2">
        <f>Inputs!P$22</f>
        <v>0</v>
      </c>
      <c r="Q31" s="2">
        <f>Inputs!Q$22</f>
        <v>0</v>
      </c>
    </row>
    <row r="32" spans="1:17" outlineLevel="2" x14ac:dyDescent="0.25">
      <c r="A32" s="5"/>
      <c r="B32" s="5"/>
      <c r="C32" s="10"/>
      <c r="D32" s="11"/>
      <c r="E32" s="6" t="str">
        <f>Inputs!E$23</f>
        <v xml:space="preserve">Totex allowance for cost sharing - standard base cost sharing - real (WWN+) </v>
      </c>
      <c r="F32" s="2">
        <f>Inputs!F$23</f>
        <v>0</v>
      </c>
      <c r="G32" s="2" t="str">
        <f>Inputs!G$23</f>
        <v>£m</v>
      </c>
      <c r="H32" s="2">
        <f>Inputs!H$23</f>
        <v>0</v>
      </c>
      <c r="I32" s="2">
        <f>Inputs!I$23</f>
        <v>0</v>
      </c>
      <c r="J32" s="2">
        <f>Inputs!J$23</f>
        <v>0</v>
      </c>
      <c r="K32" s="2">
        <f>Inputs!K$23</f>
        <v>0</v>
      </c>
      <c r="L32" s="2">
        <f>Inputs!L$23</f>
        <v>0</v>
      </c>
      <c r="M32" s="2">
        <f>Inputs!M$23</f>
        <v>0</v>
      </c>
      <c r="N32" s="2">
        <f>Inputs!N$23</f>
        <v>0</v>
      </c>
      <c r="O32" s="2">
        <f>Inputs!O$23</f>
        <v>0</v>
      </c>
      <c r="P32" s="2">
        <f>Inputs!P$23</f>
        <v>0</v>
      </c>
      <c r="Q32" s="2">
        <f>Inputs!Q$23</f>
        <v>0</v>
      </c>
    </row>
    <row r="33" spans="1:17" outlineLevel="2" x14ac:dyDescent="0.25">
      <c r="A33" s="5"/>
      <c r="B33" s="5"/>
      <c r="C33" s="10"/>
      <c r="D33" s="11"/>
      <c r="E33" s="6" t="str">
        <f>Inputs!E$24</f>
        <v xml:space="preserve">Totex allowance for cost sharing - standard base cost sharing - real (BIO) </v>
      </c>
      <c r="F33" s="2">
        <f>Inputs!F$24</f>
        <v>0</v>
      </c>
      <c r="G33" s="2" t="str">
        <f>Inputs!G$24</f>
        <v>£m</v>
      </c>
      <c r="H33" s="2">
        <f>Inputs!H$24</f>
        <v>0</v>
      </c>
      <c r="I33" s="2">
        <f>Inputs!I$24</f>
        <v>0</v>
      </c>
      <c r="J33" s="2">
        <f>Inputs!J$24</f>
        <v>0</v>
      </c>
      <c r="K33" s="2">
        <f>Inputs!K$24</f>
        <v>0</v>
      </c>
      <c r="L33" s="2">
        <f>Inputs!L$24</f>
        <v>0</v>
      </c>
      <c r="M33" s="2">
        <f>Inputs!M$24</f>
        <v>0</v>
      </c>
      <c r="N33" s="2">
        <f>Inputs!N$24</f>
        <v>0</v>
      </c>
      <c r="O33" s="2">
        <f>Inputs!O$24</f>
        <v>0</v>
      </c>
      <c r="P33" s="2">
        <f>Inputs!P$24</f>
        <v>0</v>
      </c>
      <c r="Q33" s="2">
        <f>Inputs!Q$24</f>
        <v>0</v>
      </c>
    </row>
    <row r="34" spans="1:17" outlineLevel="2" x14ac:dyDescent="0.25">
      <c r="A34" s="5"/>
      <c r="B34" s="5"/>
      <c r="C34" s="10"/>
      <c r="D34" s="11"/>
      <c r="E34" s="6" t="str">
        <f>Inputs!E$25</f>
        <v xml:space="preserve">Totex allowance for cost sharing - standard base cost sharing - real (ADDN1) </v>
      </c>
      <c r="F34" s="2">
        <f>Inputs!F$25</f>
        <v>0</v>
      </c>
      <c r="G34" s="2" t="str">
        <f>Inputs!G$25</f>
        <v>£m</v>
      </c>
      <c r="H34" s="2">
        <f>Inputs!H$25</f>
        <v>0</v>
      </c>
      <c r="I34" s="2">
        <f>Inputs!I$25</f>
        <v>0</v>
      </c>
      <c r="J34" s="2">
        <f>Inputs!J$25</f>
        <v>0</v>
      </c>
      <c r="K34" s="2">
        <f>Inputs!K$25</f>
        <v>0</v>
      </c>
      <c r="L34" s="2">
        <f>Inputs!L$25</f>
        <v>0</v>
      </c>
      <c r="M34" s="2">
        <f>Inputs!M$25</f>
        <v>0</v>
      </c>
      <c r="N34" s="2">
        <f>Inputs!N$25</f>
        <v>0</v>
      </c>
      <c r="O34" s="2">
        <f>Inputs!O$25</f>
        <v>0</v>
      </c>
      <c r="P34" s="2">
        <f>Inputs!P$25</f>
        <v>0</v>
      </c>
      <c r="Q34" s="2">
        <f>Inputs!Q$25</f>
        <v>0</v>
      </c>
    </row>
    <row r="35" spans="1:17" outlineLevel="2" x14ac:dyDescent="0.25">
      <c r="A35" s="5"/>
      <c r="B35" s="5"/>
      <c r="C35" s="10"/>
      <c r="D35" s="11"/>
      <c r="E35" s="6" t="str">
        <f>Inputs!E$26</f>
        <v xml:space="preserve">Totex allowance for cost sharing - standard base cost sharing - real (ADDN2) </v>
      </c>
      <c r="F35" s="2">
        <f>Inputs!F$26</f>
        <v>0</v>
      </c>
      <c r="G35" s="2" t="str">
        <f>Inputs!G$26</f>
        <v>£m</v>
      </c>
      <c r="H35" s="2">
        <f>Inputs!H$26</f>
        <v>0</v>
      </c>
      <c r="I35" s="2">
        <f>Inputs!I$26</f>
        <v>0</v>
      </c>
      <c r="J35" s="2">
        <f>Inputs!J$26</f>
        <v>0</v>
      </c>
      <c r="K35" s="2">
        <f>Inputs!K$26</f>
        <v>0</v>
      </c>
      <c r="L35" s="2">
        <f>Inputs!L$26</f>
        <v>0</v>
      </c>
      <c r="M35" s="2">
        <f>Inputs!M$26</f>
        <v>0</v>
      </c>
      <c r="N35" s="2">
        <f>Inputs!N$26</f>
        <v>0</v>
      </c>
      <c r="O35" s="2">
        <f>Inputs!O$26</f>
        <v>0</v>
      </c>
      <c r="P35" s="2">
        <f>Inputs!P$26</f>
        <v>0</v>
      </c>
      <c r="Q35" s="2">
        <f>Inputs!Q$26</f>
        <v>0</v>
      </c>
    </row>
    <row r="36" spans="1:17" outlineLevel="1" x14ac:dyDescent="0.25">
      <c r="E36" s="18" t="str">
        <f t="shared" ref="E36:Q36" si="1">E$21</f>
        <v xml:space="preserve">Bioresources variable cost allowance adjustment factor (WR) </v>
      </c>
      <c r="F36" s="19">
        <f t="shared" si="1"/>
        <v>0</v>
      </c>
      <c r="G36" s="19" t="str">
        <f t="shared" si="1"/>
        <v>factor</v>
      </c>
      <c r="H36" s="19">
        <f t="shared" si="1"/>
        <v>0</v>
      </c>
      <c r="I36" s="19">
        <f t="shared" si="1"/>
        <v>0</v>
      </c>
      <c r="J36" s="19">
        <f t="shared" si="1"/>
        <v>1</v>
      </c>
      <c r="K36" s="19">
        <f t="shared" si="1"/>
        <v>1</v>
      </c>
      <c r="L36" s="19">
        <f t="shared" si="1"/>
        <v>1</v>
      </c>
      <c r="M36" s="19">
        <f t="shared" si="1"/>
        <v>1</v>
      </c>
      <c r="N36" s="19">
        <f t="shared" si="1"/>
        <v>1</v>
      </c>
      <c r="O36" s="19">
        <f t="shared" si="1"/>
        <v>1</v>
      </c>
      <c r="P36" s="19">
        <f t="shared" si="1"/>
        <v>1</v>
      </c>
      <c r="Q36" s="19">
        <f t="shared" si="1"/>
        <v>1</v>
      </c>
    </row>
    <row r="37" spans="1:17" outlineLevel="2" x14ac:dyDescent="0.25">
      <c r="E37" s="18" t="str">
        <f t="shared" ref="E37:Q37" si="2">E$22</f>
        <v xml:space="preserve">Bioresources variable cost allowance adjustment factor (WN+) </v>
      </c>
      <c r="F37" s="19">
        <f t="shared" si="2"/>
        <v>0</v>
      </c>
      <c r="G37" s="19" t="str">
        <f t="shared" si="2"/>
        <v>factor</v>
      </c>
      <c r="H37" s="19">
        <f t="shared" si="2"/>
        <v>0</v>
      </c>
      <c r="I37" s="19">
        <f t="shared" si="2"/>
        <v>0</v>
      </c>
      <c r="J37" s="19">
        <f t="shared" si="2"/>
        <v>1</v>
      </c>
      <c r="K37" s="19">
        <f t="shared" si="2"/>
        <v>1</v>
      </c>
      <c r="L37" s="19">
        <f t="shared" si="2"/>
        <v>1</v>
      </c>
      <c r="M37" s="19">
        <f t="shared" si="2"/>
        <v>1</v>
      </c>
      <c r="N37" s="19">
        <f t="shared" si="2"/>
        <v>1</v>
      </c>
      <c r="O37" s="19">
        <f t="shared" si="2"/>
        <v>1</v>
      </c>
      <c r="P37" s="19">
        <f t="shared" si="2"/>
        <v>1</v>
      </c>
      <c r="Q37" s="19">
        <f t="shared" si="2"/>
        <v>1</v>
      </c>
    </row>
    <row r="38" spans="1:17" outlineLevel="2" x14ac:dyDescent="0.25">
      <c r="E38" s="18" t="str">
        <f t="shared" ref="E38:Q38" si="3">E$23</f>
        <v xml:space="preserve">Bioresources variable cost allowance adjustment factor (WWN+) </v>
      </c>
      <c r="F38" s="19">
        <f t="shared" si="3"/>
        <v>0</v>
      </c>
      <c r="G38" s="19" t="str">
        <f t="shared" si="3"/>
        <v>factor</v>
      </c>
      <c r="H38" s="19">
        <f t="shared" si="3"/>
        <v>0</v>
      </c>
      <c r="I38" s="19">
        <f t="shared" si="3"/>
        <v>0</v>
      </c>
      <c r="J38" s="19">
        <f t="shared" si="3"/>
        <v>1</v>
      </c>
      <c r="K38" s="19">
        <f t="shared" si="3"/>
        <v>1</v>
      </c>
      <c r="L38" s="19">
        <f t="shared" si="3"/>
        <v>1</v>
      </c>
      <c r="M38" s="19">
        <f t="shared" si="3"/>
        <v>1</v>
      </c>
      <c r="N38" s="19">
        <f t="shared" si="3"/>
        <v>1</v>
      </c>
      <c r="O38" s="19">
        <f t="shared" si="3"/>
        <v>1</v>
      </c>
      <c r="P38" s="19">
        <f t="shared" si="3"/>
        <v>1</v>
      </c>
      <c r="Q38" s="19">
        <f t="shared" si="3"/>
        <v>1</v>
      </c>
    </row>
    <row r="39" spans="1:17" outlineLevel="2" x14ac:dyDescent="0.25">
      <c r="E39" s="18" t="str">
        <f t="shared" ref="E39:Q39" si="4">E$24</f>
        <v xml:space="preserve">Bioresources variable cost allowance adjustment factor (BIO) </v>
      </c>
      <c r="F39" s="19">
        <f t="shared" si="4"/>
        <v>0</v>
      </c>
      <c r="G39" s="19" t="str">
        <f t="shared" si="4"/>
        <v>factor</v>
      </c>
      <c r="H39" s="19">
        <f t="shared" si="4"/>
        <v>0</v>
      </c>
      <c r="I39" s="19">
        <f t="shared" si="4"/>
        <v>0</v>
      </c>
      <c r="J39" s="19">
        <f t="shared" si="4"/>
        <v>1</v>
      </c>
      <c r="K39" s="19">
        <f t="shared" si="4"/>
        <v>1</v>
      </c>
      <c r="L39" s="19">
        <f t="shared" si="4"/>
        <v>1</v>
      </c>
      <c r="M39" s="19">
        <f t="shared" si="4"/>
        <v>1</v>
      </c>
      <c r="N39" s="19">
        <f t="shared" si="4"/>
        <v>1</v>
      </c>
      <c r="O39" s="19">
        <f t="shared" si="4"/>
        <v>1</v>
      </c>
      <c r="P39" s="19">
        <f t="shared" si="4"/>
        <v>1</v>
      </c>
      <c r="Q39" s="19">
        <f t="shared" si="4"/>
        <v>1</v>
      </c>
    </row>
    <row r="40" spans="1:17" outlineLevel="2" x14ac:dyDescent="0.25">
      <c r="E40" s="18" t="str">
        <f t="shared" ref="E40:Q40" si="5">E$25</f>
        <v xml:space="preserve">Bioresources variable cost allowance adjustment factor (ADDN1) </v>
      </c>
      <c r="F40" s="19">
        <f t="shared" si="5"/>
        <v>0</v>
      </c>
      <c r="G40" s="19" t="str">
        <f t="shared" si="5"/>
        <v>factor</v>
      </c>
      <c r="H40" s="19">
        <f t="shared" si="5"/>
        <v>0</v>
      </c>
      <c r="I40" s="19">
        <f t="shared" si="5"/>
        <v>0</v>
      </c>
      <c r="J40" s="19">
        <f t="shared" si="5"/>
        <v>1</v>
      </c>
      <c r="K40" s="19">
        <f t="shared" si="5"/>
        <v>1</v>
      </c>
      <c r="L40" s="19">
        <f t="shared" si="5"/>
        <v>1</v>
      </c>
      <c r="M40" s="19">
        <f t="shared" si="5"/>
        <v>1</v>
      </c>
      <c r="N40" s="19">
        <f t="shared" si="5"/>
        <v>1</v>
      </c>
      <c r="O40" s="19">
        <f t="shared" si="5"/>
        <v>1</v>
      </c>
      <c r="P40" s="19">
        <f t="shared" si="5"/>
        <v>1</v>
      </c>
      <c r="Q40" s="19">
        <f t="shared" si="5"/>
        <v>1</v>
      </c>
    </row>
    <row r="41" spans="1:17" outlineLevel="2" x14ac:dyDescent="0.25">
      <c r="E41" s="18" t="str">
        <f t="shared" ref="E41:Q41" si="6">E$26</f>
        <v xml:space="preserve">Bioresources variable cost allowance adjustment factor (ADDN2) </v>
      </c>
      <c r="F41" s="19">
        <f t="shared" si="6"/>
        <v>0</v>
      </c>
      <c r="G41" s="19" t="str">
        <f t="shared" si="6"/>
        <v>factor</v>
      </c>
      <c r="H41" s="19">
        <f t="shared" si="6"/>
        <v>0</v>
      </c>
      <c r="I41" s="19">
        <f t="shared" si="6"/>
        <v>0</v>
      </c>
      <c r="J41" s="19">
        <f t="shared" si="6"/>
        <v>1</v>
      </c>
      <c r="K41" s="19">
        <f t="shared" si="6"/>
        <v>1</v>
      </c>
      <c r="L41" s="19">
        <f t="shared" si="6"/>
        <v>1</v>
      </c>
      <c r="M41" s="19">
        <f t="shared" si="6"/>
        <v>1</v>
      </c>
      <c r="N41" s="19">
        <f t="shared" si="6"/>
        <v>1</v>
      </c>
      <c r="O41" s="19">
        <f t="shared" si="6"/>
        <v>1</v>
      </c>
      <c r="P41" s="19">
        <f t="shared" si="6"/>
        <v>1</v>
      </c>
      <c r="Q41" s="19">
        <f t="shared" si="6"/>
        <v>1</v>
      </c>
    </row>
    <row r="42" spans="1:17" outlineLevel="1" x14ac:dyDescent="0.25">
      <c r="A42" s="5"/>
      <c r="B42" s="5"/>
      <c r="C42" s="10"/>
      <c r="D42" s="11"/>
      <c r="E42" s="6" t="s">
        <v>587</v>
      </c>
      <c r="F42" s="6"/>
      <c r="G42" s="6" t="s">
        <v>212</v>
      </c>
      <c r="H42" s="2">
        <f t="shared" ref="H42:H47" si="7">SUM(J42:Q42)</f>
        <v>0</v>
      </c>
      <c r="I42" s="6"/>
      <c r="J42" s="2">
        <f t="shared" ref="J42:Q47" si="8">J30*J36</f>
        <v>0</v>
      </c>
      <c r="K42" s="2">
        <f t="shared" si="8"/>
        <v>0</v>
      </c>
      <c r="L42" s="2">
        <f t="shared" si="8"/>
        <v>0</v>
      </c>
      <c r="M42" s="2">
        <f t="shared" si="8"/>
        <v>0</v>
      </c>
      <c r="N42" s="2">
        <f t="shared" si="8"/>
        <v>0</v>
      </c>
      <c r="O42" s="2">
        <f t="shared" si="8"/>
        <v>0</v>
      </c>
      <c r="P42" s="2">
        <f t="shared" si="8"/>
        <v>0</v>
      </c>
      <c r="Q42" s="2">
        <f t="shared" si="8"/>
        <v>0</v>
      </c>
    </row>
    <row r="43" spans="1:17" outlineLevel="2" x14ac:dyDescent="0.25">
      <c r="A43" s="5"/>
      <c r="B43" s="5"/>
      <c r="C43" s="10"/>
      <c r="D43" s="11"/>
      <c r="E43" s="6" t="s">
        <v>588</v>
      </c>
      <c r="F43" s="6"/>
      <c r="G43" s="6" t="s">
        <v>212</v>
      </c>
      <c r="H43" s="2">
        <f t="shared" si="7"/>
        <v>0</v>
      </c>
      <c r="I43" s="6"/>
      <c r="J43" s="2">
        <f t="shared" si="8"/>
        <v>0</v>
      </c>
      <c r="K43" s="2">
        <f t="shared" si="8"/>
        <v>0</v>
      </c>
      <c r="L43" s="2">
        <f t="shared" si="8"/>
        <v>0</v>
      </c>
      <c r="M43" s="2">
        <f t="shared" si="8"/>
        <v>0</v>
      </c>
      <c r="N43" s="2">
        <f t="shared" si="8"/>
        <v>0</v>
      </c>
      <c r="O43" s="2">
        <f t="shared" si="8"/>
        <v>0</v>
      </c>
      <c r="P43" s="2">
        <f t="shared" si="8"/>
        <v>0</v>
      </c>
      <c r="Q43" s="2">
        <f t="shared" si="8"/>
        <v>0</v>
      </c>
    </row>
    <row r="44" spans="1:17" outlineLevel="2" x14ac:dyDescent="0.25">
      <c r="A44" s="5"/>
      <c r="B44" s="5"/>
      <c r="C44" s="10"/>
      <c r="D44" s="11"/>
      <c r="E44" s="6" t="s">
        <v>589</v>
      </c>
      <c r="F44" s="6"/>
      <c r="G44" s="6" t="s">
        <v>212</v>
      </c>
      <c r="H44" s="2">
        <f t="shared" si="7"/>
        <v>0</v>
      </c>
      <c r="I44" s="6"/>
      <c r="J44" s="2">
        <f t="shared" si="8"/>
        <v>0</v>
      </c>
      <c r="K44" s="2">
        <f t="shared" si="8"/>
        <v>0</v>
      </c>
      <c r="L44" s="2">
        <f t="shared" si="8"/>
        <v>0</v>
      </c>
      <c r="M44" s="2">
        <f t="shared" si="8"/>
        <v>0</v>
      </c>
      <c r="N44" s="2">
        <f t="shared" si="8"/>
        <v>0</v>
      </c>
      <c r="O44" s="2">
        <f t="shared" si="8"/>
        <v>0</v>
      </c>
      <c r="P44" s="2">
        <f t="shared" si="8"/>
        <v>0</v>
      </c>
      <c r="Q44" s="2">
        <f t="shared" si="8"/>
        <v>0</v>
      </c>
    </row>
    <row r="45" spans="1:17" outlineLevel="2" x14ac:dyDescent="0.25">
      <c r="A45" s="5"/>
      <c r="B45" s="5"/>
      <c r="C45" s="10"/>
      <c r="D45" s="11"/>
      <c r="E45" s="6" t="s">
        <v>590</v>
      </c>
      <c r="F45" s="6"/>
      <c r="G45" s="6" t="s">
        <v>212</v>
      </c>
      <c r="H45" s="2">
        <f t="shared" si="7"/>
        <v>0</v>
      </c>
      <c r="I45" s="6"/>
      <c r="J45" s="2">
        <f t="shared" si="8"/>
        <v>0</v>
      </c>
      <c r="K45" s="2">
        <f t="shared" si="8"/>
        <v>0</v>
      </c>
      <c r="L45" s="2">
        <f t="shared" si="8"/>
        <v>0</v>
      </c>
      <c r="M45" s="2">
        <f t="shared" si="8"/>
        <v>0</v>
      </c>
      <c r="N45" s="2">
        <f t="shared" si="8"/>
        <v>0</v>
      </c>
      <c r="O45" s="2">
        <f t="shared" si="8"/>
        <v>0</v>
      </c>
      <c r="P45" s="2">
        <f t="shared" si="8"/>
        <v>0</v>
      </c>
      <c r="Q45" s="2">
        <f t="shared" si="8"/>
        <v>0</v>
      </c>
    </row>
    <row r="46" spans="1:17" outlineLevel="2" x14ac:dyDescent="0.25">
      <c r="A46" s="5"/>
      <c r="B46" s="5"/>
      <c r="C46" s="10"/>
      <c r="D46" s="11"/>
      <c r="E46" s="6" t="s">
        <v>591</v>
      </c>
      <c r="F46" s="6"/>
      <c r="G46" s="6" t="s">
        <v>212</v>
      </c>
      <c r="H46" s="2">
        <f t="shared" si="7"/>
        <v>0</v>
      </c>
      <c r="I46" s="6"/>
      <c r="J46" s="2">
        <f t="shared" si="8"/>
        <v>0</v>
      </c>
      <c r="K46" s="2">
        <f t="shared" si="8"/>
        <v>0</v>
      </c>
      <c r="L46" s="2">
        <f t="shared" si="8"/>
        <v>0</v>
      </c>
      <c r="M46" s="2">
        <f t="shared" si="8"/>
        <v>0</v>
      </c>
      <c r="N46" s="2">
        <f t="shared" si="8"/>
        <v>0</v>
      </c>
      <c r="O46" s="2">
        <f t="shared" si="8"/>
        <v>0</v>
      </c>
      <c r="P46" s="2">
        <f t="shared" si="8"/>
        <v>0</v>
      </c>
      <c r="Q46" s="2">
        <f t="shared" si="8"/>
        <v>0</v>
      </c>
    </row>
    <row r="47" spans="1:17" outlineLevel="2" x14ac:dyDescent="0.25">
      <c r="A47" s="5"/>
      <c r="B47" s="5"/>
      <c r="C47" s="10"/>
      <c r="D47" s="11"/>
      <c r="E47" s="6" t="s">
        <v>592</v>
      </c>
      <c r="F47" s="6"/>
      <c r="G47" s="6" t="s">
        <v>212</v>
      </c>
      <c r="H47" s="2">
        <f t="shared" si="7"/>
        <v>0</v>
      </c>
      <c r="I47" s="6"/>
      <c r="J47" s="2">
        <f t="shared" si="8"/>
        <v>0</v>
      </c>
      <c r="K47" s="2">
        <f t="shared" si="8"/>
        <v>0</v>
      </c>
      <c r="L47" s="2">
        <f t="shared" si="8"/>
        <v>0</v>
      </c>
      <c r="M47" s="2">
        <f t="shared" si="8"/>
        <v>0</v>
      </c>
      <c r="N47" s="2">
        <f t="shared" si="8"/>
        <v>0</v>
      </c>
      <c r="O47" s="2">
        <f t="shared" si="8"/>
        <v>0</v>
      </c>
      <c r="P47" s="2">
        <f t="shared" si="8"/>
        <v>0</v>
      </c>
      <c r="Q47" s="2">
        <f t="shared" si="8"/>
        <v>0</v>
      </c>
    </row>
    <row r="50" spans="1:17" x14ac:dyDescent="0.25">
      <c r="B50" s="16" t="s">
        <v>593</v>
      </c>
    </row>
    <row r="51" spans="1:17" outlineLevel="1" x14ac:dyDescent="0.25">
      <c r="A51" s="5"/>
      <c r="B51" s="5"/>
      <c r="C51" s="10"/>
      <c r="D51" s="11"/>
      <c r="E51" s="6" t="str">
        <f>Inputs!E$126</f>
        <v xml:space="preserve">Real price effects adjustment - standard base - real (WR) </v>
      </c>
      <c r="F51" s="2">
        <f>Inputs!F$126</f>
        <v>0</v>
      </c>
      <c r="G51" s="2" t="str">
        <f>Inputs!G$126</f>
        <v>£m</v>
      </c>
      <c r="H51" s="2">
        <f>Inputs!H$126</f>
        <v>0</v>
      </c>
      <c r="I51" s="2">
        <f>Inputs!I$126</f>
        <v>0</v>
      </c>
      <c r="J51" s="2">
        <f>Inputs!J$126</f>
        <v>0</v>
      </c>
      <c r="K51" s="2">
        <f>Inputs!K$126</f>
        <v>0</v>
      </c>
      <c r="L51" s="2">
        <f>Inputs!L$126</f>
        <v>0</v>
      </c>
      <c r="M51" s="2">
        <f>Inputs!M$126</f>
        <v>0</v>
      </c>
      <c r="N51" s="2">
        <f>Inputs!N$126</f>
        <v>0</v>
      </c>
      <c r="O51" s="2">
        <f>Inputs!O$126</f>
        <v>0</v>
      </c>
      <c r="P51" s="2">
        <f>Inputs!P$126</f>
        <v>0</v>
      </c>
      <c r="Q51" s="2">
        <f>Inputs!Q$126</f>
        <v>0</v>
      </c>
    </row>
    <row r="52" spans="1:17" outlineLevel="2" x14ac:dyDescent="0.25">
      <c r="A52" s="5"/>
      <c r="B52" s="5"/>
      <c r="C52" s="10"/>
      <c r="D52" s="11"/>
      <c r="E52" s="6" t="str">
        <f>Inputs!E$127</f>
        <v xml:space="preserve">Real price effects adjustment - standard base - real (WN+) </v>
      </c>
      <c r="F52" s="2">
        <f>Inputs!F$127</f>
        <v>0</v>
      </c>
      <c r="G52" s="2" t="str">
        <f>Inputs!G$127</f>
        <v>£m</v>
      </c>
      <c r="H52" s="2">
        <f>Inputs!H$127</f>
        <v>0</v>
      </c>
      <c r="I52" s="2">
        <f>Inputs!I$127</f>
        <v>0</v>
      </c>
      <c r="J52" s="2">
        <f>Inputs!J$127</f>
        <v>0</v>
      </c>
      <c r="K52" s="2">
        <f>Inputs!K$127</f>
        <v>0</v>
      </c>
      <c r="L52" s="2">
        <f>Inputs!L$127</f>
        <v>0</v>
      </c>
      <c r="M52" s="2">
        <f>Inputs!M$127</f>
        <v>0</v>
      </c>
      <c r="N52" s="2">
        <f>Inputs!N$127</f>
        <v>0</v>
      </c>
      <c r="O52" s="2">
        <f>Inputs!O$127</f>
        <v>0</v>
      </c>
      <c r="P52" s="2">
        <f>Inputs!P$127</f>
        <v>0</v>
      </c>
      <c r="Q52" s="2">
        <f>Inputs!Q$127</f>
        <v>0</v>
      </c>
    </row>
    <row r="53" spans="1:17" outlineLevel="2" x14ac:dyDescent="0.25">
      <c r="A53" s="5"/>
      <c r="B53" s="5"/>
      <c r="C53" s="10"/>
      <c r="D53" s="11"/>
      <c r="E53" s="6" t="str">
        <f>Inputs!E$128</f>
        <v xml:space="preserve">Real price effects adjustment - standard base - real (WWN+) </v>
      </c>
      <c r="F53" s="2">
        <f>Inputs!F$128</f>
        <v>0</v>
      </c>
      <c r="G53" s="2" t="str">
        <f>Inputs!G$128</f>
        <v>£m</v>
      </c>
      <c r="H53" s="2">
        <f>Inputs!H$128</f>
        <v>0</v>
      </c>
      <c r="I53" s="2">
        <f>Inputs!I$128</f>
        <v>0</v>
      </c>
      <c r="J53" s="2">
        <f>Inputs!J$128</f>
        <v>0</v>
      </c>
      <c r="K53" s="2">
        <f>Inputs!K$128</f>
        <v>0</v>
      </c>
      <c r="L53" s="2">
        <f>Inputs!L$128</f>
        <v>0</v>
      </c>
      <c r="M53" s="2">
        <f>Inputs!M$128</f>
        <v>0</v>
      </c>
      <c r="N53" s="2">
        <f>Inputs!N$128</f>
        <v>0</v>
      </c>
      <c r="O53" s="2">
        <f>Inputs!O$128</f>
        <v>0</v>
      </c>
      <c r="P53" s="2">
        <f>Inputs!P$128</f>
        <v>0</v>
      </c>
      <c r="Q53" s="2">
        <f>Inputs!Q$128</f>
        <v>0</v>
      </c>
    </row>
    <row r="54" spans="1:17" outlineLevel="2" x14ac:dyDescent="0.25">
      <c r="A54" s="5"/>
      <c r="B54" s="5"/>
      <c r="C54" s="10"/>
      <c r="D54" s="11"/>
      <c r="E54" s="6" t="str">
        <f>Inputs!E$129</f>
        <v xml:space="preserve">Real price effects adjustment - standard base - real (BIO) </v>
      </c>
      <c r="F54" s="2">
        <f>Inputs!F$129</f>
        <v>0</v>
      </c>
      <c r="G54" s="2" t="str">
        <f>Inputs!G$129</f>
        <v>£m</v>
      </c>
      <c r="H54" s="2">
        <f>Inputs!H$129</f>
        <v>0</v>
      </c>
      <c r="I54" s="2">
        <f>Inputs!I$129</f>
        <v>0</v>
      </c>
      <c r="J54" s="2">
        <f>Inputs!J$129</f>
        <v>0</v>
      </c>
      <c r="K54" s="2">
        <f>Inputs!K$129</f>
        <v>0</v>
      </c>
      <c r="L54" s="2">
        <f>Inputs!L$129</f>
        <v>0</v>
      </c>
      <c r="M54" s="2">
        <f>Inputs!M$129</f>
        <v>0</v>
      </c>
      <c r="N54" s="2">
        <f>Inputs!N$129</f>
        <v>0</v>
      </c>
      <c r="O54" s="2">
        <f>Inputs!O$129</f>
        <v>0</v>
      </c>
      <c r="P54" s="2">
        <f>Inputs!P$129</f>
        <v>0</v>
      </c>
      <c r="Q54" s="2">
        <f>Inputs!Q$129</f>
        <v>0</v>
      </c>
    </row>
    <row r="55" spans="1:17" outlineLevel="2" x14ac:dyDescent="0.25">
      <c r="A55" s="5"/>
      <c r="B55" s="5"/>
      <c r="C55" s="10"/>
      <c r="D55" s="11"/>
      <c r="E55" s="6" t="str">
        <f>Inputs!E$130</f>
        <v xml:space="preserve">Real price effects adjustment - standard base - real (ADDN1) </v>
      </c>
      <c r="F55" s="2">
        <f>Inputs!F$130</f>
        <v>0</v>
      </c>
      <c r="G55" s="2" t="str">
        <f>Inputs!G$130</f>
        <v>£m</v>
      </c>
      <c r="H55" s="2">
        <f>Inputs!H$130</f>
        <v>0</v>
      </c>
      <c r="I55" s="2">
        <f>Inputs!I$130</f>
        <v>0</v>
      </c>
      <c r="J55" s="2">
        <f>Inputs!J$130</f>
        <v>0</v>
      </c>
      <c r="K55" s="2">
        <f>Inputs!K$130</f>
        <v>0</v>
      </c>
      <c r="L55" s="2">
        <f>Inputs!L$130</f>
        <v>0</v>
      </c>
      <c r="M55" s="2">
        <f>Inputs!M$130</f>
        <v>0</v>
      </c>
      <c r="N55" s="2">
        <f>Inputs!N$130</f>
        <v>0</v>
      </c>
      <c r="O55" s="2">
        <f>Inputs!O$130</f>
        <v>0</v>
      </c>
      <c r="P55" s="2">
        <f>Inputs!P$130</f>
        <v>0</v>
      </c>
      <c r="Q55" s="2">
        <f>Inputs!Q$130</f>
        <v>0</v>
      </c>
    </row>
    <row r="56" spans="1:17" outlineLevel="2" x14ac:dyDescent="0.25">
      <c r="A56" s="5"/>
      <c r="B56" s="5"/>
      <c r="C56" s="10"/>
      <c r="D56" s="11"/>
      <c r="E56" s="6" t="str">
        <f>Inputs!E$131</f>
        <v xml:space="preserve">Real price effects adjustment - standard base - real (ADDN2) </v>
      </c>
      <c r="F56" s="2">
        <f>Inputs!F$131</f>
        <v>0</v>
      </c>
      <c r="G56" s="2" t="str">
        <f>Inputs!G$131</f>
        <v>£m</v>
      </c>
      <c r="H56" s="2">
        <f>Inputs!H$131</f>
        <v>0</v>
      </c>
      <c r="I56" s="2">
        <f>Inputs!I$131</f>
        <v>0</v>
      </c>
      <c r="J56" s="2">
        <f>Inputs!J$131</f>
        <v>0</v>
      </c>
      <c r="K56" s="2">
        <f>Inputs!K$131</f>
        <v>0</v>
      </c>
      <c r="L56" s="2">
        <f>Inputs!L$131</f>
        <v>0</v>
      </c>
      <c r="M56" s="2">
        <f>Inputs!M$131</f>
        <v>0</v>
      </c>
      <c r="N56" s="2">
        <f>Inputs!N$131</f>
        <v>0</v>
      </c>
      <c r="O56" s="2">
        <f>Inputs!O$131</f>
        <v>0</v>
      </c>
      <c r="P56" s="2">
        <f>Inputs!P$131</f>
        <v>0</v>
      </c>
      <c r="Q56" s="2">
        <f>Inputs!Q$131</f>
        <v>0</v>
      </c>
    </row>
    <row r="57" spans="1:17" outlineLevel="1" x14ac:dyDescent="0.25">
      <c r="E57" s="18" t="str">
        <f t="shared" ref="E57:Q57" si="9">E$21</f>
        <v xml:space="preserve">Bioresources variable cost allowance adjustment factor (WR) </v>
      </c>
      <c r="F57" s="19">
        <f t="shared" si="9"/>
        <v>0</v>
      </c>
      <c r="G57" s="19" t="str">
        <f t="shared" si="9"/>
        <v>factor</v>
      </c>
      <c r="H57" s="19">
        <f t="shared" si="9"/>
        <v>0</v>
      </c>
      <c r="I57" s="19">
        <f t="shared" si="9"/>
        <v>0</v>
      </c>
      <c r="J57" s="19">
        <f t="shared" si="9"/>
        <v>1</v>
      </c>
      <c r="K57" s="19">
        <f t="shared" si="9"/>
        <v>1</v>
      </c>
      <c r="L57" s="19">
        <f t="shared" si="9"/>
        <v>1</v>
      </c>
      <c r="M57" s="19">
        <f t="shared" si="9"/>
        <v>1</v>
      </c>
      <c r="N57" s="19">
        <f t="shared" si="9"/>
        <v>1</v>
      </c>
      <c r="O57" s="19">
        <f t="shared" si="9"/>
        <v>1</v>
      </c>
      <c r="P57" s="19">
        <f t="shared" si="9"/>
        <v>1</v>
      </c>
      <c r="Q57" s="19">
        <f t="shared" si="9"/>
        <v>1</v>
      </c>
    </row>
    <row r="58" spans="1:17" outlineLevel="2" x14ac:dyDescent="0.25">
      <c r="E58" s="18" t="str">
        <f t="shared" ref="E58:Q58" si="10">E$22</f>
        <v xml:space="preserve">Bioresources variable cost allowance adjustment factor (WN+) </v>
      </c>
      <c r="F58" s="19">
        <f t="shared" si="10"/>
        <v>0</v>
      </c>
      <c r="G58" s="19" t="str">
        <f t="shared" si="10"/>
        <v>factor</v>
      </c>
      <c r="H58" s="19">
        <f t="shared" si="10"/>
        <v>0</v>
      </c>
      <c r="I58" s="19">
        <f t="shared" si="10"/>
        <v>0</v>
      </c>
      <c r="J58" s="19">
        <f t="shared" si="10"/>
        <v>1</v>
      </c>
      <c r="K58" s="19">
        <f t="shared" si="10"/>
        <v>1</v>
      </c>
      <c r="L58" s="19">
        <f t="shared" si="10"/>
        <v>1</v>
      </c>
      <c r="M58" s="19">
        <f t="shared" si="10"/>
        <v>1</v>
      </c>
      <c r="N58" s="19">
        <f t="shared" si="10"/>
        <v>1</v>
      </c>
      <c r="O58" s="19">
        <f t="shared" si="10"/>
        <v>1</v>
      </c>
      <c r="P58" s="19">
        <f t="shared" si="10"/>
        <v>1</v>
      </c>
      <c r="Q58" s="19">
        <f t="shared" si="10"/>
        <v>1</v>
      </c>
    </row>
    <row r="59" spans="1:17" outlineLevel="2" x14ac:dyDescent="0.25">
      <c r="E59" s="18" t="str">
        <f t="shared" ref="E59:Q59" si="11">E$23</f>
        <v xml:space="preserve">Bioresources variable cost allowance adjustment factor (WWN+) </v>
      </c>
      <c r="F59" s="19">
        <f t="shared" si="11"/>
        <v>0</v>
      </c>
      <c r="G59" s="19" t="str">
        <f t="shared" si="11"/>
        <v>factor</v>
      </c>
      <c r="H59" s="19">
        <f t="shared" si="11"/>
        <v>0</v>
      </c>
      <c r="I59" s="19">
        <f t="shared" si="11"/>
        <v>0</v>
      </c>
      <c r="J59" s="19">
        <f t="shared" si="11"/>
        <v>1</v>
      </c>
      <c r="K59" s="19">
        <f t="shared" si="11"/>
        <v>1</v>
      </c>
      <c r="L59" s="19">
        <f t="shared" si="11"/>
        <v>1</v>
      </c>
      <c r="M59" s="19">
        <f t="shared" si="11"/>
        <v>1</v>
      </c>
      <c r="N59" s="19">
        <f t="shared" si="11"/>
        <v>1</v>
      </c>
      <c r="O59" s="19">
        <f t="shared" si="11"/>
        <v>1</v>
      </c>
      <c r="P59" s="19">
        <f t="shared" si="11"/>
        <v>1</v>
      </c>
      <c r="Q59" s="19">
        <f t="shared" si="11"/>
        <v>1</v>
      </c>
    </row>
    <row r="60" spans="1:17" outlineLevel="2" x14ac:dyDescent="0.25">
      <c r="E60" s="18" t="str">
        <f t="shared" ref="E60:Q60" si="12">E$24</f>
        <v xml:space="preserve">Bioresources variable cost allowance adjustment factor (BIO) </v>
      </c>
      <c r="F60" s="19">
        <f t="shared" si="12"/>
        <v>0</v>
      </c>
      <c r="G60" s="19" t="str">
        <f t="shared" si="12"/>
        <v>factor</v>
      </c>
      <c r="H60" s="19">
        <f t="shared" si="12"/>
        <v>0</v>
      </c>
      <c r="I60" s="19">
        <f t="shared" si="12"/>
        <v>0</v>
      </c>
      <c r="J60" s="19">
        <f t="shared" si="12"/>
        <v>1</v>
      </c>
      <c r="K60" s="19">
        <f t="shared" si="12"/>
        <v>1</v>
      </c>
      <c r="L60" s="19">
        <f t="shared" si="12"/>
        <v>1</v>
      </c>
      <c r="M60" s="19">
        <f t="shared" si="12"/>
        <v>1</v>
      </c>
      <c r="N60" s="19">
        <f t="shared" si="12"/>
        <v>1</v>
      </c>
      <c r="O60" s="19">
        <f t="shared" si="12"/>
        <v>1</v>
      </c>
      <c r="P60" s="19">
        <f t="shared" si="12"/>
        <v>1</v>
      </c>
      <c r="Q60" s="19">
        <f t="shared" si="12"/>
        <v>1</v>
      </c>
    </row>
    <row r="61" spans="1:17" outlineLevel="2" x14ac:dyDescent="0.25">
      <c r="E61" s="18" t="str">
        <f t="shared" ref="E61:Q61" si="13">E$25</f>
        <v xml:space="preserve">Bioresources variable cost allowance adjustment factor (ADDN1) </v>
      </c>
      <c r="F61" s="19">
        <f t="shared" si="13"/>
        <v>0</v>
      </c>
      <c r="G61" s="19" t="str">
        <f t="shared" si="13"/>
        <v>factor</v>
      </c>
      <c r="H61" s="19">
        <f t="shared" si="13"/>
        <v>0</v>
      </c>
      <c r="I61" s="19">
        <f t="shared" si="13"/>
        <v>0</v>
      </c>
      <c r="J61" s="19">
        <f t="shared" si="13"/>
        <v>1</v>
      </c>
      <c r="K61" s="19">
        <f t="shared" si="13"/>
        <v>1</v>
      </c>
      <c r="L61" s="19">
        <f t="shared" si="13"/>
        <v>1</v>
      </c>
      <c r="M61" s="19">
        <f t="shared" si="13"/>
        <v>1</v>
      </c>
      <c r="N61" s="19">
        <f t="shared" si="13"/>
        <v>1</v>
      </c>
      <c r="O61" s="19">
        <f t="shared" si="13"/>
        <v>1</v>
      </c>
      <c r="P61" s="19">
        <f t="shared" si="13"/>
        <v>1</v>
      </c>
      <c r="Q61" s="19">
        <f t="shared" si="13"/>
        <v>1</v>
      </c>
    </row>
    <row r="62" spans="1:17" outlineLevel="2" x14ac:dyDescent="0.25">
      <c r="E62" s="18" t="str">
        <f t="shared" ref="E62:Q62" si="14">E$26</f>
        <v xml:space="preserve">Bioresources variable cost allowance adjustment factor (ADDN2) </v>
      </c>
      <c r="F62" s="19">
        <f t="shared" si="14"/>
        <v>0</v>
      </c>
      <c r="G62" s="19" t="str">
        <f t="shared" si="14"/>
        <v>factor</v>
      </c>
      <c r="H62" s="19">
        <f t="shared" si="14"/>
        <v>0</v>
      </c>
      <c r="I62" s="19">
        <f t="shared" si="14"/>
        <v>0</v>
      </c>
      <c r="J62" s="19">
        <f t="shared" si="14"/>
        <v>1</v>
      </c>
      <c r="K62" s="19">
        <f t="shared" si="14"/>
        <v>1</v>
      </c>
      <c r="L62" s="19">
        <f t="shared" si="14"/>
        <v>1</v>
      </c>
      <c r="M62" s="19">
        <f t="shared" si="14"/>
        <v>1</v>
      </c>
      <c r="N62" s="19">
        <f t="shared" si="14"/>
        <v>1</v>
      </c>
      <c r="O62" s="19">
        <f t="shared" si="14"/>
        <v>1</v>
      </c>
      <c r="P62" s="19">
        <f t="shared" si="14"/>
        <v>1</v>
      </c>
      <c r="Q62" s="19">
        <f t="shared" si="14"/>
        <v>1</v>
      </c>
    </row>
    <row r="63" spans="1:17" outlineLevel="1" x14ac:dyDescent="0.25">
      <c r="A63" s="5"/>
      <c r="B63" s="5"/>
      <c r="C63" s="10"/>
      <c r="D63" s="11"/>
      <c r="E63" s="6" t="s">
        <v>594</v>
      </c>
      <c r="F63" s="6"/>
      <c r="G63" s="6" t="s">
        <v>212</v>
      </c>
      <c r="H63" s="2">
        <f t="shared" ref="H63:H68" si="15">SUM(J63:Q63)</f>
        <v>0</v>
      </c>
      <c r="I63" s="6"/>
      <c r="J63" s="2">
        <f t="shared" ref="J63:Q68" si="16">J51*J57</f>
        <v>0</v>
      </c>
      <c r="K63" s="2">
        <f t="shared" si="16"/>
        <v>0</v>
      </c>
      <c r="L63" s="2">
        <f t="shared" si="16"/>
        <v>0</v>
      </c>
      <c r="M63" s="2">
        <f t="shared" si="16"/>
        <v>0</v>
      </c>
      <c r="N63" s="2">
        <f t="shared" si="16"/>
        <v>0</v>
      </c>
      <c r="O63" s="2">
        <f t="shared" si="16"/>
        <v>0</v>
      </c>
      <c r="P63" s="2">
        <f t="shared" si="16"/>
        <v>0</v>
      </c>
      <c r="Q63" s="2">
        <f t="shared" si="16"/>
        <v>0</v>
      </c>
    </row>
    <row r="64" spans="1:17" outlineLevel="2" x14ac:dyDescent="0.25">
      <c r="A64" s="5"/>
      <c r="B64" s="5"/>
      <c r="C64" s="10"/>
      <c r="D64" s="11"/>
      <c r="E64" s="6" t="s">
        <v>595</v>
      </c>
      <c r="F64" s="6"/>
      <c r="G64" s="6" t="s">
        <v>212</v>
      </c>
      <c r="H64" s="2">
        <f t="shared" si="15"/>
        <v>0</v>
      </c>
      <c r="I64" s="6"/>
      <c r="J64" s="2">
        <f t="shared" si="16"/>
        <v>0</v>
      </c>
      <c r="K64" s="2">
        <f t="shared" si="16"/>
        <v>0</v>
      </c>
      <c r="L64" s="2">
        <f t="shared" si="16"/>
        <v>0</v>
      </c>
      <c r="M64" s="2">
        <f t="shared" si="16"/>
        <v>0</v>
      </c>
      <c r="N64" s="2">
        <f t="shared" si="16"/>
        <v>0</v>
      </c>
      <c r="O64" s="2">
        <f t="shared" si="16"/>
        <v>0</v>
      </c>
      <c r="P64" s="2">
        <f t="shared" si="16"/>
        <v>0</v>
      </c>
      <c r="Q64" s="2">
        <f t="shared" si="16"/>
        <v>0</v>
      </c>
    </row>
    <row r="65" spans="1:17" outlineLevel="2" x14ac:dyDescent="0.25">
      <c r="A65" s="5"/>
      <c r="B65" s="5"/>
      <c r="C65" s="10"/>
      <c r="D65" s="11"/>
      <c r="E65" s="6" t="s">
        <v>596</v>
      </c>
      <c r="F65" s="6"/>
      <c r="G65" s="6" t="s">
        <v>212</v>
      </c>
      <c r="H65" s="2">
        <f t="shared" si="15"/>
        <v>0</v>
      </c>
      <c r="I65" s="6"/>
      <c r="J65" s="2">
        <f t="shared" si="16"/>
        <v>0</v>
      </c>
      <c r="K65" s="2">
        <f t="shared" si="16"/>
        <v>0</v>
      </c>
      <c r="L65" s="2">
        <f t="shared" si="16"/>
        <v>0</v>
      </c>
      <c r="M65" s="2">
        <f t="shared" si="16"/>
        <v>0</v>
      </c>
      <c r="N65" s="2">
        <f t="shared" si="16"/>
        <v>0</v>
      </c>
      <c r="O65" s="2">
        <f t="shared" si="16"/>
        <v>0</v>
      </c>
      <c r="P65" s="2">
        <f t="shared" si="16"/>
        <v>0</v>
      </c>
      <c r="Q65" s="2">
        <f t="shared" si="16"/>
        <v>0</v>
      </c>
    </row>
    <row r="66" spans="1:17" outlineLevel="2" x14ac:dyDescent="0.25">
      <c r="A66" s="5"/>
      <c r="B66" s="5"/>
      <c r="C66" s="10"/>
      <c r="D66" s="11"/>
      <c r="E66" s="6" t="s">
        <v>597</v>
      </c>
      <c r="F66" s="6"/>
      <c r="G66" s="6" t="s">
        <v>212</v>
      </c>
      <c r="H66" s="2">
        <f t="shared" si="15"/>
        <v>0</v>
      </c>
      <c r="I66" s="6"/>
      <c r="J66" s="2">
        <f t="shared" si="16"/>
        <v>0</v>
      </c>
      <c r="K66" s="2">
        <f t="shared" si="16"/>
        <v>0</v>
      </c>
      <c r="L66" s="2">
        <f t="shared" si="16"/>
        <v>0</v>
      </c>
      <c r="M66" s="2">
        <f t="shared" si="16"/>
        <v>0</v>
      </c>
      <c r="N66" s="2">
        <f t="shared" si="16"/>
        <v>0</v>
      </c>
      <c r="O66" s="2">
        <f t="shared" si="16"/>
        <v>0</v>
      </c>
      <c r="P66" s="2">
        <f t="shared" si="16"/>
        <v>0</v>
      </c>
      <c r="Q66" s="2">
        <f t="shared" si="16"/>
        <v>0</v>
      </c>
    </row>
    <row r="67" spans="1:17" outlineLevel="2" x14ac:dyDescent="0.25">
      <c r="A67" s="5"/>
      <c r="B67" s="5"/>
      <c r="C67" s="10"/>
      <c r="D67" s="11"/>
      <c r="E67" s="6" t="s">
        <v>598</v>
      </c>
      <c r="F67" s="6"/>
      <c r="G67" s="6" t="s">
        <v>212</v>
      </c>
      <c r="H67" s="2">
        <f t="shared" si="15"/>
        <v>0</v>
      </c>
      <c r="I67" s="6"/>
      <c r="J67" s="2">
        <f t="shared" si="16"/>
        <v>0</v>
      </c>
      <c r="K67" s="2">
        <f t="shared" si="16"/>
        <v>0</v>
      </c>
      <c r="L67" s="2">
        <f t="shared" si="16"/>
        <v>0</v>
      </c>
      <c r="M67" s="2">
        <f t="shared" si="16"/>
        <v>0</v>
      </c>
      <c r="N67" s="2">
        <f t="shared" si="16"/>
        <v>0</v>
      </c>
      <c r="O67" s="2">
        <f t="shared" si="16"/>
        <v>0</v>
      </c>
      <c r="P67" s="2">
        <f t="shared" si="16"/>
        <v>0</v>
      </c>
      <c r="Q67" s="2">
        <f t="shared" si="16"/>
        <v>0</v>
      </c>
    </row>
    <row r="68" spans="1:17" outlineLevel="2" x14ac:dyDescent="0.25">
      <c r="A68" s="5"/>
      <c r="B68" s="5"/>
      <c r="C68" s="10"/>
      <c r="D68" s="11"/>
      <c r="E68" s="6" t="s">
        <v>599</v>
      </c>
      <c r="F68" s="6"/>
      <c r="G68" s="6" t="s">
        <v>212</v>
      </c>
      <c r="H68" s="2">
        <f t="shared" si="15"/>
        <v>0</v>
      </c>
      <c r="I68" s="6"/>
      <c r="J68" s="2">
        <f t="shared" si="16"/>
        <v>0</v>
      </c>
      <c r="K68" s="2">
        <f t="shared" si="16"/>
        <v>0</v>
      </c>
      <c r="L68" s="2">
        <f t="shared" si="16"/>
        <v>0</v>
      </c>
      <c r="M68" s="2">
        <f t="shared" si="16"/>
        <v>0</v>
      </c>
      <c r="N68" s="2">
        <f t="shared" si="16"/>
        <v>0</v>
      </c>
      <c r="O68" s="2">
        <f t="shared" si="16"/>
        <v>0</v>
      </c>
      <c r="P68" s="2">
        <f t="shared" si="16"/>
        <v>0</v>
      </c>
      <c r="Q68" s="2">
        <f t="shared" si="16"/>
        <v>0</v>
      </c>
    </row>
    <row r="73" spans="1:17" x14ac:dyDescent="0.25">
      <c r="A73" s="16" t="s">
        <v>44</v>
      </c>
    </row>
  </sheetData>
  <conditionalFormatting sqref="F2">
    <cfRule type="cellIs" dxfId="99" priority="4" stopIfTrue="1" operator="notEqual">
      <formula>0</formula>
    </cfRule>
    <cfRule type="cellIs" dxfId="98" priority="5" stopIfTrue="1" operator="equal">
      <formula>""</formula>
    </cfRule>
  </conditionalFormatting>
  <conditionalFormatting sqref="J3:Q3">
    <cfRule type="containsText" dxfId="97" priority="1" operator="containsText" text="Post Forecast">
      <formula>NOT(ISERROR(SEARCH("Post Forecast",J3)))</formula>
    </cfRule>
    <cfRule type="containsText" dxfId="96" priority="2" operator="containsText" text="Forecast">
      <formula>NOT(ISERROR(SEARCH("Forecast",J3)))</formula>
    </cfRule>
    <cfRule type="containsText" dxfId="95" priority="3" operator="containsText" text="Pre Fcst">
      <formula>NOT(ISERROR(SEARCH("Pre Fcst",J3)))</formula>
    </cfRule>
  </conditionalFormatting>
  <conditionalFormatting sqref="J4:Q4">
    <cfRule type="cellIs" dxfId="94" priority="6" operator="equal">
      <formula>"PPA ext."</formula>
    </cfRule>
    <cfRule type="cellIs" dxfId="93" priority="7" operator="equal">
      <formula>"Delay"</formula>
    </cfRule>
    <cfRule type="cellIs" dxfId="92" priority="8" operator="equal">
      <formula>"Fin Close"</formula>
    </cfRule>
    <cfRule type="cellIs" dxfId="91" priority="9" stopIfTrue="1" operator="equal">
      <formula>"Construction"</formula>
    </cfRule>
    <cfRule type="cellIs" dxfId="9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Q182"/>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3" x14ac:dyDescent="0.25"/>
  <cols>
    <col min="1" max="2" width="1.453125" style="16" customWidth="1"/>
    <col min="3" max="3" width="1.453125" style="29" customWidth="1"/>
    <col min="4" max="4" width="1.453125" style="39" customWidth="1"/>
    <col min="5" max="5" width="128"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Baseline adjustments</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600</v>
      </c>
    </row>
    <row r="10" spans="1:17" outlineLevel="1" x14ac:dyDescent="0.25">
      <c r="B10" s="16" t="s">
        <v>601</v>
      </c>
    </row>
    <row r="11" spans="1:17" outlineLevel="2" x14ac:dyDescent="0.25">
      <c r="A11" s="5"/>
      <c r="B11" s="5"/>
      <c r="C11" s="10"/>
      <c r="D11" s="11"/>
      <c r="E11" s="6" t="str">
        <f>Inputs!E$150</f>
        <v xml:space="preserve">Performance related pay recovery adjustment mechanism adjustment - nominal (negative) (WR) </v>
      </c>
      <c r="F11" s="2">
        <f>Inputs!F$150</f>
        <v>0</v>
      </c>
      <c r="G11" s="2" t="str">
        <f>Inputs!G$150</f>
        <v>£m</v>
      </c>
      <c r="H11" s="2">
        <f>Inputs!H$150</f>
        <v>0</v>
      </c>
      <c r="I11" s="2">
        <f>Inputs!I$150</f>
        <v>0</v>
      </c>
      <c r="J11" s="2">
        <f>Inputs!J$150</f>
        <v>0</v>
      </c>
      <c r="K11" s="2">
        <f>Inputs!K$150</f>
        <v>0</v>
      </c>
      <c r="L11" s="2">
        <f>Inputs!L$150</f>
        <v>0</v>
      </c>
      <c r="M11" s="2">
        <f>Inputs!M$150</f>
        <v>0</v>
      </c>
      <c r="N11" s="2">
        <f>Inputs!N$150</f>
        <v>0</v>
      </c>
      <c r="O11" s="2">
        <f>Inputs!O$150</f>
        <v>0</v>
      </c>
      <c r="P11" s="2">
        <f>Inputs!P$150</f>
        <v>0</v>
      </c>
      <c r="Q11" s="2">
        <f>Inputs!Q$150</f>
        <v>0</v>
      </c>
    </row>
    <row r="12" spans="1:17" outlineLevel="3" x14ac:dyDescent="0.25">
      <c r="A12" s="5"/>
      <c r="B12" s="5"/>
      <c r="C12" s="10"/>
      <c r="D12" s="11"/>
      <c r="E12" s="6" t="str">
        <f>Inputs!E$151</f>
        <v xml:space="preserve">Performance related pay recovery adjustment mechanism adjustment - nominal (negative) (WN+) </v>
      </c>
      <c r="F12" s="2">
        <f>Inputs!F$151</f>
        <v>0</v>
      </c>
      <c r="G12" s="2" t="str">
        <f>Inputs!G$151</f>
        <v>£m</v>
      </c>
      <c r="H12" s="2">
        <f>Inputs!H$151</f>
        <v>0</v>
      </c>
      <c r="I12" s="2">
        <f>Inputs!I$151</f>
        <v>0</v>
      </c>
      <c r="J12" s="2">
        <f>Inputs!J$151</f>
        <v>0</v>
      </c>
      <c r="K12" s="2">
        <f>Inputs!K$151</f>
        <v>0</v>
      </c>
      <c r="L12" s="2">
        <f>Inputs!L$151</f>
        <v>0</v>
      </c>
      <c r="M12" s="2">
        <f>Inputs!M$151</f>
        <v>0</v>
      </c>
      <c r="N12" s="2">
        <f>Inputs!N$151</f>
        <v>0</v>
      </c>
      <c r="O12" s="2">
        <f>Inputs!O$151</f>
        <v>0</v>
      </c>
      <c r="P12" s="2">
        <f>Inputs!P$151</f>
        <v>0</v>
      </c>
      <c r="Q12" s="2">
        <f>Inputs!Q$151</f>
        <v>0</v>
      </c>
    </row>
    <row r="13" spans="1:17" outlineLevel="3" x14ac:dyDescent="0.25">
      <c r="A13" s="5"/>
      <c r="B13" s="5"/>
      <c r="C13" s="10"/>
      <c r="D13" s="11"/>
      <c r="E13" s="6" t="str">
        <f>Inputs!E$152</f>
        <v xml:space="preserve">Performance related pay recovery adjustment mechanism adjustment - nominal (negative) (WWN+) </v>
      </c>
      <c r="F13" s="2">
        <f>Inputs!F$152</f>
        <v>0</v>
      </c>
      <c r="G13" s="2" t="str">
        <f>Inputs!G$152</f>
        <v>£m</v>
      </c>
      <c r="H13" s="2">
        <f>Inputs!H$152</f>
        <v>0</v>
      </c>
      <c r="I13" s="2">
        <f>Inputs!I$152</f>
        <v>0</v>
      </c>
      <c r="J13" s="2">
        <f>Inputs!J$152</f>
        <v>0</v>
      </c>
      <c r="K13" s="2">
        <f>Inputs!K$152</f>
        <v>0</v>
      </c>
      <c r="L13" s="2">
        <f>Inputs!L$152</f>
        <v>0</v>
      </c>
      <c r="M13" s="2">
        <f>Inputs!M$152</f>
        <v>0</v>
      </c>
      <c r="N13" s="2">
        <f>Inputs!N$152</f>
        <v>0</v>
      </c>
      <c r="O13" s="2">
        <f>Inputs!O$152</f>
        <v>0</v>
      </c>
      <c r="P13" s="2">
        <f>Inputs!P$152</f>
        <v>0</v>
      </c>
      <c r="Q13" s="2">
        <f>Inputs!Q$152</f>
        <v>0</v>
      </c>
    </row>
    <row r="14" spans="1:17" outlineLevel="3" x14ac:dyDescent="0.25">
      <c r="A14" s="5"/>
      <c r="B14" s="5"/>
      <c r="C14" s="10"/>
      <c r="D14" s="11"/>
      <c r="E14" s="6" t="str">
        <f>Inputs!E$153</f>
        <v xml:space="preserve">Performance related pay recovery adjustment mechanism adjustment - nominal (negative) (BIO) </v>
      </c>
      <c r="F14" s="2">
        <f>Inputs!F$153</f>
        <v>0</v>
      </c>
      <c r="G14" s="2" t="str">
        <f>Inputs!G$153</f>
        <v>£m</v>
      </c>
      <c r="H14" s="2">
        <f>Inputs!H$153</f>
        <v>0</v>
      </c>
      <c r="I14" s="2">
        <f>Inputs!I$153</f>
        <v>0</v>
      </c>
      <c r="J14" s="2">
        <f>Inputs!J$153</f>
        <v>0</v>
      </c>
      <c r="K14" s="2">
        <f>Inputs!K$153</f>
        <v>0</v>
      </c>
      <c r="L14" s="2">
        <f>Inputs!L$153</f>
        <v>0</v>
      </c>
      <c r="M14" s="2">
        <f>Inputs!M$153</f>
        <v>0</v>
      </c>
      <c r="N14" s="2">
        <f>Inputs!N$153</f>
        <v>0</v>
      </c>
      <c r="O14" s="2">
        <f>Inputs!O$153</f>
        <v>0</v>
      </c>
      <c r="P14" s="2">
        <f>Inputs!P$153</f>
        <v>0</v>
      </c>
      <c r="Q14" s="2">
        <f>Inputs!Q$153</f>
        <v>0</v>
      </c>
    </row>
    <row r="15" spans="1:17" outlineLevel="3" x14ac:dyDescent="0.25">
      <c r="A15" s="5"/>
      <c r="B15" s="5"/>
      <c r="C15" s="10"/>
      <c r="D15" s="11"/>
      <c r="E15" s="6" t="str">
        <f>Inputs!E$154</f>
        <v xml:space="preserve">Performance related pay recovery adjustment mechanism adjustment - nominal (negative) (ADDN1) </v>
      </c>
      <c r="F15" s="2">
        <f>Inputs!F$154</f>
        <v>0</v>
      </c>
      <c r="G15" s="2" t="str">
        <f>Inputs!G$154</f>
        <v>£m</v>
      </c>
      <c r="H15" s="2">
        <f>Inputs!H$154</f>
        <v>0</v>
      </c>
      <c r="I15" s="2">
        <f>Inputs!I$154</f>
        <v>0</v>
      </c>
      <c r="J15" s="2">
        <f>Inputs!J$154</f>
        <v>0</v>
      </c>
      <c r="K15" s="2">
        <f>Inputs!K$154</f>
        <v>0</v>
      </c>
      <c r="L15" s="2">
        <f>Inputs!L$154</f>
        <v>0</v>
      </c>
      <c r="M15" s="2">
        <f>Inputs!M$154</f>
        <v>0</v>
      </c>
      <c r="N15" s="2">
        <f>Inputs!N$154</f>
        <v>0</v>
      </c>
      <c r="O15" s="2">
        <f>Inputs!O$154</f>
        <v>0</v>
      </c>
      <c r="P15" s="2">
        <f>Inputs!P$154</f>
        <v>0</v>
      </c>
      <c r="Q15" s="2">
        <f>Inputs!Q$154</f>
        <v>0</v>
      </c>
    </row>
    <row r="16" spans="1:17" outlineLevel="3" x14ac:dyDescent="0.25">
      <c r="A16" s="5"/>
      <c r="B16" s="5"/>
      <c r="C16" s="10"/>
      <c r="D16" s="11"/>
      <c r="E16" s="6" t="str">
        <f>Inputs!E$155</f>
        <v xml:space="preserve">Performance related pay recovery adjustment mechanism adjustment - nominal (negative) (ADDN2) </v>
      </c>
      <c r="F16" s="2">
        <f>Inputs!F$155</f>
        <v>0</v>
      </c>
      <c r="G16" s="2" t="str">
        <f>Inputs!G$155</f>
        <v>£m</v>
      </c>
      <c r="H16" s="2">
        <f>Inputs!H$155</f>
        <v>0</v>
      </c>
      <c r="I16" s="2">
        <f>Inputs!I$155</f>
        <v>0</v>
      </c>
      <c r="J16" s="2">
        <f>Inputs!J$155</f>
        <v>0</v>
      </c>
      <c r="K16" s="2">
        <f>Inputs!K$155</f>
        <v>0</v>
      </c>
      <c r="L16" s="2">
        <f>Inputs!L$155</f>
        <v>0</v>
      </c>
      <c r="M16" s="2">
        <f>Inputs!M$155</f>
        <v>0</v>
      </c>
      <c r="N16" s="2">
        <f>Inputs!N$155</f>
        <v>0</v>
      </c>
      <c r="O16" s="2">
        <f>Inputs!O$155</f>
        <v>0</v>
      </c>
      <c r="P16" s="2">
        <f>Inputs!P$155</f>
        <v>0</v>
      </c>
      <c r="Q16" s="2">
        <f>Inputs!Q$155</f>
        <v>0</v>
      </c>
    </row>
    <row r="17" spans="1:17" outlineLevel="2" x14ac:dyDescent="0.25">
      <c r="A17" s="5"/>
      <c r="B17" s="5"/>
      <c r="C17" s="10"/>
      <c r="D17" s="11"/>
      <c r="E17" s="6" t="str">
        <f>Indexation!E$43</f>
        <v>CPI(H) - FYA - inflate from base year (2022-23) average</v>
      </c>
      <c r="F17" s="7">
        <f>Indexation!F$43</f>
        <v>0</v>
      </c>
      <c r="G17" s="7" t="str">
        <f>Indexation!G$43</f>
        <v>%</v>
      </c>
      <c r="H17" s="7">
        <f>Indexation!H$43</f>
        <v>0</v>
      </c>
      <c r="I17" s="7">
        <f>Indexation!I$43</f>
        <v>0</v>
      </c>
      <c r="J17" s="7">
        <f>Indexation!J$43</f>
        <v>0</v>
      </c>
      <c r="K17" s="7">
        <f>Indexation!K$43</f>
        <v>0</v>
      </c>
      <c r="L17" s="7">
        <f>Indexation!L$43</f>
        <v>0</v>
      </c>
      <c r="M17" s="7">
        <f>Indexation!M$43</f>
        <v>0</v>
      </c>
      <c r="N17" s="7">
        <f>Indexation!N$43</f>
        <v>0</v>
      </c>
      <c r="O17" s="7">
        <f>Indexation!O$43</f>
        <v>0</v>
      </c>
      <c r="P17" s="7">
        <f>Indexation!P$43</f>
        <v>0</v>
      </c>
      <c r="Q17" s="7">
        <f>Indexation!Q$43</f>
        <v>0</v>
      </c>
    </row>
    <row r="18" spans="1:17" outlineLevel="2" x14ac:dyDescent="0.25">
      <c r="A18" s="5"/>
      <c r="B18" s="5"/>
      <c r="C18" s="10"/>
      <c r="D18" s="11"/>
      <c r="E18" s="6" t="str">
        <f>Time!E$56</f>
        <v>Forecast period flag</v>
      </c>
      <c r="F18" s="3">
        <f>Time!F$56</f>
        <v>0</v>
      </c>
      <c r="G18" s="3" t="str">
        <f>Time!G$56</f>
        <v>flag</v>
      </c>
      <c r="H18" s="3">
        <f>Time!H$56</f>
        <v>5</v>
      </c>
      <c r="I18" s="3">
        <f>Time!I$56</f>
        <v>0</v>
      </c>
      <c r="J18" s="3">
        <f>Time!J$56</f>
        <v>0</v>
      </c>
      <c r="K18" s="3">
        <f>Time!K$56</f>
        <v>0</v>
      </c>
      <c r="L18" s="3">
        <f>Time!L$56</f>
        <v>1</v>
      </c>
      <c r="M18" s="3">
        <f>Time!M$56</f>
        <v>1</v>
      </c>
      <c r="N18" s="3">
        <f>Time!N$56</f>
        <v>1</v>
      </c>
      <c r="O18" s="3">
        <f>Time!O$56</f>
        <v>1</v>
      </c>
      <c r="P18" s="3">
        <f>Time!P$56</f>
        <v>1</v>
      </c>
      <c r="Q18" s="3">
        <f>Time!Q$56</f>
        <v>0</v>
      </c>
    </row>
    <row r="19" spans="1:17" outlineLevel="2" x14ac:dyDescent="0.25">
      <c r="A19" s="5"/>
      <c r="B19" s="5"/>
      <c r="C19" s="10"/>
      <c r="D19" s="11"/>
      <c r="E19" s="6" t="s">
        <v>602</v>
      </c>
      <c r="F19" s="6"/>
      <c r="G19" s="6" t="s">
        <v>212</v>
      </c>
      <c r="H19" s="2">
        <f t="shared" ref="H19:H24" si="0">SUM(J19:Q19)</f>
        <v>0</v>
      </c>
      <c r="I19" s="6"/>
      <c r="J19" s="2">
        <f t="shared" ref="J19:Q24" si="1">IF(J$17=0,0,(J11/J$17)*J$18)</f>
        <v>0</v>
      </c>
      <c r="K19" s="2">
        <f t="shared" si="1"/>
        <v>0</v>
      </c>
      <c r="L19" s="2">
        <f t="shared" si="1"/>
        <v>0</v>
      </c>
      <c r="M19" s="2">
        <f t="shared" si="1"/>
        <v>0</v>
      </c>
      <c r="N19" s="2">
        <f t="shared" si="1"/>
        <v>0</v>
      </c>
      <c r="O19" s="2">
        <f t="shared" si="1"/>
        <v>0</v>
      </c>
      <c r="P19" s="2">
        <f t="shared" si="1"/>
        <v>0</v>
      </c>
      <c r="Q19" s="2">
        <f t="shared" si="1"/>
        <v>0</v>
      </c>
    </row>
    <row r="20" spans="1:17" outlineLevel="3" x14ac:dyDescent="0.25">
      <c r="A20" s="5"/>
      <c r="B20" s="5"/>
      <c r="C20" s="10"/>
      <c r="D20" s="11"/>
      <c r="E20" s="6" t="s">
        <v>603</v>
      </c>
      <c r="F20" s="6"/>
      <c r="G20" s="6" t="s">
        <v>212</v>
      </c>
      <c r="H20" s="2">
        <f t="shared" si="0"/>
        <v>0</v>
      </c>
      <c r="I20" s="6"/>
      <c r="J20" s="2">
        <f t="shared" si="1"/>
        <v>0</v>
      </c>
      <c r="K20" s="2">
        <f t="shared" si="1"/>
        <v>0</v>
      </c>
      <c r="L20" s="2">
        <f t="shared" si="1"/>
        <v>0</v>
      </c>
      <c r="M20" s="2">
        <f t="shared" si="1"/>
        <v>0</v>
      </c>
      <c r="N20" s="2">
        <f t="shared" si="1"/>
        <v>0</v>
      </c>
      <c r="O20" s="2">
        <f t="shared" si="1"/>
        <v>0</v>
      </c>
      <c r="P20" s="2">
        <f t="shared" si="1"/>
        <v>0</v>
      </c>
      <c r="Q20" s="2">
        <f t="shared" si="1"/>
        <v>0</v>
      </c>
    </row>
    <row r="21" spans="1:17" outlineLevel="3" x14ac:dyDescent="0.25">
      <c r="A21" s="5"/>
      <c r="B21" s="5"/>
      <c r="C21" s="10"/>
      <c r="D21" s="11"/>
      <c r="E21" s="6" t="s">
        <v>604</v>
      </c>
      <c r="F21" s="6"/>
      <c r="G21" s="6" t="s">
        <v>212</v>
      </c>
      <c r="H21" s="2">
        <f t="shared" si="0"/>
        <v>0</v>
      </c>
      <c r="I21" s="6"/>
      <c r="J21" s="2">
        <f t="shared" si="1"/>
        <v>0</v>
      </c>
      <c r="K21" s="2">
        <f t="shared" si="1"/>
        <v>0</v>
      </c>
      <c r="L21" s="2">
        <f t="shared" si="1"/>
        <v>0</v>
      </c>
      <c r="M21" s="2">
        <f t="shared" si="1"/>
        <v>0</v>
      </c>
      <c r="N21" s="2">
        <f t="shared" si="1"/>
        <v>0</v>
      </c>
      <c r="O21" s="2">
        <f t="shared" si="1"/>
        <v>0</v>
      </c>
      <c r="P21" s="2">
        <f t="shared" si="1"/>
        <v>0</v>
      </c>
      <c r="Q21" s="2">
        <f t="shared" si="1"/>
        <v>0</v>
      </c>
    </row>
    <row r="22" spans="1:17" outlineLevel="3" x14ac:dyDescent="0.25">
      <c r="A22" s="5"/>
      <c r="B22" s="5"/>
      <c r="C22" s="10"/>
      <c r="D22" s="11"/>
      <c r="E22" s="6" t="s">
        <v>605</v>
      </c>
      <c r="F22" s="6"/>
      <c r="G22" s="6" t="s">
        <v>212</v>
      </c>
      <c r="H22" s="2">
        <f t="shared" si="0"/>
        <v>0</v>
      </c>
      <c r="I22" s="6"/>
      <c r="J22" s="2">
        <f t="shared" si="1"/>
        <v>0</v>
      </c>
      <c r="K22" s="2">
        <f t="shared" si="1"/>
        <v>0</v>
      </c>
      <c r="L22" s="2">
        <f t="shared" si="1"/>
        <v>0</v>
      </c>
      <c r="M22" s="2">
        <f t="shared" si="1"/>
        <v>0</v>
      </c>
      <c r="N22" s="2">
        <f t="shared" si="1"/>
        <v>0</v>
      </c>
      <c r="O22" s="2">
        <f t="shared" si="1"/>
        <v>0</v>
      </c>
      <c r="P22" s="2">
        <f t="shared" si="1"/>
        <v>0</v>
      </c>
      <c r="Q22" s="2">
        <f t="shared" si="1"/>
        <v>0</v>
      </c>
    </row>
    <row r="23" spans="1:17" outlineLevel="3" x14ac:dyDescent="0.25">
      <c r="A23" s="5"/>
      <c r="B23" s="5"/>
      <c r="C23" s="10"/>
      <c r="D23" s="11"/>
      <c r="E23" s="6" t="s">
        <v>606</v>
      </c>
      <c r="F23" s="6"/>
      <c r="G23" s="6" t="s">
        <v>212</v>
      </c>
      <c r="H23" s="2">
        <f t="shared" si="0"/>
        <v>0</v>
      </c>
      <c r="I23" s="6"/>
      <c r="J23" s="2">
        <f t="shared" si="1"/>
        <v>0</v>
      </c>
      <c r="K23" s="2">
        <f t="shared" si="1"/>
        <v>0</v>
      </c>
      <c r="L23" s="2">
        <f t="shared" si="1"/>
        <v>0</v>
      </c>
      <c r="M23" s="2">
        <f t="shared" si="1"/>
        <v>0</v>
      </c>
      <c r="N23" s="2">
        <f t="shared" si="1"/>
        <v>0</v>
      </c>
      <c r="O23" s="2">
        <f t="shared" si="1"/>
        <v>0</v>
      </c>
      <c r="P23" s="2">
        <f t="shared" si="1"/>
        <v>0</v>
      </c>
      <c r="Q23" s="2">
        <f t="shared" si="1"/>
        <v>0</v>
      </c>
    </row>
    <row r="24" spans="1:17" outlineLevel="3" x14ac:dyDescent="0.25">
      <c r="A24" s="5"/>
      <c r="B24" s="5"/>
      <c r="C24" s="10"/>
      <c r="D24" s="11"/>
      <c r="E24" s="6" t="s">
        <v>607</v>
      </c>
      <c r="F24" s="6"/>
      <c r="G24" s="6" t="s">
        <v>212</v>
      </c>
      <c r="H24" s="2">
        <f t="shared" si="0"/>
        <v>0</v>
      </c>
      <c r="I24" s="6"/>
      <c r="J24" s="2">
        <f t="shared" si="1"/>
        <v>0</v>
      </c>
      <c r="K24" s="2">
        <f t="shared" si="1"/>
        <v>0</v>
      </c>
      <c r="L24" s="2">
        <f t="shared" si="1"/>
        <v>0</v>
      </c>
      <c r="M24" s="2">
        <f t="shared" si="1"/>
        <v>0</v>
      </c>
      <c r="N24" s="2">
        <f t="shared" si="1"/>
        <v>0</v>
      </c>
      <c r="O24" s="2">
        <f t="shared" si="1"/>
        <v>0</v>
      </c>
      <c r="P24" s="2">
        <f t="shared" si="1"/>
        <v>0</v>
      </c>
      <c r="Q24" s="2">
        <f t="shared" si="1"/>
        <v>0</v>
      </c>
    </row>
    <row r="25" spans="1:17" outlineLevel="1" x14ac:dyDescent="0.25"/>
    <row r="26" spans="1:17" outlineLevel="1" x14ac:dyDescent="0.25"/>
    <row r="27" spans="1:17" outlineLevel="1" x14ac:dyDescent="0.25">
      <c r="B27" s="16" t="s">
        <v>608</v>
      </c>
    </row>
    <row r="28" spans="1:17" outlineLevel="2" x14ac:dyDescent="0.25">
      <c r="A28" s="5"/>
      <c r="B28" s="5"/>
      <c r="C28" s="10"/>
      <c r="D28" s="11"/>
      <c r="E28" s="6" t="str">
        <f>'Bioresources adjustment'!E$42</f>
        <v xml:space="preserve">Totex allowance for cost sharing - post bioresouces variable cost allowance adjustment - standard base cost sharing - real (WR) </v>
      </c>
      <c r="F28" s="2">
        <f>'Bioresources adjustment'!F$42</f>
        <v>0</v>
      </c>
      <c r="G28" s="2" t="str">
        <f>'Bioresources adjustment'!G$42</f>
        <v>£m</v>
      </c>
      <c r="H28" s="2">
        <f>'Bioresources adjustment'!H$42</f>
        <v>0</v>
      </c>
      <c r="I28" s="2">
        <f>'Bioresources adjustment'!I$42</f>
        <v>0</v>
      </c>
      <c r="J28" s="2">
        <f>'Bioresources adjustment'!J$42</f>
        <v>0</v>
      </c>
      <c r="K28" s="2">
        <f>'Bioresources adjustment'!K$42</f>
        <v>0</v>
      </c>
      <c r="L28" s="2">
        <f>'Bioresources adjustment'!L$42</f>
        <v>0</v>
      </c>
      <c r="M28" s="2">
        <f>'Bioresources adjustment'!M$42</f>
        <v>0</v>
      </c>
      <c r="N28" s="2">
        <f>'Bioresources adjustment'!N$42</f>
        <v>0</v>
      </c>
      <c r="O28" s="2">
        <f>'Bioresources adjustment'!O$42</f>
        <v>0</v>
      </c>
      <c r="P28" s="2">
        <f>'Bioresources adjustment'!P$42</f>
        <v>0</v>
      </c>
      <c r="Q28" s="2">
        <f>'Bioresources adjustment'!Q$42</f>
        <v>0</v>
      </c>
    </row>
    <row r="29" spans="1:17" outlineLevel="3" x14ac:dyDescent="0.25">
      <c r="A29" s="5"/>
      <c r="B29" s="5"/>
      <c r="C29" s="10"/>
      <c r="D29" s="11"/>
      <c r="E29" s="6" t="str">
        <f>'Bioresources adjustment'!E$43</f>
        <v xml:space="preserve">Totex allowance for cost sharing - post bioresouces variable cost allowance adjustment - standard base cost sharing - real (WN+) </v>
      </c>
      <c r="F29" s="2">
        <f>'Bioresources adjustment'!F$43</f>
        <v>0</v>
      </c>
      <c r="G29" s="2" t="str">
        <f>'Bioresources adjustment'!G$43</f>
        <v>£m</v>
      </c>
      <c r="H29" s="2">
        <f>'Bioresources adjustment'!H$43</f>
        <v>0</v>
      </c>
      <c r="I29" s="2">
        <f>'Bioresources adjustment'!I$43</f>
        <v>0</v>
      </c>
      <c r="J29" s="2">
        <f>'Bioresources adjustment'!J$43</f>
        <v>0</v>
      </c>
      <c r="K29" s="2">
        <f>'Bioresources adjustment'!K$43</f>
        <v>0</v>
      </c>
      <c r="L29" s="2">
        <f>'Bioresources adjustment'!L$43</f>
        <v>0</v>
      </c>
      <c r="M29" s="2">
        <f>'Bioresources adjustment'!M$43</f>
        <v>0</v>
      </c>
      <c r="N29" s="2">
        <f>'Bioresources adjustment'!N$43</f>
        <v>0</v>
      </c>
      <c r="O29" s="2">
        <f>'Bioresources adjustment'!O$43</f>
        <v>0</v>
      </c>
      <c r="P29" s="2">
        <f>'Bioresources adjustment'!P$43</f>
        <v>0</v>
      </c>
      <c r="Q29" s="2">
        <f>'Bioresources adjustment'!Q$43</f>
        <v>0</v>
      </c>
    </row>
    <row r="30" spans="1:17" outlineLevel="3" x14ac:dyDescent="0.25">
      <c r="A30" s="5"/>
      <c r="B30" s="5"/>
      <c r="C30" s="10"/>
      <c r="D30" s="11"/>
      <c r="E30" s="6" t="str">
        <f>'Bioresources adjustment'!E$44</f>
        <v xml:space="preserve">Totex allowance for cost sharing - post bioresouces variable cost allowance adjustment - standard base cost sharing - real (WWN+) </v>
      </c>
      <c r="F30" s="2">
        <f>'Bioresources adjustment'!F$44</f>
        <v>0</v>
      </c>
      <c r="G30" s="2" t="str">
        <f>'Bioresources adjustment'!G$44</f>
        <v>£m</v>
      </c>
      <c r="H30" s="2">
        <f>'Bioresources adjustment'!H$44</f>
        <v>0</v>
      </c>
      <c r="I30" s="2">
        <f>'Bioresources adjustment'!I$44</f>
        <v>0</v>
      </c>
      <c r="J30" s="2">
        <f>'Bioresources adjustment'!J$44</f>
        <v>0</v>
      </c>
      <c r="K30" s="2">
        <f>'Bioresources adjustment'!K$44</f>
        <v>0</v>
      </c>
      <c r="L30" s="2">
        <f>'Bioresources adjustment'!L$44</f>
        <v>0</v>
      </c>
      <c r="M30" s="2">
        <f>'Bioresources adjustment'!M$44</f>
        <v>0</v>
      </c>
      <c r="N30" s="2">
        <f>'Bioresources adjustment'!N$44</f>
        <v>0</v>
      </c>
      <c r="O30" s="2">
        <f>'Bioresources adjustment'!O$44</f>
        <v>0</v>
      </c>
      <c r="P30" s="2">
        <f>'Bioresources adjustment'!P$44</f>
        <v>0</v>
      </c>
      <c r="Q30" s="2">
        <f>'Bioresources adjustment'!Q$44</f>
        <v>0</v>
      </c>
    </row>
    <row r="31" spans="1:17" outlineLevel="3" x14ac:dyDescent="0.25">
      <c r="A31" s="5"/>
      <c r="B31" s="5"/>
      <c r="C31" s="10"/>
      <c r="D31" s="11"/>
      <c r="E31" s="6" t="str">
        <f>'Bioresources adjustment'!E$45</f>
        <v xml:space="preserve">Totex allowance for cost sharing - post bioresouces variable cost allowance adjustment - standard base cost sharing - real (BIO) </v>
      </c>
      <c r="F31" s="2">
        <f>'Bioresources adjustment'!F$45</f>
        <v>0</v>
      </c>
      <c r="G31" s="2" t="str">
        <f>'Bioresources adjustment'!G$45</f>
        <v>£m</v>
      </c>
      <c r="H31" s="2">
        <f>'Bioresources adjustment'!H$45</f>
        <v>0</v>
      </c>
      <c r="I31" s="2">
        <f>'Bioresources adjustment'!I$45</f>
        <v>0</v>
      </c>
      <c r="J31" s="2">
        <f>'Bioresources adjustment'!J$45</f>
        <v>0</v>
      </c>
      <c r="K31" s="2">
        <f>'Bioresources adjustment'!K$45</f>
        <v>0</v>
      </c>
      <c r="L31" s="2">
        <f>'Bioresources adjustment'!L$45</f>
        <v>0</v>
      </c>
      <c r="M31" s="2">
        <f>'Bioresources adjustment'!M$45</f>
        <v>0</v>
      </c>
      <c r="N31" s="2">
        <f>'Bioresources adjustment'!N$45</f>
        <v>0</v>
      </c>
      <c r="O31" s="2">
        <f>'Bioresources adjustment'!O$45</f>
        <v>0</v>
      </c>
      <c r="P31" s="2">
        <f>'Bioresources adjustment'!P$45</f>
        <v>0</v>
      </c>
      <c r="Q31" s="2">
        <f>'Bioresources adjustment'!Q$45</f>
        <v>0</v>
      </c>
    </row>
    <row r="32" spans="1:17" outlineLevel="3" x14ac:dyDescent="0.25">
      <c r="A32" s="5"/>
      <c r="B32" s="5"/>
      <c r="C32" s="10"/>
      <c r="D32" s="11"/>
      <c r="E32" s="6" t="str">
        <f>'Bioresources adjustment'!E$46</f>
        <v xml:space="preserve">Totex allowance for cost sharing - post bioresouces variable cost allowance adjustment - standard base cost sharing - real (ADDN1) </v>
      </c>
      <c r="F32" s="2">
        <f>'Bioresources adjustment'!F$46</f>
        <v>0</v>
      </c>
      <c r="G32" s="2" t="str">
        <f>'Bioresources adjustment'!G$46</f>
        <v>£m</v>
      </c>
      <c r="H32" s="2">
        <f>'Bioresources adjustment'!H$46</f>
        <v>0</v>
      </c>
      <c r="I32" s="2">
        <f>'Bioresources adjustment'!I$46</f>
        <v>0</v>
      </c>
      <c r="J32" s="2">
        <f>'Bioresources adjustment'!J$46</f>
        <v>0</v>
      </c>
      <c r="K32" s="2">
        <f>'Bioresources adjustment'!K$46</f>
        <v>0</v>
      </c>
      <c r="L32" s="2">
        <f>'Bioresources adjustment'!L$46</f>
        <v>0</v>
      </c>
      <c r="M32" s="2">
        <f>'Bioresources adjustment'!M$46</f>
        <v>0</v>
      </c>
      <c r="N32" s="2">
        <f>'Bioresources adjustment'!N$46</f>
        <v>0</v>
      </c>
      <c r="O32" s="2">
        <f>'Bioresources adjustment'!O$46</f>
        <v>0</v>
      </c>
      <c r="P32" s="2">
        <f>'Bioresources adjustment'!P$46</f>
        <v>0</v>
      </c>
      <c r="Q32" s="2">
        <f>'Bioresources adjustment'!Q$46</f>
        <v>0</v>
      </c>
    </row>
    <row r="33" spans="1:17" outlineLevel="3" x14ac:dyDescent="0.25">
      <c r="A33" s="5"/>
      <c r="B33" s="5"/>
      <c r="C33" s="10"/>
      <c r="D33" s="11"/>
      <c r="E33" s="6" t="str">
        <f>'Bioresources adjustment'!E$47</f>
        <v xml:space="preserve">Totex allowance for cost sharing - post bioresouces variable cost allowance adjustment - standard base cost sharing - real (ADDN2) </v>
      </c>
      <c r="F33" s="2">
        <f>'Bioresources adjustment'!F$47</f>
        <v>0</v>
      </c>
      <c r="G33" s="2" t="str">
        <f>'Bioresources adjustment'!G$47</f>
        <v>£m</v>
      </c>
      <c r="H33" s="2">
        <f>'Bioresources adjustment'!H$47</f>
        <v>0</v>
      </c>
      <c r="I33" s="2">
        <f>'Bioresources adjustment'!I$47</f>
        <v>0</v>
      </c>
      <c r="J33" s="2">
        <f>'Bioresources adjustment'!J$47</f>
        <v>0</v>
      </c>
      <c r="K33" s="2">
        <f>'Bioresources adjustment'!K$47</f>
        <v>0</v>
      </c>
      <c r="L33" s="2">
        <f>'Bioresources adjustment'!L$47</f>
        <v>0</v>
      </c>
      <c r="M33" s="2">
        <f>'Bioresources adjustment'!M$47</f>
        <v>0</v>
      </c>
      <c r="N33" s="2">
        <f>'Bioresources adjustment'!N$47</f>
        <v>0</v>
      </c>
      <c r="O33" s="2">
        <f>'Bioresources adjustment'!O$47</f>
        <v>0</v>
      </c>
      <c r="P33" s="2">
        <f>'Bioresources adjustment'!P$47</f>
        <v>0</v>
      </c>
      <c r="Q33" s="2">
        <f>'Bioresources adjustment'!Q$47</f>
        <v>0</v>
      </c>
    </row>
    <row r="34" spans="1:17" outlineLevel="2" x14ac:dyDescent="0.25">
      <c r="A34" s="5"/>
      <c r="B34" s="5"/>
      <c r="C34" s="10"/>
      <c r="D34" s="11"/>
      <c r="E34" s="6" t="str">
        <f>'Bioresources adjustment'!E$63</f>
        <v xml:space="preserve">Real price effects adjustment - post bioresources variable cost allowance adjustment - standard base - real (WR) </v>
      </c>
      <c r="F34" s="2">
        <f>'Bioresources adjustment'!F$63</f>
        <v>0</v>
      </c>
      <c r="G34" s="2" t="str">
        <f>'Bioresources adjustment'!G$63</f>
        <v>£m</v>
      </c>
      <c r="H34" s="2">
        <f>'Bioresources adjustment'!H$63</f>
        <v>0</v>
      </c>
      <c r="I34" s="2">
        <f>'Bioresources adjustment'!I$63</f>
        <v>0</v>
      </c>
      <c r="J34" s="2">
        <f>'Bioresources adjustment'!J$63</f>
        <v>0</v>
      </c>
      <c r="K34" s="2">
        <f>'Bioresources adjustment'!K$63</f>
        <v>0</v>
      </c>
      <c r="L34" s="2">
        <f>'Bioresources adjustment'!L$63</f>
        <v>0</v>
      </c>
      <c r="M34" s="2">
        <f>'Bioresources adjustment'!M$63</f>
        <v>0</v>
      </c>
      <c r="N34" s="2">
        <f>'Bioresources adjustment'!N$63</f>
        <v>0</v>
      </c>
      <c r="O34" s="2">
        <f>'Bioresources adjustment'!O$63</f>
        <v>0</v>
      </c>
      <c r="P34" s="2">
        <f>'Bioresources adjustment'!P$63</f>
        <v>0</v>
      </c>
      <c r="Q34" s="2">
        <f>'Bioresources adjustment'!Q$63</f>
        <v>0</v>
      </c>
    </row>
    <row r="35" spans="1:17" outlineLevel="3" x14ac:dyDescent="0.25">
      <c r="A35" s="5"/>
      <c r="B35" s="5"/>
      <c r="C35" s="10"/>
      <c r="D35" s="11"/>
      <c r="E35" s="6" t="str">
        <f>'Bioresources adjustment'!E$64</f>
        <v xml:space="preserve">Real price effects adjustment - post bioresources variable cost allowance adjustment - standard base - real (WN+) </v>
      </c>
      <c r="F35" s="2">
        <f>'Bioresources adjustment'!F$64</f>
        <v>0</v>
      </c>
      <c r="G35" s="2" t="str">
        <f>'Bioresources adjustment'!G$64</f>
        <v>£m</v>
      </c>
      <c r="H35" s="2">
        <f>'Bioresources adjustment'!H$64</f>
        <v>0</v>
      </c>
      <c r="I35" s="2">
        <f>'Bioresources adjustment'!I$64</f>
        <v>0</v>
      </c>
      <c r="J35" s="2">
        <f>'Bioresources adjustment'!J$64</f>
        <v>0</v>
      </c>
      <c r="K35" s="2">
        <f>'Bioresources adjustment'!K$64</f>
        <v>0</v>
      </c>
      <c r="L35" s="2">
        <f>'Bioresources adjustment'!L$64</f>
        <v>0</v>
      </c>
      <c r="M35" s="2">
        <f>'Bioresources adjustment'!M$64</f>
        <v>0</v>
      </c>
      <c r="N35" s="2">
        <f>'Bioresources adjustment'!N$64</f>
        <v>0</v>
      </c>
      <c r="O35" s="2">
        <f>'Bioresources adjustment'!O$64</f>
        <v>0</v>
      </c>
      <c r="P35" s="2">
        <f>'Bioresources adjustment'!P$64</f>
        <v>0</v>
      </c>
      <c r="Q35" s="2">
        <f>'Bioresources adjustment'!Q$64</f>
        <v>0</v>
      </c>
    </row>
    <row r="36" spans="1:17" outlineLevel="3" x14ac:dyDescent="0.25">
      <c r="A36" s="5"/>
      <c r="B36" s="5"/>
      <c r="C36" s="10"/>
      <c r="D36" s="11"/>
      <c r="E36" s="6" t="str">
        <f>'Bioresources adjustment'!E$65</f>
        <v xml:space="preserve">Real price effects adjustment - post bioresources variable cost allowance adjustment - standard base - real (WWN+) </v>
      </c>
      <c r="F36" s="2">
        <f>'Bioresources adjustment'!F$65</f>
        <v>0</v>
      </c>
      <c r="G36" s="2" t="str">
        <f>'Bioresources adjustment'!G$65</f>
        <v>£m</v>
      </c>
      <c r="H36" s="2">
        <f>'Bioresources adjustment'!H$65</f>
        <v>0</v>
      </c>
      <c r="I36" s="2">
        <f>'Bioresources adjustment'!I$65</f>
        <v>0</v>
      </c>
      <c r="J36" s="2">
        <f>'Bioresources adjustment'!J$65</f>
        <v>0</v>
      </c>
      <c r="K36" s="2">
        <f>'Bioresources adjustment'!K$65</f>
        <v>0</v>
      </c>
      <c r="L36" s="2">
        <f>'Bioresources adjustment'!L$65</f>
        <v>0</v>
      </c>
      <c r="M36" s="2">
        <f>'Bioresources adjustment'!M$65</f>
        <v>0</v>
      </c>
      <c r="N36" s="2">
        <f>'Bioresources adjustment'!N$65</f>
        <v>0</v>
      </c>
      <c r="O36" s="2">
        <f>'Bioresources adjustment'!O$65</f>
        <v>0</v>
      </c>
      <c r="P36" s="2">
        <f>'Bioresources adjustment'!P$65</f>
        <v>0</v>
      </c>
      <c r="Q36" s="2">
        <f>'Bioresources adjustment'!Q$65</f>
        <v>0</v>
      </c>
    </row>
    <row r="37" spans="1:17" outlineLevel="3" x14ac:dyDescent="0.25">
      <c r="A37" s="5"/>
      <c r="B37" s="5"/>
      <c r="C37" s="10"/>
      <c r="D37" s="11"/>
      <c r="E37" s="6" t="str">
        <f>'Bioresources adjustment'!E$66</f>
        <v xml:space="preserve">Real price effects adjustment - post bioresources variable cost allowance adjustment - standard base - real (BIO) </v>
      </c>
      <c r="F37" s="2">
        <f>'Bioresources adjustment'!F$66</f>
        <v>0</v>
      </c>
      <c r="G37" s="2" t="str">
        <f>'Bioresources adjustment'!G$66</f>
        <v>£m</v>
      </c>
      <c r="H37" s="2">
        <f>'Bioresources adjustment'!H$66</f>
        <v>0</v>
      </c>
      <c r="I37" s="2">
        <f>'Bioresources adjustment'!I$66</f>
        <v>0</v>
      </c>
      <c r="J37" s="2">
        <f>'Bioresources adjustment'!J$66</f>
        <v>0</v>
      </c>
      <c r="K37" s="2">
        <f>'Bioresources adjustment'!K$66</f>
        <v>0</v>
      </c>
      <c r="L37" s="2">
        <f>'Bioresources adjustment'!L$66</f>
        <v>0</v>
      </c>
      <c r="M37" s="2">
        <f>'Bioresources adjustment'!M$66</f>
        <v>0</v>
      </c>
      <c r="N37" s="2">
        <f>'Bioresources adjustment'!N$66</f>
        <v>0</v>
      </c>
      <c r="O37" s="2">
        <f>'Bioresources adjustment'!O$66</f>
        <v>0</v>
      </c>
      <c r="P37" s="2">
        <f>'Bioresources adjustment'!P$66</f>
        <v>0</v>
      </c>
      <c r="Q37" s="2">
        <f>'Bioresources adjustment'!Q$66</f>
        <v>0</v>
      </c>
    </row>
    <row r="38" spans="1:17" outlineLevel="3" x14ac:dyDescent="0.25">
      <c r="A38" s="5"/>
      <c r="B38" s="5"/>
      <c r="C38" s="10"/>
      <c r="D38" s="11"/>
      <c r="E38" s="6" t="str">
        <f>'Bioresources adjustment'!E$67</f>
        <v xml:space="preserve">Real price effects adjustment - post bioresources variable cost allowance adjustment - standard base - real (ADDN1) </v>
      </c>
      <c r="F38" s="2">
        <f>'Bioresources adjustment'!F$67</f>
        <v>0</v>
      </c>
      <c r="G38" s="2" t="str">
        <f>'Bioresources adjustment'!G$67</f>
        <v>£m</v>
      </c>
      <c r="H38" s="2">
        <f>'Bioresources adjustment'!H$67</f>
        <v>0</v>
      </c>
      <c r="I38" s="2">
        <f>'Bioresources adjustment'!I$67</f>
        <v>0</v>
      </c>
      <c r="J38" s="2">
        <f>'Bioresources adjustment'!J$67</f>
        <v>0</v>
      </c>
      <c r="K38" s="2">
        <f>'Bioresources adjustment'!K$67</f>
        <v>0</v>
      </c>
      <c r="L38" s="2">
        <f>'Bioresources adjustment'!L$67</f>
        <v>0</v>
      </c>
      <c r="M38" s="2">
        <f>'Bioresources adjustment'!M$67</f>
        <v>0</v>
      </c>
      <c r="N38" s="2">
        <f>'Bioresources adjustment'!N$67</f>
        <v>0</v>
      </c>
      <c r="O38" s="2">
        <f>'Bioresources adjustment'!O$67</f>
        <v>0</v>
      </c>
      <c r="P38" s="2">
        <f>'Bioresources adjustment'!P$67</f>
        <v>0</v>
      </c>
      <c r="Q38" s="2">
        <f>'Bioresources adjustment'!Q$67</f>
        <v>0</v>
      </c>
    </row>
    <row r="39" spans="1:17" outlineLevel="3" x14ac:dyDescent="0.25">
      <c r="A39" s="5"/>
      <c r="B39" s="5"/>
      <c r="C39" s="10"/>
      <c r="D39" s="11"/>
      <c r="E39" s="6" t="str">
        <f>'Bioresources adjustment'!E$68</f>
        <v xml:space="preserve">Real price effects adjustment - post bioresources variable cost allowance adjustment - standard base - real (ADDN2) </v>
      </c>
      <c r="F39" s="2">
        <f>'Bioresources adjustment'!F$68</f>
        <v>0</v>
      </c>
      <c r="G39" s="2" t="str">
        <f>'Bioresources adjustment'!G$68</f>
        <v>£m</v>
      </c>
      <c r="H39" s="2">
        <f>'Bioresources adjustment'!H$68</f>
        <v>0</v>
      </c>
      <c r="I39" s="2">
        <f>'Bioresources adjustment'!I$68</f>
        <v>0</v>
      </c>
      <c r="J39" s="2">
        <f>'Bioresources adjustment'!J$68</f>
        <v>0</v>
      </c>
      <c r="K39" s="2">
        <f>'Bioresources adjustment'!K$68</f>
        <v>0</v>
      </c>
      <c r="L39" s="2">
        <f>'Bioresources adjustment'!L$68</f>
        <v>0</v>
      </c>
      <c r="M39" s="2">
        <f>'Bioresources adjustment'!M$68</f>
        <v>0</v>
      </c>
      <c r="N39" s="2">
        <f>'Bioresources adjustment'!N$68</f>
        <v>0</v>
      </c>
      <c r="O39" s="2">
        <f>'Bioresources adjustment'!O$68</f>
        <v>0</v>
      </c>
      <c r="P39" s="2">
        <f>'Bioresources adjustment'!P$68</f>
        <v>0</v>
      </c>
      <c r="Q39" s="2">
        <f>'Bioresources adjustment'!Q$68</f>
        <v>0</v>
      </c>
    </row>
    <row r="40" spans="1:17" outlineLevel="2" x14ac:dyDescent="0.25">
      <c r="A40" s="5"/>
      <c r="B40" s="5"/>
      <c r="C40" s="10"/>
      <c r="D40" s="11"/>
      <c r="E40" s="6" t="str">
        <f>Inputs!E$134</f>
        <v xml:space="preserve">Price control deliverables adjustment - standard base - real (WR) </v>
      </c>
      <c r="F40" s="2">
        <f>Inputs!F$134</f>
        <v>0</v>
      </c>
      <c r="G40" s="2" t="str">
        <f>Inputs!G$134</f>
        <v>£m</v>
      </c>
      <c r="H40" s="2">
        <f>Inputs!H$134</f>
        <v>0</v>
      </c>
      <c r="I40" s="2">
        <f>Inputs!I$134</f>
        <v>0</v>
      </c>
      <c r="J40" s="2">
        <f>Inputs!J$134</f>
        <v>0</v>
      </c>
      <c r="K40" s="2">
        <f>Inputs!K$134</f>
        <v>0</v>
      </c>
      <c r="L40" s="2">
        <f>Inputs!L$134</f>
        <v>0</v>
      </c>
      <c r="M40" s="2">
        <f>Inputs!M$134</f>
        <v>0</v>
      </c>
      <c r="N40" s="2">
        <f>Inputs!N$134</f>
        <v>0</v>
      </c>
      <c r="O40" s="2">
        <f>Inputs!O$134</f>
        <v>0</v>
      </c>
      <c r="P40" s="2">
        <f>Inputs!P$134</f>
        <v>0</v>
      </c>
      <c r="Q40" s="2">
        <f>Inputs!Q$134</f>
        <v>0</v>
      </c>
    </row>
    <row r="41" spans="1:17" outlineLevel="3" x14ac:dyDescent="0.25">
      <c r="A41" s="5"/>
      <c r="B41" s="5"/>
      <c r="C41" s="10"/>
      <c r="D41" s="11"/>
      <c r="E41" s="6" t="str">
        <f>Inputs!E$135</f>
        <v xml:space="preserve">Price control deliverables adjustment - standard base - real (WN+) </v>
      </c>
      <c r="F41" s="2">
        <f>Inputs!F$135</f>
        <v>0</v>
      </c>
      <c r="G41" s="2" t="str">
        <f>Inputs!G$135</f>
        <v>£m</v>
      </c>
      <c r="H41" s="2">
        <f>Inputs!H$135</f>
        <v>0</v>
      </c>
      <c r="I41" s="2">
        <f>Inputs!I$135</f>
        <v>0</v>
      </c>
      <c r="J41" s="2">
        <f>Inputs!J$135</f>
        <v>0</v>
      </c>
      <c r="K41" s="2">
        <f>Inputs!K$135</f>
        <v>0</v>
      </c>
      <c r="L41" s="2">
        <f>Inputs!L$135</f>
        <v>0</v>
      </c>
      <c r="M41" s="2">
        <f>Inputs!M$135</f>
        <v>0</v>
      </c>
      <c r="N41" s="2">
        <f>Inputs!N$135</f>
        <v>0</v>
      </c>
      <c r="O41" s="2">
        <f>Inputs!O$135</f>
        <v>0</v>
      </c>
      <c r="P41" s="2">
        <f>Inputs!P$135</f>
        <v>0</v>
      </c>
      <c r="Q41" s="2">
        <f>Inputs!Q$135</f>
        <v>0</v>
      </c>
    </row>
    <row r="42" spans="1:17" outlineLevel="3" x14ac:dyDescent="0.25">
      <c r="A42" s="5"/>
      <c r="B42" s="5"/>
      <c r="C42" s="10"/>
      <c r="D42" s="11"/>
      <c r="E42" s="6" t="str">
        <f>Inputs!E$136</f>
        <v xml:space="preserve">Price control deliverables adjustment - standard base - real (WWN+) </v>
      </c>
      <c r="F42" s="2">
        <f>Inputs!F$136</f>
        <v>0</v>
      </c>
      <c r="G42" s="2" t="str">
        <f>Inputs!G$136</f>
        <v>£m</v>
      </c>
      <c r="H42" s="2">
        <f>Inputs!H$136</f>
        <v>0</v>
      </c>
      <c r="I42" s="2">
        <f>Inputs!I$136</f>
        <v>0</v>
      </c>
      <c r="J42" s="2">
        <f>Inputs!J$136</f>
        <v>0</v>
      </c>
      <c r="K42" s="2">
        <f>Inputs!K$136</f>
        <v>0</v>
      </c>
      <c r="L42" s="2">
        <f>Inputs!L$136</f>
        <v>0</v>
      </c>
      <c r="M42" s="2">
        <f>Inputs!M$136</f>
        <v>0</v>
      </c>
      <c r="N42" s="2">
        <f>Inputs!N$136</f>
        <v>0</v>
      </c>
      <c r="O42" s="2">
        <f>Inputs!O$136</f>
        <v>0</v>
      </c>
      <c r="P42" s="2">
        <f>Inputs!P$136</f>
        <v>0</v>
      </c>
      <c r="Q42" s="2">
        <f>Inputs!Q$136</f>
        <v>0</v>
      </c>
    </row>
    <row r="43" spans="1:17" outlineLevel="3" x14ac:dyDescent="0.25">
      <c r="A43" s="5"/>
      <c r="B43" s="5"/>
      <c r="C43" s="10"/>
      <c r="D43" s="11"/>
      <c r="E43" s="6" t="str">
        <f>Inputs!E$137</f>
        <v xml:space="preserve">Price control deliverables adjustment - standard base - real (BIO) </v>
      </c>
      <c r="F43" s="2">
        <f>Inputs!F$137</f>
        <v>0</v>
      </c>
      <c r="G43" s="2" t="str">
        <f>Inputs!G$137</f>
        <v>£m</v>
      </c>
      <c r="H43" s="2">
        <f>Inputs!H$137</f>
        <v>0</v>
      </c>
      <c r="I43" s="2">
        <f>Inputs!I$137</f>
        <v>0</v>
      </c>
      <c r="J43" s="2">
        <f>Inputs!J$137</f>
        <v>0</v>
      </c>
      <c r="K43" s="2">
        <f>Inputs!K$137</f>
        <v>0</v>
      </c>
      <c r="L43" s="2">
        <f>Inputs!L$137</f>
        <v>0</v>
      </c>
      <c r="M43" s="2">
        <f>Inputs!M$137</f>
        <v>0</v>
      </c>
      <c r="N43" s="2">
        <f>Inputs!N$137</f>
        <v>0</v>
      </c>
      <c r="O43" s="2">
        <f>Inputs!O$137</f>
        <v>0</v>
      </c>
      <c r="P43" s="2">
        <f>Inputs!P$137</f>
        <v>0</v>
      </c>
      <c r="Q43" s="2">
        <f>Inputs!Q$137</f>
        <v>0</v>
      </c>
    </row>
    <row r="44" spans="1:17" outlineLevel="3" x14ac:dyDescent="0.25">
      <c r="A44" s="5"/>
      <c r="B44" s="5"/>
      <c r="C44" s="10"/>
      <c r="D44" s="11"/>
      <c r="E44" s="6" t="str">
        <f>Inputs!E$138</f>
        <v xml:space="preserve">Price control deliverables adjustment - standard base - real (ADDN1) </v>
      </c>
      <c r="F44" s="2">
        <f>Inputs!F$138</f>
        <v>0</v>
      </c>
      <c r="G44" s="2" t="str">
        <f>Inputs!G$138</f>
        <v>£m</v>
      </c>
      <c r="H44" s="2">
        <f>Inputs!H$138</f>
        <v>0</v>
      </c>
      <c r="I44" s="2">
        <f>Inputs!I$138</f>
        <v>0</v>
      </c>
      <c r="J44" s="2">
        <f>Inputs!J$138</f>
        <v>0</v>
      </c>
      <c r="K44" s="2">
        <f>Inputs!K$138</f>
        <v>0</v>
      </c>
      <c r="L44" s="2">
        <f>Inputs!L$138</f>
        <v>0</v>
      </c>
      <c r="M44" s="2">
        <f>Inputs!M$138</f>
        <v>0</v>
      </c>
      <c r="N44" s="2">
        <f>Inputs!N$138</f>
        <v>0</v>
      </c>
      <c r="O44" s="2">
        <f>Inputs!O$138</f>
        <v>0</v>
      </c>
      <c r="P44" s="2">
        <f>Inputs!P$138</f>
        <v>0</v>
      </c>
      <c r="Q44" s="2">
        <f>Inputs!Q$138</f>
        <v>0</v>
      </c>
    </row>
    <row r="45" spans="1:17" outlineLevel="3" x14ac:dyDescent="0.25">
      <c r="A45" s="5"/>
      <c r="B45" s="5"/>
      <c r="C45" s="10"/>
      <c r="D45" s="11"/>
      <c r="E45" s="6" t="str">
        <f>Inputs!E$139</f>
        <v xml:space="preserve">Price control deliverables adjustment - standard base - real (ADDN2) </v>
      </c>
      <c r="F45" s="2">
        <f>Inputs!F$139</f>
        <v>0</v>
      </c>
      <c r="G45" s="2" t="str">
        <f>Inputs!G$139</f>
        <v>£m</v>
      </c>
      <c r="H45" s="2">
        <f>Inputs!H$139</f>
        <v>0</v>
      </c>
      <c r="I45" s="2">
        <f>Inputs!I$139</f>
        <v>0</v>
      </c>
      <c r="J45" s="2">
        <f>Inputs!J$139</f>
        <v>0</v>
      </c>
      <c r="K45" s="2">
        <f>Inputs!K$139</f>
        <v>0</v>
      </c>
      <c r="L45" s="2">
        <f>Inputs!L$139</f>
        <v>0</v>
      </c>
      <c r="M45" s="2">
        <f>Inputs!M$139</f>
        <v>0</v>
      </c>
      <c r="N45" s="2">
        <f>Inputs!N$139</f>
        <v>0</v>
      </c>
      <c r="O45" s="2">
        <f>Inputs!O$139</f>
        <v>0</v>
      </c>
      <c r="P45" s="2">
        <f>Inputs!P$139</f>
        <v>0</v>
      </c>
      <c r="Q45" s="2">
        <f>Inputs!Q$139</f>
        <v>0</v>
      </c>
    </row>
    <row r="46" spans="1:17" outlineLevel="2" x14ac:dyDescent="0.25">
      <c r="A46" s="5"/>
      <c r="B46" s="5"/>
      <c r="C46" s="10"/>
      <c r="D46" s="11"/>
      <c r="E46" s="6" t="str">
        <f>Inputs!E$142</f>
        <v xml:space="preserve">Asset health adjustment - real (WR) </v>
      </c>
      <c r="F46" s="2">
        <f>Inputs!F$142</f>
        <v>0</v>
      </c>
      <c r="G46" s="2" t="str">
        <f>Inputs!G$142</f>
        <v>£m</v>
      </c>
      <c r="H46" s="2">
        <f>Inputs!H$142</f>
        <v>0</v>
      </c>
      <c r="I46" s="2">
        <f>Inputs!I$142</f>
        <v>0</v>
      </c>
      <c r="J46" s="2">
        <f>Inputs!J$142</f>
        <v>0</v>
      </c>
      <c r="K46" s="2">
        <f>Inputs!K$142</f>
        <v>0</v>
      </c>
      <c r="L46" s="2">
        <f>Inputs!L$142</f>
        <v>0</v>
      </c>
      <c r="M46" s="2">
        <f>Inputs!M$142</f>
        <v>0</v>
      </c>
      <c r="N46" s="2">
        <f>Inputs!N$142</f>
        <v>0</v>
      </c>
      <c r="O46" s="2">
        <f>Inputs!O$142</f>
        <v>0</v>
      </c>
      <c r="P46" s="2">
        <f>Inputs!P$142</f>
        <v>0</v>
      </c>
      <c r="Q46" s="2">
        <f>Inputs!Q$142</f>
        <v>0</v>
      </c>
    </row>
    <row r="47" spans="1:17" outlineLevel="3" x14ac:dyDescent="0.25">
      <c r="A47" s="5"/>
      <c r="B47" s="5"/>
      <c r="C47" s="10"/>
      <c r="D47" s="11"/>
      <c r="E47" s="6" t="str">
        <f>Inputs!E$143</f>
        <v xml:space="preserve">Asset health adjustment - real (WN+) </v>
      </c>
      <c r="F47" s="2">
        <f>Inputs!F$143</f>
        <v>0</v>
      </c>
      <c r="G47" s="2" t="str">
        <f>Inputs!G$143</f>
        <v>£m</v>
      </c>
      <c r="H47" s="2">
        <f>Inputs!H$143</f>
        <v>0</v>
      </c>
      <c r="I47" s="2">
        <f>Inputs!I$143</f>
        <v>0</v>
      </c>
      <c r="J47" s="2">
        <f>Inputs!J$143</f>
        <v>0</v>
      </c>
      <c r="K47" s="2">
        <f>Inputs!K$143</f>
        <v>0</v>
      </c>
      <c r="L47" s="2">
        <f>Inputs!L$143</f>
        <v>0</v>
      </c>
      <c r="M47" s="2">
        <f>Inputs!M$143</f>
        <v>0</v>
      </c>
      <c r="N47" s="2">
        <f>Inputs!N$143</f>
        <v>0</v>
      </c>
      <c r="O47" s="2">
        <f>Inputs!O$143</f>
        <v>0</v>
      </c>
      <c r="P47" s="2">
        <f>Inputs!P$143</f>
        <v>0</v>
      </c>
      <c r="Q47" s="2">
        <f>Inputs!Q$143</f>
        <v>0</v>
      </c>
    </row>
    <row r="48" spans="1:17" outlineLevel="3" x14ac:dyDescent="0.25">
      <c r="A48" s="5"/>
      <c r="B48" s="5"/>
      <c r="C48" s="10"/>
      <c r="D48" s="11"/>
      <c r="E48" s="6" t="str">
        <f>Inputs!E$144</f>
        <v xml:space="preserve">Asset health adjustment - real (WWN+) </v>
      </c>
      <c r="F48" s="2">
        <f>Inputs!F$144</f>
        <v>0</v>
      </c>
      <c r="G48" s="2" t="str">
        <f>Inputs!G$144</f>
        <v>£m</v>
      </c>
      <c r="H48" s="2">
        <f>Inputs!H$144</f>
        <v>0</v>
      </c>
      <c r="I48" s="2">
        <f>Inputs!I$144</f>
        <v>0</v>
      </c>
      <c r="J48" s="2">
        <f>Inputs!J$144</f>
        <v>0</v>
      </c>
      <c r="K48" s="2">
        <f>Inputs!K$144</f>
        <v>0</v>
      </c>
      <c r="L48" s="2">
        <f>Inputs!L$144</f>
        <v>0</v>
      </c>
      <c r="M48" s="2">
        <f>Inputs!M$144</f>
        <v>0</v>
      </c>
      <c r="N48" s="2">
        <f>Inputs!N$144</f>
        <v>0</v>
      </c>
      <c r="O48" s="2">
        <f>Inputs!O$144</f>
        <v>0</v>
      </c>
      <c r="P48" s="2">
        <f>Inputs!P$144</f>
        <v>0</v>
      </c>
      <c r="Q48" s="2">
        <f>Inputs!Q$144</f>
        <v>0</v>
      </c>
    </row>
    <row r="49" spans="1:17" outlineLevel="3" x14ac:dyDescent="0.25">
      <c r="A49" s="5"/>
      <c r="B49" s="5"/>
      <c r="C49" s="10"/>
      <c r="D49" s="11"/>
      <c r="E49" s="6" t="str">
        <f>Inputs!E$145</f>
        <v xml:space="preserve">Asset health adjustment - real (BIO) </v>
      </c>
      <c r="F49" s="2">
        <f>Inputs!F$145</f>
        <v>0</v>
      </c>
      <c r="G49" s="2" t="str">
        <f>Inputs!G$145</f>
        <v>£m</v>
      </c>
      <c r="H49" s="2">
        <f>Inputs!H$145</f>
        <v>0</v>
      </c>
      <c r="I49" s="2">
        <f>Inputs!I$145</f>
        <v>0</v>
      </c>
      <c r="J49" s="2">
        <f>Inputs!J$145</f>
        <v>0</v>
      </c>
      <c r="K49" s="2">
        <f>Inputs!K$145</f>
        <v>0</v>
      </c>
      <c r="L49" s="2">
        <f>Inputs!L$145</f>
        <v>0</v>
      </c>
      <c r="M49" s="2">
        <f>Inputs!M$145</f>
        <v>0</v>
      </c>
      <c r="N49" s="2">
        <f>Inputs!N$145</f>
        <v>0</v>
      </c>
      <c r="O49" s="2">
        <f>Inputs!O$145</f>
        <v>0</v>
      </c>
      <c r="P49" s="2">
        <f>Inputs!P$145</f>
        <v>0</v>
      </c>
      <c r="Q49" s="2">
        <f>Inputs!Q$145</f>
        <v>0</v>
      </c>
    </row>
    <row r="50" spans="1:17" outlineLevel="3" x14ac:dyDescent="0.25">
      <c r="A50" s="5"/>
      <c r="B50" s="5"/>
      <c r="C50" s="10"/>
      <c r="D50" s="11"/>
      <c r="E50" s="6" t="str">
        <f>Inputs!E$146</f>
        <v xml:space="preserve">Asset health adjustment - real (ADDN1) </v>
      </c>
      <c r="F50" s="2">
        <f>Inputs!F$146</f>
        <v>0</v>
      </c>
      <c r="G50" s="2" t="str">
        <f>Inputs!G$146</f>
        <v>£m</v>
      </c>
      <c r="H50" s="2">
        <f>Inputs!H$146</f>
        <v>0</v>
      </c>
      <c r="I50" s="2">
        <f>Inputs!I$146</f>
        <v>0</v>
      </c>
      <c r="J50" s="2">
        <f>Inputs!J$146</f>
        <v>0</v>
      </c>
      <c r="K50" s="2">
        <f>Inputs!K$146</f>
        <v>0</v>
      </c>
      <c r="L50" s="2">
        <f>Inputs!L$146</f>
        <v>0</v>
      </c>
      <c r="M50" s="2">
        <f>Inputs!M$146</f>
        <v>0</v>
      </c>
      <c r="N50" s="2">
        <f>Inputs!N$146</f>
        <v>0</v>
      </c>
      <c r="O50" s="2">
        <f>Inputs!O$146</f>
        <v>0</v>
      </c>
      <c r="P50" s="2">
        <f>Inputs!P$146</f>
        <v>0</v>
      </c>
      <c r="Q50" s="2">
        <f>Inputs!Q$146</f>
        <v>0</v>
      </c>
    </row>
    <row r="51" spans="1:17" outlineLevel="3" x14ac:dyDescent="0.25">
      <c r="A51" s="5"/>
      <c r="B51" s="5"/>
      <c r="C51" s="10"/>
      <c r="D51" s="11"/>
      <c r="E51" s="6" t="str">
        <f>Inputs!E$147</f>
        <v xml:space="preserve">Asset health adjustment - real (ADDN2) </v>
      </c>
      <c r="F51" s="2">
        <f>Inputs!F$147</f>
        <v>0</v>
      </c>
      <c r="G51" s="2" t="str">
        <f>Inputs!G$147</f>
        <v>£m</v>
      </c>
      <c r="H51" s="2">
        <f>Inputs!H$147</f>
        <v>0</v>
      </c>
      <c r="I51" s="2">
        <f>Inputs!I$147</f>
        <v>0</v>
      </c>
      <c r="J51" s="2">
        <f>Inputs!J$147</f>
        <v>0</v>
      </c>
      <c r="K51" s="2">
        <f>Inputs!K$147</f>
        <v>0</v>
      </c>
      <c r="L51" s="2">
        <f>Inputs!L$147</f>
        <v>0</v>
      </c>
      <c r="M51" s="2">
        <f>Inputs!M$147</f>
        <v>0</v>
      </c>
      <c r="N51" s="2">
        <f>Inputs!N$147</f>
        <v>0</v>
      </c>
      <c r="O51" s="2">
        <f>Inputs!O$147</f>
        <v>0</v>
      </c>
      <c r="P51" s="2">
        <f>Inputs!P$147</f>
        <v>0</v>
      </c>
      <c r="Q51" s="2">
        <f>Inputs!Q$147</f>
        <v>0</v>
      </c>
    </row>
    <row r="52" spans="1:17" outlineLevel="2" x14ac:dyDescent="0.25">
      <c r="E52" s="18" t="str">
        <f t="shared" ref="E52:Q52" si="2">E$19</f>
        <v xml:space="preserve">Performance related pay recovery adjustment mechanism adjustment - real (WR) </v>
      </c>
      <c r="F52" s="1">
        <f t="shared" si="2"/>
        <v>0</v>
      </c>
      <c r="G52" s="1" t="str">
        <f t="shared" si="2"/>
        <v>£m</v>
      </c>
      <c r="H52" s="1">
        <f t="shared" si="2"/>
        <v>0</v>
      </c>
      <c r="I52" s="1">
        <f t="shared" si="2"/>
        <v>0</v>
      </c>
      <c r="J52" s="1">
        <f t="shared" si="2"/>
        <v>0</v>
      </c>
      <c r="K52" s="1">
        <f t="shared" si="2"/>
        <v>0</v>
      </c>
      <c r="L52" s="1">
        <f t="shared" si="2"/>
        <v>0</v>
      </c>
      <c r="M52" s="1">
        <f t="shared" si="2"/>
        <v>0</v>
      </c>
      <c r="N52" s="1">
        <f t="shared" si="2"/>
        <v>0</v>
      </c>
      <c r="O52" s="1">
        <f t="shared" si="2"/>
        <v>0</v>
      </c>
      <c r="P52" s="1">
        <f t="shared" si="2"/>
        <v>0</v>
      </c>
      <c r="Q52" s="1">
        <f t="shared" si="2"/>
        <v>0</v>
      </c>
    </row>
    <row r="53" spans="1:17" outlineLevel="3" x14ac:dyDescent="0.25">
      <c r="E53" s="18" t="str">
        <f t="shared" ref="E53:Q53" si="3">E$20</f>
        <v xml:space="preserve">Performance related pay recovery adjustment mechanism adjustment - real (WN+) </v>
      </c>
      <c r="F53" s="1">
        <f t="shared" si="3"/>
        <v>0</v>
      </c>
      <c r="G53" s="1" t="str">
        <f t="shared" si="3"/>
        <v>£m</v>
      </c>
      <c r="H53" s="1">
        <f t="shared" si="3"/>
        <v>0</v>
      </c>
      <c r="I53" s="1">
        <f t="shared" si="3"/>
        <v>0</v>
      </c>
      <c r="J53" s="1">
        <f t="shared" si="3"/>
        <v>0</v>
      </c>
      <c r="K53" s="1">
        <f t="shared" si="3"/>
        <v>0</v>
      </c>
      <c r="L53" s="1">
        <f t="shared" si="3"/>
        <v>0</v>
      </c>
      <c r="M53" s="1">
        <f t="shared" si="3"/>
        <v>0</v>
      </c>
      <c r="N53" s="1">
        <f t="shared" si="3"/>
        <v>0</v>
      </c>
      <c r="O53" s="1">
        <f t="shared" si="3"/>
        <v>0</v>
      </c>
      <c r="P53" s="1">
        <f t="shared" si="3"/>
        <v>0</v>
      </c>
      <c r="Q53" s="1">
        <f t="shared" si="3"/>
        <v>0</v>
      </c>
    </row>
    <row r="54" spans="1:17" outlineLevel="3" x14ac:dyDescent="0.25">
      <c r="E54" s="18" t="str">
        <f t="shared" ref="E54:Q54" si="4">E$21</f>
        <v xml:space="preserve">Performance related pay recovery adjustment mechanism adjustment - real (WWN+) </v>
      </c>
      <c r="F54" s="1">
        <f t="shared" si="4"/>
        <v>0</v>
      </c>
      <c r="G54" s="1" t="str">
        <f t="shared" si="4"/>
        <v>£m</v>
      </c>
      <c r="H54" s="1">
        <f t="shared" si="4"/>
        <v>0</v>
      </c>
      <c r="I54" s="1">
        <f t="shared" si="4"/>
        <v>0</v>
      </c>
      <c r="J54" s="1">
        <f t="shared" si="4"/>
        <v>0</v>
      </c>
      <c r="K54" s="1">
        <f t="shared" si="4"/>
        <v>0</v>
      </c>
      <c r="L54" s="1">
        <f t="shared" si="4"/>
        <v>0</v>
      </c>
      <c r="M54" s="1">
        <f t="shared" si="4"/>
        <v>0</v>
      </c>
      <c r="N54" s="1">
        <f t="shared" si="4"/>
        <v>0</v>
      </c>
      <c r="O54" s="1">
        <f t="shared" si="4"/>
        <v>0</v>
      </c>
      <c r="P54" s="1">
        <f t="shared" si="4"/>
        <v>0</v>
      </c>
      <c r="Q54" s="1">
        <f t="shared" si="4"/>
        <v>0</v>
      </c>
    </row>
    <row r="55" spans="1:17" outlineLevel="3" x14ac:dyDescent="0.25">
      <c r="E55" s="18" t="str">
        <f t="shared" ref="E55:Q55" si="5">E$22</f>
        <v xml:space="preserve">Performance related pay recovery adjustment mechanism adjustment - real (BIO) </v>
      </c>
      <c r="F55" s="1">
        <f t="shared" si="5"/>
        <v>0</v>
      </c>
      <c r="G55" s="1" t="str">
        <f t="shared" si="5"/>
        <v>£m</v>
      </c>
      <c r="H55" s="1">
        <f t="shared" si="5"/>
        <v>0</v>
      </c>
      <c r="I55" s="1">
        <f t="shared" si="5"/>
        <v>0</v>
      </c>
      <c r="J55" s="1">
        <f t="shared" si="5"/>
        <v>0</v>
      </c>
      <c r="K55" s="1">
        <f t="shared" si="5"/>
        <v>0</v>
      </c>
      <c r="L55" s="1">
        <f t="shared" si="5"/>
        <v>0</v>
      </c>
      <c r="M55" s="1">
        <f t="shared" si="5"/>
        <v>0</v>
      </c>
      <c r="N55" s="1">
        <f t="shared" si="5"/>
        <v>0</v>
      </c>
      <c r="O55" s="1">
        <f t="shared" si="5"/>
        <v>0</v>
      </c>
      <c r="P55" s="1">
        <f t="shared" si="5"/>
        <v>0</v>
      </c>
      <c r="Q55" s="1">
        <f t="shared" si="5"/>
        <v>0</v>
      </c>
    </row>
    <row r="56" spans="1:17" outlineLevel="3" x14ac:dyDescent="0.25">
      <c r="E56" s="18" t="str">
        <f t="shared" ref="E56:Q56" si="6">E$23</f>
        <v xml:space="preserve">Performance related pay recovery adjustment mechanism adjustment - real (ADDN1) </v>
      </c>
      <c r="F56" s="1">
        <f t="shared" si="6"/>
        <v>0</v>
      </c>
      <c r="G56" s="1" t="str">
        <f t="shared" si="6"/>
        <v>£m</v>
      </c>
      <c r="H56" s="1">
        <f t="shared" si="6"/>
        <v>0</v>
      </c>
      <c r="I56" s="1">
        <f t="shared" si="6"/>
        <v>0</v>
      </c>
      <c r="J56" s="1">
        <f t="shared" si="6"/>
        <v>0</v>
      </c>
      <c r="K56" s="1">
        <f t="shared" si="6"/>
        <v>0</v>
      </c>
      <c r="L56" s="1">
        <f t="shared" si="6"/>
        <v>0</v>
      </c>
      <c r="M56" s="1">
        <f t="shared" si="6"/>
        <v>0</v>
      </c>
      <c r="N56" s="1">
        <f t="shared" si="6"/>
        <v>0</v>
      </c>
      <c r="O56" s="1">
        <f t="shared" si="6"/>
        <v>0</v>
      </c>
      <c r="P56" s="1">
        <f t="shared" si="6"/>
        <v>0</v>
      </c>
      <c r="Q56" s="1">
        <f t="shared" si="6"/>
        <v>0</v>
      </c>
    </row>
    <row r="57" spans="1:17" outlineLevel="3" x14ac:dyDescent="0.25">
      <c r="E57" s="18" t="str">
        <f t="shared" ref="E57:Q57" si="7">E$24</f>
        <v xml:space="preserve">Performance related pay recovery adjustment mechanism adjustment - real (ADDN2) </v>
      </c>
      <c r="F57" s="1">
        <f t="shared" si="7"/>
        <v>0</v>
      </c>
      <c r="G57" s="1" t="str">
        <f t="shared" si="7"/>
        <v>£m</v>
      </c>
      <c r="H57" s="1">
        <f t="shared" si="7"/>
        <v>0</v>
      </c>
      <c r="I57" s="1">
        <f t="shared" si="7"/>
        <v>0</v>
      </c>
      <c r="J57" s="1">
        <f t="shared" si="7"/>
        <v>0</v>
      </c>
      <c r="K57" s="1">
        <f t="shared" si="7"/>
        <v>0</v>
      </c>
      <c r="L57" s="1">
        <f t="shared" si="7"/>
        <v>0</v>
      </c>
      <c r="M57" s="1">
        <f t="shared" si="7"/>
        <v>0</v>
      </c>
      <c r="N57" s="1">
        <f t="shared" si="7"/>
        <v>0</v>
      </c>
      <c r="O57" s="1">
        <f t="shared" si="7"/>
        <v>0</v>
      </c>
      <c r="P57" s="1">
        <f t="shared" si="7"/>
        <v>0</v>
      </c>
      <c r="Q57" s="1">
        <f t="shared" si="7"/>
        <v>0</v>
      </c>
    </row>
    <row r="58" spans="1:17" outlineLevel="2" x14ac:dyDescent="0.25">
      <c r="A58" s="5"/>
      <c r="B58" s="5"/>
      <c r="C58" s="10"/>
      <c r="D58" s="11"/>
      <c r="E58" s="6" t="str">
        <f>Time!E$56</f>
        <v>Forecast period flag</v>
      </c>
      <c r="F58" s="3">
        <f>Time!F$56</f>
        <v>0</v>
      </c>
      <c r="G58" s="3" t="str">
        <f>Time!G$56</f>
        <v>flag</v>
      </c>
      <c r="H58" s="3">
        <f>Time!H$56</f>
        <v>5</v>
      </c>
      <c r="I58" s="3">
        <f>Time!I$56</f>
        <v>0</v>
      </c>
      <c r="J58" s="3">
        <f>Time!J$56</f>
        <v>0</v>
      </c>
      <c r="K58" s="3">
        <f>Time!K$56</f>
        <v>0</v>
      </c>
      <c r="L58" s="3">
        <f>Time!L$56</f>
        <v>1</v>
      </c>
      <c r="M58" s="3">
        <f>Time!M$56</f>
        <v>1</v>
      </c>
      <c r="N58" s="3">
        <f>Time!N$56</f>
        <v>1</v>
      </c>
      <c r="O58" s="3">
        <f>Time!O$56</f>
        <v>1</v>
      </c>
      <c r="P58" s="3">
        <f>Time!P$56</f>
        <v>1</v>
      </c>
      <c r="Q58" s="3">
        <f>Time!Q$56</f>
        <v>0</v>
      </c>
    </row>
    <row r="59" spans="1:17" outlineLevel="2" x14ac:dyDescent="0.25">
      <c r="A59" s="5"/>
      <c r="B59" s="5"/>
      <c r="C59" s="10"/>
      <c r="D59" s="11"/>
      <c r="E59" s="6" t="s">
        <v>609</v>
      </c>
      <c r="F59" s="6"/>
      <c r="G59" s="6" t="s">
        <v>212</v>
      </c>
      <c r="H59" s="2">
        <f t="shared" ref="H59:H64" si="8">SUM(J59:Q59)</f>
        <v>0</v>
      </c>
      <c r="I59" s="6"/>
      <c r="J59" s="2">
        <f t="shared" ref="J59:Q64" si="9">SUM(J28,J34,J40,J46,J52)*J$58</f>
        <v>0</v>
      </c>
      <c r="K59" s="2">
        <f t="shared" si="9"/>
        <v>0</v>
      </c>
      <c r="L59" s="2">
        <f t="shared" si="9"/>
        <v>0</v>
      </c>
      <c r="M59" s="2">
        <f t="shared" si="9"/>
        <v>0</v>
      </c>
      <c r="N59" s="2">
        <f t="shared" si="9"/>
        <v>0</v>
      </c>
      <c r="O59" s="2">
        <f t="shared" si="9"/>
        <v>0</v>
      </c>
      <c r="P59" s="2">
        <f t="shared" si="9"/>
        <v>0</v>
      </c>
      <c r="Q59" s="2">
        <f t="shared" si="9"/>
        <v>0</v>
      </c>
    </row>
    <row r="60" spans="1:17" outlineLevel="3" x14ac:dyDescent="0.25">
      <c r="A60" s="5"/>
      <c r="B60" s="5"/>
      <c r="C60" s="10"/>
      <c r="D60" s="11"/>
      <c r="E60" s="6" t="s">
        <v>610</v>
      </c>
      <c r="F60" s="6"/>
      <c r="G60" s="6" t="s">
        <v>212</v>
      </c>
      <c r="H60" s="2">
        <f t="shared" si="8"/>
        <v>0</v>
      </c>
      <c r="I60" s="6"/>
      <c r="J60" s="2">
        <f t="shared" si="9"/>
        <v>0</v>
      </c>
      <c r="K60" s="2">
        <f t="shared" si="9"/>
        <v>0</v>
      </c>
      <c r="L60" s="2">
        <f t="shared" si="9"/>
        <v>0</v>
      </c>
      <c r="M60" s="2">
        <f t="shared" si="9"/>
        <v>0</v>
      </c>
      <c r="N60" s="2">
        <f t="shared" si="9"/>
        <v>0</v>
      </c>
      <c r="O60" s="2">
        <f t="shared" si="9"/>
        <v>0</v>
      </c>
      <c r="P60" s="2">
        <f t="shared" si="9"/>
        <v>0</v>
      </c>
      <c r="Q60" s="2">
        <f t="shared" si="9"/>
        <v>0</v>
      </c>
    </row>
    <row r="61" spans="1:17" outlineLevel="3" x14ac:dyDescent="0.25">
      <c r="A61" s="5"/>
      <c r="B61" s="5"/>
      <c r="C61" s="10"/>
      <c r="D61" s="11"/>
      <c r="E61" s="6" t="s">
        <v>611</v>
      </c>
      <c r="F61" s="6"/>
      <c r="G61" s="6" t="s">
        <v>212</v>
      </c>
      <c r="H61" s="2">
        <f t="shared" si="8"/>
        <v>0</v>
      </c>
      <c r="I61" s="6"/>
      <c r="J61" s="2">
        <f t="shared" si="9"/>
        <v>0</v>
      </c>
      <c r="K61" s="2">
        <f t="shared" si="9"/>
        <v>0</v>
      </c>
      <c r="L61" s="2">
        <f t="shared" si="9"/>
        <v>0</v>
      </c>
      <c r="M61" s="2">
        <f t="shared" si="9"/>
        <v>0</v>
      </c>
      <c r="N61" s="2">
        <f t="shared" si="9"/>
        <v>0</v>
      </c>
      <c r="O61" s="2">
        <f t="shared" si="9"/>
        <v>0</v>
      </c>
      <c r="P61" s="2">
        <f t="shared" si="9"/>
        <v>0</v>
      </c>
      <c r="Q61" s="2">
        <f t="shared" si="9"/>
        <v>0</v>
      </c>
    </row>
    <row r="62" spans="1:17" outlineLevel="3" x14ac:dyDescent="0.25">
      <c r="A62" s="5"/>
      <c r="B62" s="5"/>
      <c r="C62" s="10"/>
      <c r="D62" s="11"/>
      <c r="E62" s="6" t="s">
        <v>612</v>
      </c>
      <c r="F62" s="6"/>
      <c r="G62" s="6" t="s">
        <v>212</v>
      </c>
      <c r="H62" s="2">
        <f t="shared" si="8"/>
        <v>0</v>
      </c>
      <c r="I62" s="6"/>
      <c r="J62" s="2">
        <f t="shared" si="9"/>
        <v>0</v>
      </c>
      <c r="K62" s="2">
        <f t="shared" si="9"/>
        <v>0</v>
      </c>
      <c r="L62" s="2">
        <f t="shared" si="9"/>
        <v>0</v>
      </c>
      <c r="M62" s="2">
        <f t="shared" si="9"/>
        <v>0</v>
      </c>
      <c r="N62" s="2">
        <f t="shared" si="9"/>
        <v>0</v>
      </c>
      <c r="O62" s="2">
        <f t="shared" si="9"/>
        <v>0</v>
      </c>
      <c r="P62" s="2">
        <f t="shared" si="9"/>
        <v>0</v>
      </c>
      <c r="Q62" s="2">
        <f t="shared" si="9"/>
        <v>0</v>
      </c>
    </row>
    <row r="63" spans="1:17" outlineLevel="3" x14ac:dyDescent="0.25">
      <c r="A63" s="5"/>
      <c r="B63" s="5"/>
      <c r="C63" s="10"/>
      <c r="D63" s="11"/>
      <c r="E63" s="6" t="s">
        <v>613</v>
      </c>
      <c r="F63" s="6"/>
      <c r="G63" s="6" t="s">
        <v>212</v>
      </c>
      <c r="H63" s="2">
        <f t="shared" si="8"/>
        <v>0</v>
      </c>
      <c r="I63" s="6"/>
      <c r="J63" s="2">
        <f t="shared" si="9"/>
        <v>0</v>
      </c>
      <c r="K63" s="2">
        <f t="shared" si="9"/>
        <v>0</v>
      </c>
      <c r="L63" s="2">
        <f t="shared" si="9"/>
        <v>0</v>
      </c>
      <c r="M63" s="2">
        <f t="shared" si="9"/>
        <v>0</v>
      </c>
      <c r="N63" s="2">
        <f t="shared" si="9"/>
        <v>0</v>
      </c>
      <c r="O63" s="2">
        <f t="shared" si="9"/>
        <v>0</v>
      </c>
      <c r="P63" s="2">
        <f t="shared" si="9"/>
        <v>0</v>
      </c>
      <c r="Q63" s="2">
        <f t="shared" si="9"/>
        <v>0</v>
      </c>
    </row>
    <row r="64" spans="1:17" outlineLevel="3" x14ac:dyDescent="0.25">
      <c r="A64" s="5"/>
      <c r="B64" s="5"/>
      <c r="C64" s="10"/>
      <c r="D64" s="11"/>
      <c r="E64" s="6" t="s">
        <v>614</v>
      </c>
      <c r="F64" s="6"/>
      <c r="G64" s="6" t="s">
        <v>212</v>
      </c>
      <c r="H64" s="2">
        <f t="shared" si="8"/>
        <v>0</v>
      </c>
      <c r="I64" s="6"/>
      <c r="J64" s="2">
        <f t="shared" si="9"/>
        <v>0</v>
      </c>
      <c r="K64" s="2">
        <f t="shared" si="9"/>
        <v>0</v>
      </c>
      <c r="L64" s="2">
        <f t="shared" si="9"/>
        <v>0</v>
      </c>
      <c r="M64" s="2">
        <f t="shared" si="9"/>
        <v>0</v>
      </c>
      <c r="N64" s="2">
        <f t="shared" si="9"/>
        <v>0</v>
      </c>
      <c r="O64" s="2">
        <f t="shared" si="9"/>
        <v>0</v>
      </c>
      <c r="P64" s="2">
        <f t="shared" si="9"/>
        <v>0</v>
      </c>
      <c r="Q64" s="2">
        <f t="shared" si="9"/>
        <v>0</v>
      </c>
    </row>
    <row r="65" spans="1:17" outlineLevel="1" x14ac:dyDescent="0.25"/>
    <row r="67" spans="1:17" x14ac:dyDescent="0.25">
      <c r="A67" s="16" t="s">
        <v>615</v>
      </c>
    </row>
    <row r="68" spans="1:17" outlineLevel="1" x14ac:dyDescent="0.25">
      <c r="B68" s="16" t="s">
        <v>616</v>
      </c>
    </row>
    <row r="69" spans="1:17" outlineLevel="2" x14ac:dyDescent="0.25">
      <c r="A69" s="5"/>
      <c r="B69" s="5"/>
      <c r="C69" s="10"/>
      <c r="D69" s="11"/>
      <c r="E69" s="6" t="str">
        <f>Inputs!E$43</f>
        <v xml:space="preserve">Totex allowance for cost sharing - standard enhancement cost sharing - real (WR) </v>
      </c>
      <c r="F69" s="2">
        <f>Inputs!F$43</f>
        <v>0</v>
      </c>
      <c r="G69" s="2" t="str">
        <f>Inputs!G$43</f>
        <v>£m</v>
      </c>
      <c r="H69" s="2">
        <f>Inputs!H$43</f>
        <v>0</v>
      </c>
      <c r="I69" s="2">
        <f>Inputs!I$43</f>
        <v>0</v>
      </c>
      <c r="J69" s="2">
        <f>Inputs!J$43</f>
        <v>0</v>
      </c>
      <c r="K69" s="2">
        <f>Inputs!K$43</f>
        <v>0</v>
      </c>
      <c r="L69" s="2">
        <f>Inputs!L$43</f>
        <v>0</v>
      </c>
      <c r="M69" s="2">
        <f>Inputs!M$43</f>
        <v>0</v>
      </c>
      <c r="N69" s="2">
        <f>Inputs!N$43</f>
        <v>0</v>
      </c>
      <c r="O69" s="2">
        <f>Inputs!O$43</f>
        <v>0</v>
      </c>
      <c r="P69" s="2">
        <f>Inputs!P$43</f>
        <v>0</v>
      </c>
      <c r="Q69" s="2">
        <f>Inputs!Q$43</f>
        <v>0</v>
      </c>
    </row>
    <row r="70" spans="1:17" outlineLevel="3" x14ac:dyDescent="0.25">
      <c r="A70" s="5"/>
      <c r="B70" s="5"/>
      <c r="C70" s="10"/>
      <c r="D70" s="11"/>
      <c r="E70" s="6" t="str">
        <f>Inputs!E$44</f>
        <v xml:space="preserve">Totex allowance for cost sharing - standard enhancement cost sharing - real (WN+) </v>
      </c>
      <c r="F70" s="2">
        <f>Inputs!F$44</f>
        <v>0</v>
      </c>
      <c r="G70" s="2" t="str">
        <f>Inputs!G$44</f>
        <v>£m</v>
      </c>
      <c r="H70" s="2">
        <f>Inputs!H$44</f>
        <v>0</v>
      </c>
      <c r="I70" s="2">
        <f>Inputs!I$44</f>
        <v>0</v>
      </c>
      <c r="J70" s="2">
        <f>Inputs!J$44</f>
        <v>0</v>
      </c>
      <c r="K70" s="2">
        <f>Inputs!K$44</f>
        <v>0</v>
      </c>
      <c r="L70" s="2">
        <f>Inputs!L$44</f>
        <v>0</v>
      </c>
      <c r="M70" s="2">
        <f>Inputs!M$44</f>
        <v>0</v>
      </c>
      <c r="N70" s="2">
        <f>Inputs!N$44</f>
        <v>0</v>
      </c>
      <c r="O70" s="2">
        <f>Inputs!O$44</f>
        <v>0</v>
      </c>
      <c r="P70" s="2">
        <f>Inputs!P$44</f>
        <v>0</v>
      </c>
      <c r="Q70" s="2">
        <f>Inputs!Q$44</f>
        <v>0</v>
      </c>
    </row>
    <row r="71" spans="1:17" outlineLevel="3" x14ac:dyDescent="0.25">
      <c r="A71" s="5"/>
      <c r="B71" s="5"/>
      <c r="C71" s="10"/>
      <c r="D71" s="11"/>
      <c r="E71" s="6" t="str">
        <f>Inputs!E$45</f>
        <v xml:space="preserve">Totex allowance for cost sharing - standard enhancement cost sharing - real (WWN+) </v>
      </c>
      <c r="F71" s="2">
        <f>Inputs!F$45</f>
        <v>0</v>
      </c>
      <c r="G71" s="2" t="str">
        <f>Inputs!G$45</f>
        <v>£m</v>
      </c>
      <c r="H71" s="2">
        <f>Inputs!H$45</f>
        <v>0</v>
      </c>
      <c r="I71" s="2">
        <f>Inputs!I$45</f>
        <v>0</v>
      </c>
      <c r="J71" s="2">
        <f>Inputs!J$45</f>
        <v>0</v>
      </c>
      <c r="K71" s="2">
        <f>Inputs!K$45</f>
        <v>0</v>
      </c>
      <c r="L71" s="2">
        <f>Inputs!L$45</f>
        <v>0</v>
      </c>
      <c r="M71" s="2">
        <f>Inputs!M$45</f>
        <v>0</v>
      </c>
      <c r="N71" s="2">
        <f>Inputs!N$45</f>
        <v>0</v>
      </c>
      <c r="O71" s="2">
        <f>Inputs!O$45</f>
        <v>0</v>
      </c>
      <c r="P71" s="2">
        <f>Inputs!P$45</f>
        <v>0</v>
      </c>
      <c r="Q71" s="2">
        <f>Inputs!Q$45</f>
        <v>0</v>
      </c>
    </row>
    <row r="72" spans="1:17" outlineLevel="3" x14ac:dyDescent="0.25">
      <c r="A72" s="5"/>
      <c r="B72" s="5"/>
      <c r="C72" s="10"/>
      <c r="D72" s="11"/>
      <c r="E72" s="6" t="str">
        <f>Inputs!E$46</f>
        <v xml:space="preserve">Totex allowance for cost sharing - standard enhancement cost sharing - real (BIO) </v>
      </c>
      <c r="F72" s="2">
        <f>Inputs!F$46</f>
        <v>0</v>
      </c>
      <c r="G72" s="2" t="str">
        <f>Inputs!G$46</f>
        <v>£m</v>
      </c>
      <c r="H72" s="2">
        <f>Inputs!H$46</f>
        <v>0</v>
      </c>
      <c r="I72" s="2">
        <f>Inputs!I$46</f>
        <v>0</v>
      </c>
      <c r="J72" s="2">
        <f>Inputs!J$46</f>
        <v>0</v>
      </c>
      <c r="K72" s="2">
        <f>Inputs!K$46</f>
        <v>0</v>
      </c>
      <c r="L72" s="2">
        <f>Inputs!L$46</f>
        <v>0</v>
      </c>
      <c r="M72" s="2">
        <f>Inputs!M$46</f>
        <v>0</v>
      </c>
      <c r="N72" s="2">
        <f>Inputs!N$46</f>
        <v>0</v>
      </c>
      <c r="O72" s="2">
        <f>Inputs!O$46</f>
        <v>0</v>
      </c>
      <c r="P72" s="2">
        <f>Inputs!P$46</f>
        <v>0</v>
      </c>
      <c r="Q72" s="2">
        <f>Inputs!Q$46</f>
        <v>0</v>
      </c>
    </row>
    <row r="73" spans="1:17" outlineLevel="3" x14ac:dyDescent="0.25">
      <c r="A73" s="5"/>
      <c r="B73" s="5"/>
      <c r="C73" s="10"/>
      <c r="D73" s="11"/>
      <c r="E73" s="6" t="str">
        <f>Inputs!E$47</f>
        <v xml:space="preserve">Totex allowance for cost sharing - standard enhancement cost sharing - real (ADDN1) </v>
      </c>
      <c r="F73" s="2">
        <f>Inputs!F$47</f>
        <v>0</v>
      </c>
      <c r="G73" s="2" t="str">
        <f>Inputs!G$47</f>
        <v>£m</v>
      </c>
      <c r="H73" s="2">
        <f>Inputs!H$47</f>
        <v>0</v>
      </c>
      <c r="I73" s="2">
        <f>Inputs!I$47</f>
        <v>0</v>
      </c>
      <c r="J73" s="2">
        <f>Inputs!J$47</f>
        <v>0</v>
      </c>
      <c r="K73" s="2">
        <f>Inputs!K$47</f>
        <v>0</v>
      </c>
      <c r="L73" s="2">
        <f>Inputs!L$47</f>
        <v>0</v>
      </c>
      <c r="M73" s="2">
        <f>Inputs!M$47</f>
        <v>0</v>
      </c>
      <c r="N73" s="2">
        <f>Inputs!N$47</f>
        <v>0</v>
      </c>
      <c r="O73" s="2">
        <f>Inputs!O$47</f>
        <v>0</v>
      </c>
      <c r="P73" s="2">
        <f>Inputs!P$47</f>
        <v>0</v>
      </c>
      <c r="Q73" s="2">
        <f>Inputs!Q$47</f>
        <v>0</v>
      </c>
    </row>
    <row r="74" spans="1:17" outlineLevel="3" x14ac:dyDescent="0.25">
      <c r="A74" s="5"/>
      <c r="B74" s="5"/>
      <c r="C74" s="10"/>
      <c r="D74" s="11"/>
      <c r="E74" s="6" t="str">
        <f>Inputs!E$48</f>
        <v xml:space="preserve">Totex allowance for cost sharing - standard enhancement cost sharing - real (ADDN2) </v>
      </c>
      <c r="F74" s="2">
        <f>Inputs!F$48</f>
        <v>0</v>
      </c>
      <c r="G74" s="2" t="str">
        <f>Inputs!G$48</f>
        <v>£m</v>
      </c>
      <c r="H74" s="2">
        <f>Inputs!H$48</f>
        <v>0</v>
      </c>
      <c r="I74" s="2">
        <f>Inputs!I$48</f>
        <v>0</v>
      </c>
      <c r="J74" s="2">
        <f>Inputs!J$48</f>
        <v>0</v>
      </c>
      <c r="K74" s="2">
        <f>Inputs!K$48</f>
        <v>0</v>
      </c>
      <c r="L74" s="2">
        <f>Inputs!L$48</f>
        <v>0</v>
      </c>
      <c r="M74" s="2">
        <f>Inputs!M$48</f>
        <v>0</v>
      </c>
      <c r="N74" s="2">
        <f>Inputs!N$48</f>
        <v>0</v>
      </c>
      <c r="O74" s="2">
        <f>Inputs!O$48</f>
        <v>0</v>
      </c>
      <c r="P74" s="2">
        <f>Inputs!P$48</f>
        <v>0</v>
      </c>
      <c r="Q74" s="2">
        <f>Inputs!Q$48</f>
        <v>0</v>
      </c>
    </row>
    <row r="75" spans="1:17" outlineLevel="2" x14ac:dyDescent="0.25">
      <c r="A75" s="5"/>
      <c r="B75" s="5"/>
      <c r="C75" s="10"/>
      <c r="D75" s="11"/>
      <c r="E75" s="6" t="str">
        <f>Inputs!E$160</f>
        <v xml:space="preserve">Real price effects adjustment - standard enhancement - real (WR) </v>
      </c>
      <c r="F75" s="2">
        <f>Inputs!F$160</f>
        <v>0</v>
      </c>
      <c r="G75" s="2" t="str">
        <f>Inputs!G$160</f>
        <v>£m</v>
      </c>
      <c r="H75" s="2">
        <f>Inputs!H$160</f>
        <v>0</v>
      </c>
      <c r="I75" s="2">
        <f>Inputs!I$160</f>
        <v>0</v>
      </c>
      <c r="J75" s="2">
        <f>Inputs!J$160</f>
        <v>0</v>
      </c>
      <c r="K75" s="2">
        <f>Inputs!K$160</f>
        <v>0</v>
      </c>
      <c r="L75" s="2">
        <f>Inputs!L$160</f>
        <v>0</v>
      </c>
      <c r="M75" s="2">
        <f>Inputs!M$160</f>
        <v>0</v>
      </c>
      <c r="N75" s="2">
        <f>Inputs!N$160</f>
        <v>0</v>
      </c>
      <c r="O75" s="2">
        <f>Inputs!O$160</f>
        <v>0</v>
      </c>
      <c r="P75" s="2">
        <f>Inputs!P$160</f>
        <v>0</v>
      </c>
      <c r="Q75" s="2">
        <f>Inputs!Q$160</f>
        <v>0</v>
      </c>
    </row>
    <row r="76" spans="1:17" outlineLevel="3" x14ac:dyDescent="0.25">
      <c r="A76" s="5"/>
      <c r="B76" s="5"/>
      <c r="C76" s="10"/>
      <c r="D76" s="11"/>
      <c r="E76" s="6" t="str">
        <f>Inputs!E$161</f>
        <v xml:space="preserve">Real price effects adjustment - standard enhancement - real (WN+) </v>
      </c>
      <c r="F76" s="2">
        <f>Inputs!F$161</f>
        <v>0</v>
      </c>
      <c r="G76" s="2" t="str">
        <f>Inputs!G$161</f>
        <v>£m</v>
      </c>
      <c r="H76" s="2">
        <f>Inputs!H$161</f>
        <v>0</v>
      </c>
      <c r="I76" s="2">
        <f>Inputs!I$161</f>
        <v>0</v>
      </c>
      <c r="J76" s="2">
        <f>Inputs!J$161</f>
        <v>0</v>
      </c>
      <c r="K76" s="2">
        <f>Inputs!K$161</f>
        <v>0</v>
      </c>
      <c r="L76" s="2">
        <f>Inputs!L$161</f>
        <v>0</v>
      </c>
      <c r="M76" s="2">
        <f>Inputs!M$161</f>
        <v>0</v>
      </c>
      <c r="N76" s="2">
        <f>Inputs!N$161</f>
        <v>0</v>
      </c>
      <c r="O76" s="2">
        <f>Inputs!O$161</f>
        <v>0</v>
      </c>
      <c r="P76" s="2">
        <f>Inputs!P$161</f>
        <v>0</v>
      </c>
      <c r="Q76" s="2">
        <f>Inputs!Q$161</f>
        <v>0</v>
      </c>
    </row>
    <row r="77" spans="1:17" outlineLevel="3" x14ac:dyDescent="0.25">
      <c r="A77" s="5"/>
      <c r="B77" s="5"/>
      <c r="C77" s="10"/>
      <c r="D77" s="11"/>
      <c r="E77" s="6" t="str">
        <f>Inputs!E$162</f>
        <v xml:space="preserve">Real price effects adjustment - standard enhancement - real (WWN+) </v>
      </c>
      <c r="F77" s="2">
        <f>Inputs!F$162</f>
        <v>0</v>
      </c>
      <c r="G77" s="2" t="str">
        <f>Inputs!G$162</f>
        <v>£m</v>
      </c>
      <c r="H77" s="2">
        <f>Inputs!H$162</f>
        <v>0</v>
      </c>
      <c r="I77" s="2">
        <f>Inputs!I$162</f>
        <v>0</v>
      </c>
      <c r="J77" s="2">
        <f>Inputs!J$162</f>
        <v>0</v>
      </c>
      <c r="K77" s="2">
        <f>Inputs!K$162</f>
        <v>0</v>
      </c>
      <c r="L77" s="2">
        <f>Inputs!L$162</f>
        <v>0</v>
      </c>
      <c r="M77" s="2">
        <f>Inputs!M$162</f>
        <v>0</v>
      </c>
      <c r="N77" s="2">
        <f>Inputs!N$162</f>
        <v>0</v>
      </c>
      <c r="O77" s="2">
        <f>Inputs!O$162</f>
        <v>0</v>
      </c>
      <c r="P77" s="2">
        <f>Inputs!P$162</f>
        <v>0</v>
      </c>
      <c r="Q77" s="2">
        <f>Inputs!Q$162</f>
        <v>0</v>
      </c>
    </row>
    <row r="78" spans="1:17" outlineLevel="3" x14ac:dyDescent="0.25">
      <c r="A78" s="5"/>
      <c r="B78" s="5"/>
      <c r="C78" s="10"/>
      <c r="D78" s="11"/>
      <c r="E78" s="6" t="str">
        <f>Inputs!E$163</f>
        <v xml:space="preserve">Real price effects adjustment - standard enhancement - real (BIO) </v>
      </c>
      <c r="F78" s="2">
        <f>Inputs!F$163</f>
        <v>0</v>
      </c>
      <c r="G78" s="2" t="str">
        <f>Inputs!G$163</f>
        <v>£m</v>
      </c>
      <c r="H78" s="2">
        <f>Inputs!H$163</f>
        <v>0</v>
      </c>
      <c r="I78" s="2">
        <f>Inputs!I$163</f>
        <v>0</v>
      </c>
      <c r="J78" s="2">
        <f>Inputs!J$163</f>
        <v>0</v>
      </c>
      <c r="K78" s="2">
        <f>Inputs!K$163</f>
        <v>0</v>
      </c>
      <c r="L78" s="2">
        <f>Inputs!L$163</f>
        <v>0</v>
      </c>
      <c r="M78" s="2">
        <f>Inputs!M$163</f>
        <v>0</v>
      </c>
      <c r="N78" s="2">
        <f>Inputs!N$163</f>
        <v>0</v>
      </c>
      <c r="O78" s="2">
        <f>Inputs!O$163</f>
        <v>0</v>
      </c>
      <c r="P78" s="2">
        <f>Inputs!P$163</f>
        <v>0</v>
      </c>
      <c r="Q78" s="2">
        <f>Inputs!Q$163</f>
        <v>0</v>
      </c>
    </row>
    <row r="79" spans="1:17" outlineLevel="3" x14ac:dyDescent="0.25">
      <c r="A79" s="5"/>
      <c r="B79" s="5"/>
      <c r="C79" s="10"/>
      <c r="D79" s="11"/>
      <c r="E79" s="6" t="str">
        <f>Inputs!E$164</f>
        <v xml:space="preserve">Real price effects adjustment - standard enhancement - real (ADDN1) </v>
      </c>
      <c r="F79" s="2">
        <f>Inputs!F$164</f>
        <v>0</v>
      </c>
      <c r="G79" s="2" t="str">
        <f>Inputs!G$164</f>
        <v>£m</v>
      </c>
      <c r="H79" s="2">
        <f>Inputs!H$164</f>
        <v>0</v>
      </c>
      <c r="I79" s="2">
        <f>Inputs!I$164</f>
        <v>0</v>
      </c>
      <c r="J79" s="2">
        <f>Inputs!J$164</f>
        <v>0</v>
      </c>
      <c r="K79" s="2">
        <f>Inputs!K$164</f>
        <v>0</v>
      </c>
      <c r="L79" s="2">
        <f>Inputs!L$164</f>
        <v>0</v>
      </c>
      <c r="M79" s="2">
        <f>Inputs!M$164</f>
        <v>0</v>
      </c>
      <c r="N79" s="2">
        <f>Inputs!N$164</f>
        <v>0</v>
      </c>
      <c r="O79" s="2">
        <f>Inputs!O$164</f>
        <v>0</v>
      </c>
      <c r="P79" s="2">
        <f>Inputs!P$164</f>
        <v>0</v>
      </c>
      <c r="Q79" s="2">
        <f>Inputs!Q$164</f>
        <v>0</v>
      </c>
    </row>
    <row r="80" spans="1:17" outlineLevel="3" x14ac:dyDescent="0.25">
      <c r="A80" s="5"/>
      <c r="B80" s="5"/>
      <c r="C80" s="10"/>
      <c r="D80" s="11"/>
      <c r="E80" s="6" t="str">
        <f>Inputs!E$165</f>
        <v xml:space="preserve">Real price effects adjustment - standard enhancement - real (ADDN2) </v>
      </c>
      <c r="F80" s="2">
        <f>Inputs!F$165</f>
        <v>0</v>
      </c>
      <c r="G80" s="2" t="str">
        <f>Inputs!G$165</f>
        <v>£m</v>
      </c>
      <c r="H80" s="2">
        <f>Inputs!H$165</f>
        <v>0</v>
      </c>
      <c r="I80" s="2">
        <f>Inputs!I$165</f>
        <v>0</v>
      </c>
      <c r="J80" s="2">
        <f>Inputs!J$165</f>
        <v>0</v>
      </c>
      <c r="K80" s="2">
        <f>Inputs!K$165</f>
        <v>0</v>
      </c>
      <c r="L80" s="2">
        <f>Inputs!L$165</f>
        <v>0</v>
      </c>
      <c r="M80" s="2">
        <f>Inputs!M$165</f>
        <v>0</v>
      </c>
      <c r="N80" s="2">
        <f>Inputs!N$165</f>
        <v>0</v>
      </c>
      <c r="O80" s="2">
        <f>Inputs!O$165</f>
        <v>0</v>
      </c>
      <c r="P80" s="2">
        <f>Inputs!P$165</f>
        <v>0</v>
      </c>
      <c r="Q80" s="2">
        <f>Inputs!Q$165</f>
        <v>0</v>
      </c>
    </row>
    <row r="81" spans="1:17" outlineLevel="2" x14ac:dyDescent="0.25">
      <c r="A81" s="5"/>
      <c r="B81" s="5"/>
      <c r="C81" s="10"/>
      <c r="D81" s="11"/>
      <c r="E81" s="6" t="str">
        <f>Inputs!E$189</f>
        <v xml:space="preserve">Price control deliverables adjustment - standard enhancement - real (WR) </v>
      </c>
      <c r="F81" s="2">
        <f>Inputs!F$189</f>
        <v>0</v>
      </c>
      <c r="G81" s="2" t="str">
        <f>Inputs!G$189</f>
        <v>£m</v>
      </c>
      <c r="H81" s="2">
        <f>Inputs!H$189</f>
        <v>0</v>
      </c>
      <c r="I81" s="2">
        <f>Inputs!I$189</f>
        <v>0</v>
      </c>
      <c r="J81" s="2">
        <f>Inputs!J$189</f>
        <v>0</v>
      </c>
      <c r="K81" s="2">
        <f>Inputs!K$189</f>
        <v>0</v>
      </c>
      <c r="L81" s="2">
        <f>Inputs!L$189</f>
        <v>0</v>
      </c>
      <c r="M81" s="2">
        <f>Inputs!M$189</f>
        <v>0</v>
      </c>
      <c r="N81" s="2">
        <f>Inputs!N$189</f>
        <v>0</v>
      </c>
      <c r="O81" s="2">
        <f>Inputs!O$189</f>
        <v>0</v>
      </c>
      <c r="P81" s="2">
        <f>Inputs!P$189</f>
        <v>0</v>
      </c>
      <c r="Q81" s="2">
        <f>Inputs!Q$189</f>
        <v>0</v>
      </c>
    </row>
    <row r="82" spans="1:17" outlineLevel="3" x14ac:dyDescent="0.25">
      <c r="A82" s="5"/>
      <c r="B82" s="5"/>
      <c r="C82" s="10"/>
      <c r="D82" s="11"/>
      <c r="E82" s="6" t="str">
        <f>Inputs!E$190</f>
        <v xml:space="preserve">Price control deliverables adjustment - standard enhancement - real (WN+) </v>
      </c>
      <c r="F82" s="2">
        <f>Inputs!F$190</f>
        <v>0</v>
      </c>
      <c r="G82" s="2" t="str">
        <f>Inputs!G$190</f>
        <v>£m</v>
      </c>
      <c r="H82" s="2">
        <f>Inputs!H$190</f>
        <v>0</v>
      </c>
      <c r="I82" s="2">
        <f>Inputs!I$190</f>
        <v>0</v>
      </c>
      <c r="J82" s="2">
        <f>Inputs!J$190</f>
        <v>0</v>
      </c>
      <c r="K82" s="2">
        <f>Inputs!K$190</f>
        <v>0</v>
      </c>
      <c r="L82" s="2">
        <f>Inputs!L$190</f>
        <v>0</v>
      </c>
      <c r="M82" s="2">
        <f>Inputs!M$190</f>
        <v>0</v>
      </c>
      <c r="N82" s="2">
        <f>Inputs!N$190</f>
        <v>0</v>
      </c>
      <c r="O82" s="2">
        <f>Inputs!O$190</f>
        <v>0</v>
      </c>
      <c r="P82" s="2">
        <f>Inputs!P$190</f>
        <v>0</v>
      </c>
      <c r="Q82" s="2">
        <f>Inputs!Q$190</f>
        <v>0</v>
      </c>
    </row>
    <row r="83" spans="1:17" outlineLevel="3" x14ac:dyDescent="0.25">
      <c r="A83" s="5"/>
      <c r="B83" s="5"/>
      <c r="C83" s="10"/>
      <c r="D83" s="11"/>
      <c r="E83" s="6" t="str">
        <f>Inputs!E$191</f>
        <v xml:space="preserve">Price control deliverables adjustment - standard enhancement - real (WWN+) </v>
      </c>
      <c r="F83" s="2">
        <f>Inputs!F$191</f>
        <v>0</v>
      </c>
      <c r="G83" s="2" t="str">
        <f>Inputs!G$191</f>
        <v>£m</v>
      </c>
      <c r="H83" s="2">
        <f>Inputs!H$191</f>
        <v>0</v>
      </c>
      <c r="I83" s="2">
        <f>Inputs!I$191</f>
        <v>0</v>
      </c>
      <c r="J83" s="2">
        <f>Inputs!J$191</f>
        <v>0</v>
      </c>
      <c r="K83" s="2">
        <f>Inputs!K$191</f>
        <v>0</v>
      </c>
      <c r="L83" s="2">
        <f>Inputs!L$191</f>
        <v>0</v>
      </c>
      <c r="M83" s="2">
        <f>Inputs!M$191</f>
        <v>0</v>
      </c>
      <c r="N83" s="2">
        <f>Inputs!N$191</f>
        <v>0</v>
      </c>
      <c r="O83" s="2">
        <f>Inputs!O$191</f>
        <v>0</v>
      </c>
      <c r="P83" s="2">
        <f>Inputs!P$191</f>
        <v>0</v>
      </c>
      <c r="Q83" s="2">
        <f>Inputs!Q$191</f>
        <v>0</v>
      </c>
    </row>
    <row r="84" spans="1:17" outlineLevel="3" x14ac:dyDescent="0.25">
      <c r="A84" s="5"/>
      <c r="B84" s="5"/>
      <c r="C84" s="10"/>
      <c r="D84" s="11"/>
      <c r="E84" s="6" t="str">
        <f>Inputs!E$192</f>
        <v xml:space="preserve">Price control deliverables adjustment - standard enhancement - real (BIO) </v>
      </c>
      <c r="F84" s="2">
        <f>Inputs!F$192</f>
        <v>0</v>
      </c>
      <c r="G84" s="2" t="str">
        <f>Inputs!G$192</f>
        <v>£m</v>
      </c>
      <c r="H84" s="2">
        <f>Inputs!H$192</f>
        <v>0</v>
      </c>
      <c r="I84" s="2">
        <f>Inputs!I$192</f>
        <v>0</v>
      </c>
      <c r="J84" s="2">
        <f>Inputs!J$192</f>
        <v>0</v>
      </c>
      <c r="K84" s="2">
        <f>Inputs!K$192</f>
        <v>0</v>
      </c>
      <c r="L84" s="2">
        <f>Inputs!L$192</f>
        <v>0</v>
      </c>
      <c r="M84" s="2">
        <f>Inputs!M$192</f>
        <v>0</v>
      </c>
      <c r="N84" s="2">
        <f>Inputs!N$192</f>
        <v>0</v>
      </c>
      <c r="O84" s="2">
        <f>Inputs!O$192</f>
        <v>0</v>
      </c>
      <c r="P84" s="2">
        <f>Inputs!P$192</f>
        <v>0</v>
      </c>
      <c r="Q84" s="2">
        <f>Inputs!Q$192</f>
        <v>0</v>
      </c>
    </row>
    <row r="85" spans="1:17" outlineLevel="3" x14ac:dyDescent="0.25">
      <c r="A85" s="5"/>
      <c r="B85" s="5"/>
      <c r="C85" s="10"/>
      <c r="D85" s="11"/>
      <c r="E85" s="6" t="str">
        <f>Inputs!E$193</f>
        <v xml:space="preserve">Price control deliverables adjustment - standard enhancement - real (ADDN1) </v>
      </c>
      <c r="F85" s="2">
        <f>Inputs!F$193</f>
        <v>0</v>
      </c>
      <c r="G85" s="2" t="str">
        <f>Inputs!G$193</f>
        <v>£m</v>
      </c>
      <c r="H85" s="2">
        <f>Inputs!H$193</f>
        <v>0</v>
      </c>
      <c r="I85" s="2">
        <f>Inputs!I$193</f>
        <v>0</v>
      </c>
      <c r="J85" s="2">
        <f>Inputs!J$193</f>
        <v>0</v>
      </c>
      <c r="K85" s="2">
        <f>Inputs!K$193</f>
        <v>0</v>
      </c>
      <c r="L85" s="2">
        <f>Inputs!L$193</f>
        <v>0</v>
      </c>
      <c r="M85" s="2">
        <f>Inputs!M$193</f>
        <v>0</v>
      </c>
      <c r="N85" s="2">
        <f>Inputs!N$193</f>
        <v>0</v>
      </c>
      <c r="O85" s="2">
        <f>Inputs!O$193</f>
        <v>0</v>
      </c>
      <c r="P85" s="2">
        <f>Inputs!P$193</f>
        <v>0</v>
      </c>
      <c r="Q85" s="2">
        <f>Inputs!Q$193</f>
        <v>0</v>
      </c>
    </row>
    <row r="86" spans="1:17" outlineLevel="3" x14ac:dyDescent="0.25">
      <c r="A86" s="5"/>
      <c r="B86" s="5"/>
      <c r="C86" s="10"/>
      <c r="D86" s="11"/>
      <c r="E86" s="6" t="str">
        <f>Inputs!E$194</f>
        <v xml:space="preserve">Price control deliverables adjustment - standard enhancement - real (ADDN2) </v>
      </c>
      <c r="F86" s="2">
        <f>Inputs!F$194</f>
        <v>0</v>
      </c>
      <c r="G86" s="2" t="str">
        <f>Inputs!G$194</f>
        <v>£m</v>
      </c>
      <c r="H86" s="2">
        <f>Inputs!H$194</f>
        <v>0</v>
      </c>
      <c r="I86" s="2">
        <f>Inputs!I$194</f>
        <v>0</v>
      </c>
      <c r="J86" s="2">
        <f>Inputs!J$194</f>
        <v>0</v>
      </c>
      <c r="K86" s="2">
        <f>Inputs!K$194</f>
        <v>0</v>
      </c>
      <c r="L86" s="2">
        <f>Inputs!L$194</f>
        <v>0</v>
      </c>
      <c r="M86" s="2">
        <f>Inputs!M$194</f>
        <v>0</v>
      </c>
      <c r="N86" s="2">
        <f>Inputs!N$194</f>
        <v>0</v>
      </c>
      <c r="O86" s="2">
        <f>Inputs!O$194</f>
        <v>0</v>
      </c>
      <c r="P86" s="2">
        <f>Inputs!P$194</f>
        <v>0</v>
      </c>
      <c r="Q86" s="2">
        <f>Inputs!Q$194</f>
        <v>0</v>
      </c>
    </row>
    <row r="87" spans="1:17" outlineLevel="2" x14ac:dyDescent="0.25">
      <c r="A87" s="5"/>
      <c r="B87" s="5"/>
      <c r="C87" s="10"/>
      <c r="D87" s="11"/>
      <c r="E87" s="6" t="str">
        <f>Time!E$56</f>
        <v>Forecast period flag</v>
      </c>
      <c r="F87" s="3">
        <f>Time!F$56</f>
        <v>0</v>
      </c>
      <c r="G87" s="3" t="str">
        <f>Time!G$56</f>
        <v>flag</v>
      </c>
      <c r="H87" s="3">
        <f>Time!H$56</f>
        <v>5</v>
      </c>
      <c r="I87" s="3">
        <f>Time!I$56</f>
        <v>0</v>
      </c>
      <c r="J87" s="3">
        <f>Time!J$56</f>
        <v>0</v>
      </c>
      <c r="K87" s="3">
        <f>Time!K$56</f>
        <v>0</v>
      </c>
      <c r="L87" s="3">
        <f>Time!L$56</f>
        <v>1</v>
      </c>
      <c r="M87" s="3">
        <f>Time!M$56</f>
        <v>1</v>
      </c>
      <c r="N87" s="3">
        <f>Time!N$56</f>
        <v>1</v>
      </c>
      <c r="O87" s="3">
        <f>Time!O$56</f>
        <v>1</v>
      </c>
      <c r="P87" s="3">
        <f>Time!P$56</f>
        <v>1</v>
      </c>
      <c r="Q87" s="3">
        <f>Time!Q$56</f>
        <v>0</v>
      </c>
    </row>
    <row r="88" spans="1:17" outlineLevel="2" x14ac:dyDescent="0.25">
      <c r="A88" s="5"/>
      <c r="B88" s="5"/>
      <c r="C88" s="10"/>
      <c r="D88" s="11"/>
      <c r="E88" s="6" t="s">
        <v>617</v>
      </c>
      <c r="F88" s="6"/>
      <c r="G88" s="6" t="s">
        <v>212</v>
      </c>
      <c r="H88" s="2">
        <f t="shared" ref="H88:H93" si="10">SUM(J88:Q88)</f>
        <v>0</v>
      </c>
      <c r="I88" s="6"/>
      <c r="J88" s="2">
        <f t="shared" ref="J88:Q93" si="11">SUM(J69,J75,J81)*J$87</f>
        <v>0</v>
      </c>
      <c r="K88" s="2">
        <f t="shared" si="11"/>
        <v>0</v>
      </c>
      <c r="L88" s="2">
        <f t="shared" si="11"/>
        <v>0</v>
      </c>
      <c r="M88" s="2">
        <f t="shared" si="11"/>
        <v>0</v>
      </c>
      <c r="N88" s="2">
        <f t="shared" si="11"/>
        <v>0</v>
      </c>
      <c r="O88" s="2">
        <f t="shared" si="11"/>
        <v>0</v>
      </c>
      <c r="P88" s="2">
        <f t="shared" si="11"/>
        <v>0</v>
      </c>
      <c r="Q88" s="2">
        <f t="shared" si="11"/>
        <v>0</v>
      </c>
    </row>
    <row r="89" spans="1:17" outlineLevel="3" x14ac:dyDescent="0.25">
      <c r="A89" s="5"/>
      <c r="B89" s="5"/>
      <c r="C89" s="10"/>
      <c r="D89" s="11"/>
      <c r="E89" s="6" t="s">
        <v>618</v>
      </c>
      <c r="F89" s="6"/>
      <c r="G89" s="6" t="s">
        <v>212</v>
      </c>
      <c r="H89" s="2">
        <f t="shared" si="10"/>
        <v>0</v>
      </c>
      <c r="I89" s="6"/>
      <c r="J89" s="2">
        <f t="shared" si="11"/>
        <v>0</v>
      </c>
      <c r="K89" s="2">
        <f t="shared" si="11"/>
        <v>0</v>
      </c>
      <c r="L89" s="2">
        <f t="shared" si="11"/>
        <v>0</v>
      </c>
      <c r="M89" s="2">
        <f t="shared" si="11"/>
        <v>0</v>
      </c>
      <c r="N89" s="2">
        <f t="shared" si="11"/>
        <v>0</v>
      </c>
      <c r="O89" s="2">
        <f t="shared" si="11"/>
        <v>0</v>
      </c>
      <c r="P89" s="2">
        <f t="shared" si="11"/>
        <v>0</v>
      </c>
      <c r="Q89" s="2">
        <f t="shared" si="11"/>
        <v>0</v>
      </c>
    </row>
    <row r="90" spans="1:17" outlineLevel="3" x14ac:dyDescent="0.25">
      <c r="A90" s="5"/>
      <c r="B90" s="5"/>
      <c r="C90" s="10"/>
      <c r="D90" s="11"/>
      <c r="E90" s="6" t="s">
        <v>619</v>
      </c>
      <c r="F90" s="6"/>
      <c r="G90" s="6" t="s">
        <v>212</v>
      </c>
      <c r="H90" s="2">
        <f t="shared" si="10"/>
        <v>0</v>
      </c>
      <c r="I90" s="6"/>
      <c r="J90" s="2">
        <f t="shared" si="11"/>
        <v>0</v>
      </c>
      <c r="K90" s="2">
        <f t="shared" si="11"/>
        <v>0</v>
      </c>
      <c r="L90" s="2">
        <f t="shared" si="11"/>
        <v>0</v>
      </c>
      <c r="M90" s="2">
        <f t="shared" si="11"/>
        <v>0</v>
      </c>
      <c r="N90" s="2">
        <f t="shared" si="11"/>
        <v>0</v>
      </c>
      <c r="O90" s="2">
        <f t="shared" si="11"/>
        <v>0</v>
      </c>
      <c r="P90" s="2">
        <f t="shared" si="11"/>
        <v>0</v>
      </c>
      <c r="Q90" s="2">
        <f t="shared" si="11"/>
        <v>0</v>
      </c>
    </row>
    <row r="91" spans="1:17" outlineLevel="3" x14ac:dyDescent="0.25">
      <c r="A91" s="5"/>
      <c r="B91" s="5"/>
      <c r="C91" s="10"/>
      <c r="D91" s="11"/>
      <c r="E91" s="6" t="s">
        <v>620</v>
      </c>
      <c r="F91" s="6"/>
      <c r="G91" s="6" t="s">
        <v>212</v>
      </c>
      <c r="H91" s="2">
        <f t="shared" si="10"/>
        <v>0</v>
      </c>
      <c r="I91" s="6"/>
      <c r="J91" s="2">
        <f t="shared" si="11"/>
        <v>0</v>
      </c>
      <c r="K91" s="2">
        <f t="shared" si="11"/>
        <v>0</v>
      </c>
      <c r="L91" s="2">
        <f t="shared" si="11"/>
        <v>0</v>
      </c>
      <c r="M91" s="2">
        <f t="shared" si="11"/>
        <v>0</v>
      </c>
      <c r="N91" s="2">
        <f t="shared" si="11"/>
        <v>0</v>
      </c>
      <c r="O91" s="2">
        <f t="shared" si="11"/>
        <v>0</v>
      </c>
      <c r="P91" s="2">
        <f t="shared" si="11"/>
        <v>0</v>
      </c>
      <c r="Q91" s="2">
        <f t="shared" si="11"/>
        <v>0</v>
      </c>
    </row>
    <row r="92" spans="1:17" outlineLevel="3" x14ac:dyDescent="0.25">
      <c r="A92" s="5"/>
      <c r="B92" s="5"/>
      <c r="C92" s="10"/>
      <c r="D92" s="11"/>
      <c r="E92" s="6" t="s">
        <v>621</v>
      </c>
      <c r="F92" s="6"/>
      <c r="G92" s="6" t="s">
        <v>212</v>
      </c>
      <c r="H92" s="2">
        <f t="shared" si="10"/>
        <v>0</v>
      </c>
      <c r="I92" s="6"/>
      <c r="J92" s="2">
        <f t="shared" si="11"/>
        <v>0</v>
      </c>
      <c r="K92" s="2">
        <f t="shared" si="11"/>
        <v>0</v>
      </c>
      <c r="L92" s="2">
        <f t="shared" si="11"/>
        <v>0</v>
      </c>
      <c r="M92" s="2">
        <f t="shared" si="11"/>
        <v>0</v>
      </c>
      <c r="N92" s="2">
        <f t="shared" si="11"/>
        <v>0</v>
      </c>
      <c r="O92" s="2">
        <f t="shared" si="11"/>
        <v>0</v>
      </c>
      <c r="P92" s="2">
        <f t="shared" si="11"/>
        <v>0</v>
      </c>
      <c r="Q92" s="2">
        <f t="shared" si="11"/>
        <v>0</v>
      </c>
    </row>
    <row r="93" spans="1:17" outlineLevel="3" x14ac:dyDescent="0.25">
      <c r="A93" s="5"/>
      <c r="B93" s="5"/>
      <c r="C93" s="10"/>
      <c r="D93" s="11"/>
      <c r="E93" s="6" t="s">
        <v>622</v>
      </c>
      <c r="F93" s="6"/>
      <c r="G93" s="6" t="s">
        <v>212</v>
      </c>
      <c r="H93" s="2">
        <f t="shared" si="10"/>
        <v>0</v>
      </c>
      <c r="I93" s="6"/>
      <c r="J93" s="2">
        <f t="shared" si="11"/>
        <v>0</v>
      </c>
      <c r="K93" s="2">
        <f t="shared" si="11"/>
        <v>0</v>
      </c>
      <c r="L93" s="2">
        <f t="shared" si="11"/>
        <v>0</v>
      </c>
      <c r="M93" s="2">
        <f t="shared" si="11"/>
        <v>0</v>
      </c>
      <c r="N93" s="2">
        <f t="shared" si="11"/>
        <v>0</v>
      </c>
      <c r="O93" s="2">
        <f t="shared" si="11"/>
        <v>0</v>
      </c>
      <c r="P93" s="2">
        <f t="shared" si="11"/>
        <v>0</v>
      </c>
      <c r="Q93" s="2">
        <f t="shared" si="11"/>
        <v>0</v>
      </c>
    </row>
    <row r="94" spans="1:17" outlineLevel="1" x14ac:dyDescent="0.25"/>
    <row r="95" spans="1:17" outlineLevel="1" x14ac:dyDescent="0.25"/>
    <row r="96" spans="1:17" outlineLevel="1" x14ac:dyDescent="0.25">
      <c r="B96" s="16" t="s">
        <v>623</v>
      </c>
    </row>
    <row r="97" spans="1:17" outlineLevel="2" x14ac:dyDescent="0.25">
      <c r="A97" s="5"/>
      <c r="B97" s="5"/>
      <c r="C97" s="10"/>
      <c r="D97" s="11"/>
      <c r="E97" s="6" t="str">
        <f>Inputs!E$50</f>
        <v xml:space="preserve">Totex allowance for cost sharing - 25:25 cost sharing - real (WR) </v>
      </c>
      <c r="F97" s="2">
        <f>Inputs!F$50</f>
        <v>0</v>
      </c>
      <c r="G97" s="2" t="str">
        <f>Inputs!G$50</f>
        <v>£m</v>
      </c>
      <c r="H97" s="2">
        <f>Inputs!H$50</f>
        <v>0</v>
      </c>
      <c r="I97" s="2">
        <f>Inputs!I$50</f>
        <v>0</v>
      </c>
      <c r="J97" s="2">
        <f>Inputs!J$50</f>
        <v>0</v>
      </c>
      <c r="K97" s="2">
        <f>Inputs!K$50</f>
        <v>0</v>
      </c>
      <c r="L97" s="2">
        <f>Inputs!L$50</f>
        <v>0</v>
      </c>
      <c r="M97" s="2">
        <f>Inputs!M$50</f>
        <v>0</v>
      </c>
      <c r="N97" s="2">
        <f>Inputs!N$50</f>
        <v>0</v>
      </c>
      <c r="O97" s="2">
        <f>Inputs!O$50</f>
        <v>0</v>
      </c>
      <c r="P97" s="2">
        <f>Inputs!P$50</f>
        <v>0</v>
      </c>
      <c r="Q97" s="2">
        <f>Inputs!Q$50</f>
        <v>0</v>
      </c>
    </row>
    <row r="98" spans="1:17" outlineLevel="3" x14ac:dyDescent="0.25">
      <c r="A98" s="5"/>
      <c r="B98" s="5"/>
      <c r="C98" s="10"/>
      <c r="D98" s="11"/>
      <c r="E98" s="6" t="str">
        <f>Inputs!E$51</f>
        <v xml:space="preserve">Totex allowance for cost sharing - 25:25 cost sharing - real (WN+) </v>
      </c>
      <c r="F98" s="2">
        <f>Inputs!F$51</f>
        <v>0</v>
      </c>
      <c r="G98" s="2" t="str">
        <f>Inputs!G$51</f>
        <v>£m</v>
      </c>
      <c r="H98" s="2">
        <f>Inputs!H$51</f>
        <v>0</v>
      </c>
      <c r="I98" s="2">
        <f>Inputs!I$51</f>
        <v>0</v>
      </c>
      <c r="J98" s="2">
        <f>Inputs!J$51</f>
        <v>0</v>
      </c>
      <c r="K98" s="2">
        <f>Inputs!K$51</f>
        <v>0</v>
      </c>
      <c r="L98" s="2">
        <f>Inputs!L$51</f>
        <v>0</v>
      </c>
      <c r="M98" s="2">
        <f>Inputs!M$51</f>
        <v>0</v>
      </c>
      <c r="N98" s="2">
        <f>Inputs!N$51</f>
        <v>0</v>
      </c>
      <c r="O98" s="2">
        <f>Inputs!O$51</f>
        <v>0</v>
      </c>
      <c r="P98" s="2">
        <f>Inputs!P$51</f>
        <v>0</v>
      </c>
      <c r="Q98" s="2">
        <f>Inputs!Q$51</f>
        <v>0</v>
      </c>
    </row>
    <row r="99" spans="1:17" outlineLevel="3" x14ac:dyDescent="0.25">
      <c r="A99" s="5"/>
      <c r="B99" s="5"/>
      <c r="C99" s="10"/>
      <c r="D99" s="11"/>
      <c r="E99" s="6" t="str">
        <f>Inputs!E$52</f>
        <v xml:space="preserve">Totex allowance for cost sharing - 25:25 cost sharing - real (WWN+) </v>
      </c>
      <c r="F99" s="2">
        <f>Inputs!F$52</f>
        <v>0</v>
      </c>
      <c r="G99" s="2" t="str">
        <f>Inputs!G$52</f>
        <v>£m</v>
      </c>
      <c r="H99" s="2">
        <f>Inputs!H$52</f>
        <v>0</v>
      </c>
      <c r="I99" s="2">
        <f>Inputs!I$52</f>
        <v>0</v>
      </c>
      <c r="J99" s="2">
        <f>Inputs!J$52</f>
        <v>0</v>
      </c>
      <c r="K99" s="2">
        <f>Inputs!K$52</f>
        <v>0</v>
      </c>
      <c r="L99" s="2">
        <f>Inputs!L$52</f>
        <v>0</v>
      </c>
      <c r="M99" s="2">
        <f>Inputs!M$52</f>
        <v>0</v>
      </c>
      <c r="N99" s="2">
        <f>Inputs!N$52</f>
        <v>0</v>
      </c>
      <c r="O99" s="2">
        <f>Inputs!O$52</f>
        <v>0</v>
      </c>
      <c r="P99" s="2">
        <f>Inputs!P$52</f>
        <v>0</v>
      </c>
      <c r="Q99" s="2">
        <f>Inputs!Q$52</f>
        <v>0</v>
      </c>
    </row>
    <row r="100" spans="1:17" outlineLevel="3" x14ac:dyDescent="0.25">
      <c r="A100" s="5"/>
      <c r="B100" s="5"/>
      <c r="C100" s="10"/>
      <c r="D100" s="11"/>
      <c r="E100" s="6" t="str">
        <f>Inputs!E$53</f>
        <v xml:space="preserve">Totex allowance for cost sharing - 25:25 cost sharing - real (BIO) </v>
      </c>
      <c r="F100" s="2">
        <f>Inputs!F$53</f>
        <v>0</v>
      </c>
      <c r="G100" s="2" t="str">
        <f>Inputs!G$53</f>
        <v>£m</v>
      </c>
      <c r="H100" s="2">
        <f>Inputs!H$53</f>
        <v>0</v>
      </c>
      <c r="I100" s="2">
        <f>Inputs!I$53</f>
        <v>0</v>
      </c>
      <c r="J100" s="2">
        <f>Inputs!J$53</f>
        <v>0</v>
      </c>
      <c r="K100" s="2">
        <f>Inputs!K$53</f>
        <v>0</v>
      </c>
      <c r="L100" s="2">
        <f>Inputs!L$53</f>
        <v>0</v>
      </c>
      <c r="M100" s="2">
        <f>Inputs!M$53</f>
        <v>0</v>
      </c>
      <c r="N100" s="2">
        <f>Inputs!N$53</f>
        <v>0</v>
      </c>
      <c r="O100" s="2">
        <f>Inputs!O$53</f>
        <v>0</v>
      </c>
      <c r="P100" s="2">
        <f>Inputs!P$53</f>
        <v>0</v>
      </c>
      <c r="Q100" s="2">
        <f>Inputs!Q$53</f>
        <v>0</v>
      </c>
    </row>
    <row r="101" spans="1:17" outlineLevel="3" x14ac:dyDescent="0.25">
      <c r="A101" s="5"/>
      <c r="B101" s="5"/>
      <c r="C101" s="10"/>
      <c r="D101" s="11"/>
      <c r="E101" s="6" t="str">
        <f>Inputs!E$54</f>
        <v xml:space="preserve">Totex allowance for cost sharing - 25:25 cost sharing - real (ADDN1) </v>
      </c>
      <c r="F101" s="2">
        <f>Inputs!F$54</f>
        <v>0</v>
      </c>
      <c r="G101" s="2" t="str">
        <f>Inputs!G$54</f>
        <v>£m</v>
      </c>
      <c r="H101" s="2">
        <f>Inputs!H$54</f>
        <v>0</v>
      </c>
      <c r="I101" s="2">
        <f>Inputs!I$54</f>
        <v>0</v>
      </c>
      <c r="J101" s="2">
        <f>Inputs!J$54</f>
        <v>0</v>
      </c>
      <c r="K101" s="2">
        <f>Inputs!K$54</f>
        <v>0</v>
      </c>
      <c r="L101" s="2">
        <f>Inputs!L$54</f>
        <v>0</v>
      </c>
      <c r="M101" s="2">
        <f>Inputs!M$54</f>
        <v>0</v>
      </c>
      <c r="N101" s="2">
        <f>Inputs!N$54</f>
        <v>0</v>
      </c>
      <c r="O101" s="2">
        <f>Inputs!O$54</f>
        <v>0</v>
      </c>
      <c r="P101" s="2">
        <f>Inputs!P$54</f>
        <v>0</v>
      </c>
      <c r="Q101" s="2">
        <f>Inputs!Q$54</f>
        <v>0</v>
      </c>
    </row>
    <row r="102" spans="1:17" outlineLevel="3" x14ac:dyDescent="0.25">
      <c r="A102" s="5"/>
      <c r="B102" s="5"/>
      <c r="C102" s="10"/>
      <c r="D102" s="11"/>
      <c r="E102" s="6" t="str">
        <f>Inputs!E$55</f>
        <v xml:space="preserve">Totex allowance for cost sharing - 25:25 cost sharing - real (ADDN2) </v>
      </c>
      <c r="F102" s="2">
        <f>Inputs!F$55</f>
        <v>0</v>
      </c>
      <c r="G102" s="2" t="str">
        <f>Inputs!G$55</f>
        <v>£m</v>
      </c>
      <c r="H102" s="2">
        <f>Inputs!H$55</f>
        <v>0</v>
      </c>
      <c r="I102" s="2">
        <f>Inputs!I$55</f>
        <v>0</v>
      </c>
      <c r="J102" s="2">
        <f>Inputs!J$55</f>
        <v>0</v>
      </c>
      <c r="K102" s="2">
        <f>Inputs!K$55</f>
        <v>0</v>
      </c>
      <c r="L102" s="2">
        <f>Inputs!L$55</f>
        <v>0</v>
      </c>
      <c r="M102" s="2">
        <f>Inputs!M$55</f>
        <v>0</v>
      </c>
      <c r="N102" s="2">
        <f>Inputs!N$55</f>
        <v>0</v>
      </c>
      <c r="O102" s="2">
        <f>Inputs!O$55</f>
        <v>0</v>
      </c>
      <c r="P102" s="2">
        <f>Inputs!P$55</f>
        <v>0</v>
      </c>
      <c r="Q102" s="2">
        <f>Inputs!Q$55</f>
        <v>0</v>
      </c>
    </row>
    <row r="103" spans="1:17" outlineLevel="2" x14ac:dyDescent="0.25">
      <c r="A103" s="5"/>
      <c r="B103" s="5"/>
      <c r="C103" s="10"/>
      <c r="D103" s="11"/>
      <c r="E103" s="6" t="str">
        <f>Inputs!E$167</f>
        <v xml:space="preserve">Real price effects adjustment - 25:25 cost sharing - real (WR) </v>
      </c>
      <c r="F103" s="2">
        <f>Inputs!F$167</f>
        <v>0</v>
      </c>
      <c r="G103" s="2" t="str">
        <f>Inputs!G$167</f>
        <v>£m</v>
      </c>
      <c r="H103" s="2">
        <f>Inputs!H$167</f>
        <v>0</v>
      </c>
      <c r="I103" s="2">
        <f>Inputs!I$167</f>
        <v>0</v>
      </c>
      <c r="J103" s="2">
        <f>Inputs!J$167</f>
        <v>0</v>
      </c>
      <c r="K103" s="2">
        <f>Inputs!K$167</f>
        <v>0</v>
      </c>
      <c r="L103" s="2">
        <f>Inputs!L$167</f>
        <v>0</v>
      </c>
      <c r="M103" s="2">
        <f>Inputs!M$167</f>
        <v>0</v>
      </c>
      <c r="N103" s="2">
        <f>Inputs!N$167</f>
        <v>0</v>
      </c>
      <c r="O103" s="2">
        <f>Inputs!O$167</f>
        <v>0</v>
      </c>
      <c r="P103" s="2">
        <f>Inputs!P$167</f>
        <v>0</v>
      </c>
      <c r="Q103" s="2">
        <f>Inputs!Q$167</f>
        <v>0</v>
      </c>
    </row>
    <row r="104" spans="1:17" outlineLevel="3" x14ac:dyDescent="0.25">
      <c r="A104" s="5"/>
      <c r="B104" s="5"/>
      <c r="C104" s="10"/>
      <c r="D104" s="11"/>
      <c r="E104" s="6" t="str">
        <f>Inputs!E$168</f>
        <v xml:space="preserve">Real price effects adjustment - 25:25 cost sharing - real (WN+) </v>
      </c>
      <c r="F104" s="2">
        <f>Inputs!F$168</f>
        <v>0</v>
      </c>
      <c r="G104" s="2" t="str">
        <f>Inputs!G$168</f>
        <v>£m</v>
      </c>
      <c r="H104" s="2">
        <f>Inputs!H$168</f>
        <v>0</v>
      </c>
      <c r="I104" s="2">
        <f>Inputs!I$168</f>
        <v>0</v>
      </c>
      <c r="J104" s="2">
        <f>Inputs!J$168</f>
        <v>0</v>
      </c>
      <c r="K104" s="2">
        <f>Inputs!K$168</f>
        <v>0</v>
      </c>
      <c r="L104" s="2">
        <f>Inputs!L$168</f>
        <v>0</v>
      </c>
      <c r="M104" s="2">
        <f>Inputs!M$168</f>
        <v>0</v>
      </c>
      <c r="N104" s="2">
        <f>Inputs!N$168</f>
        <v>0</v>
      </c>
      <c r="O104" s="2">
        <f>Inputs!O$168</f>
        <v>0</v>
      </c>
      <c r="P104" s="2">
        <f>Inputs!P$168</f>
        <v>0</v>
      </c>
      <c r="Q104" s="2">
        <f>Inputs!Q$168</f>
        <v>0</v>
      </c>
    </row>
    <row r="105" spans="1:17" outlineLevel="3" x14ac:dyDescent="0.25">
      <c r="A105" s="5"/>
      <c r="B105" s="5"/>
      <c r="C105" s="10"/>
      <c r="D105" s="11"/>
      <c r="E105" s="6" t="str">
        <f>Inputs!E$169</f>
        <v xml:space="preserve">Real price effects adjustment - 25:25 cost sharing - real (WWN+) </v>
      </c>
      <c r="F105" s="2">
        <f>Inputs!F$169</f>
        <v>0</v>
      </c>
      <c r="G105" s="2" t="str">
        <f>Inputs!G$169</f>
        <v>£m</v>
      </c>
      <c r="H105" s="2">
        <f>Inputs!H$169</f>
        <v>0</v>
      </c>
      <c r="I105" s="2">
        <f>Inputs!I$169</f>
        <v>0</v>
      </c>
      <c r="J105" s="2">
        <f>Inputs!J$169</f>
        <v>0</v>
      </c>
      <c r="K105" s="2">
        <f>Inputs!K$169</f>
        <v>0</v>
      </c>
      <c r="L105" s="2">
        <f>Inputs!L$169</f>
        <v>0</v>
      </c>
      <c r="M105" s="2">
        <f>Inputs!M$169</f>
        <v>0</v>
      </c>
      <c r="N105" s="2">
        <f>Inputs!N$169</f>
        <v>0</v>
      </c>
      <c r="O105" s="2">
        <f>Inputs!O$169</f>
        <v>0</v>
      </c>
      <c r="P105" s="2">
        <f>Inputs!P$169</f>
        <v>0</v>
      </c>
      <c r="Q105" s="2">
        <f>Inputs!Q$169</f>
        <v>0</v>
      </c>
    </row>
    <row r="106" spans="1:17" outlineLevel="3" x14ac:dyDescent="0.25">
      <c r="A106" s="5"/>
      <c r="B106" s="5"/>
      <c r="C106" s="10"/>
      <c r="D106" s="11"/>
      <c r="E106" s="6" t="str">
        <f>Inputs!E$170</f>
        <v xml:space="preserve">Real price effects adjustment - 25:25 cost sharing - real (BIO) </v>
      </c>
      <c r="F106" s="2">
        <f>Inputs!F$170</f>
        <v>0</v>
      </c>
      <c r="G106" s="2" t="str">
        <f>Inputs!G$170</f>
        <v>£m</v>
      </c>
      <c r="H106" s="2">
        <f>Inputs!H$170</f>
        <v>0</v>
      </c>
      <c r="I106" s="2">
        <f>Inputs!I$170</f>
        <v>0</v>
      </c>
      <c r="J106" s="2">
        <f>Inputs!J$170</f>
        <v>0</v>
      </c>
      <c r="K106" s="2">
        <f>Inputs!K$170</f>
        <v>0</v>
      </c>
      <c r="L106" s="2">
        <f>Inputs!L$170</f>
        <v>0</v>
      </c>
      <c r="M106" s="2">
        <f>Inputs!M$170</f>
        <v>0</v>
      </c>
      <c r="N106" s="2">
        <f>Inputs!N$170</f>
        <v>0</v>
      </c>
      <c r="O106" s="2">
        <f>Inputs!O$170</f>
        <v>0</v>
      </c>
      <c r="P106" s="2">
        <f>Inputs!P$170</f>
        <v>0</v>
      </c>
      <c r="Q106" s="2">
        <f>Inputs!Q$170</f>
        <v>0</v>
      </c>
    </row>
    <row r="107" spans="1:17" outlineLevel="3" x14ac:dyDescent="0.25">
      <c r="A107" s="5"/>
      <c r="B107" s="5"/>
      <c r="C107" s="10"/>
      <c r="D107" s="11"/>
      <c r="E107" s="6" t="str">
        <f>Inputs!E$171</f>
        <v xml:space="preserve">Real price effects adjustment - 25:25 cost sharing - real (ADDN1) </v>
      </c>
      <c r="F107" s="2">
        <f>Inputs!F$171</f>
        <v>0</v>
      </c>
      <c r="G107" s="2" t="str">
        <f>Inputs!G$171</f>
        <v>£m</v>
      </c>
      <c r="H107" s="2">
        <f>Inputs!H$171</f>
        <v>0</v>
      </c>
      <c r="I107" s="2">
        <f>Inputs!I$171</f>
        <v>0</v>
      </c>
      <c r="J107" s="2">
        <f>Inputs!J$171</f>
        <v>0</v>
      </c>
      <c r="K107" s="2">
        <f>Inputs!K$171</f>
        <v>0</v>
      </c>
      <c r="L107" s="2">
        <f>Inputs!L$171</f>
        <v>0</v>
      </c>
      <c r="M107" s="2">
        <f>Inputs!M$171</f>
        <v>0</v>
      </c>
      <c r="N107" s="2">
        <f>Inputs!N$171</f>
        <v>0</v>
      </c>
      <c r="O107" s="2">
        <f>Inputs!O$171</f>
        <v>0</v>
      </c>
      <c r="P107" s="2">
        <f>Inputs!P$171</f>
        <v>0</v>
      </c>
      <c r="Q107" s="2">
        <f>Inputs!Q$171</f>
        <v>0</v>
      </c>
    </row>
    <row r="108" spans="1:17" outlineLevel="3" x14ac:dyDescent="0.25">
      <c r="A108" s="5"/>
      <c r="B108" s="5"/>
      <c r="C108" s="10"/>
      <c r="D108" s="11"/>
      <c r="E108" s="6" t="str">
        <f>Inputs!E$172</f>
        <v xml:space="preserve">Real price effects adjustment - 25:25 cost sharing - real (ADDN2) </v>
      </c>
      <c r="F108" s="2">
        <f>Inputs!F$172</f>
        <v>0</v>
      </c>
      <c r="G108" s="2" t="str">
        <f>Inputs!G$172</f>
        <v>£m</v>
      </c>
      <c r="H108" s="2">
        <f>Inputs!H$172</f>
        <v>0</v>
      </c>
      <c r="I108" s="2">
        <f>Inputs!I$172</f>
        <v>0</v>
      </c>
      <c r="J108" s="2">
        <f>Inputs!J$172</f>
        <v>0</v>
      </c>
      <c r="K108" s="2">
        <f>Inputs!K$172</f>
        <v>0</v>
      </c>
      <c r="L108" s="2">
        <f>Inputs!L$172</f>
        <v>0</v>
      </c>
      <c r="M108" s="2">
        <f>Inputs!M$172</f>
        <v>0</v>
      </c>
      <c r="N108" s="2">
        <f>Inputs!N$172</f>
        <v>0</v>
      </c>
      <c r="O108" s="2">
        <f>Inputs!O$172</f>
        <v>0</v>
      </c>
      <c r="P108" s="2">
        <f>Inputs!P$172</f>
        <v>0</v>
      </c>
      <c r="Q108" s="2">
        <f>Inputs!Q$172</f>
        <v>0</v>
      </c>
    </row>
    <row r="109" spans="1:17" outlineLevel="2" x14ac:dyDescent="0.25">
      <c r="A109" s="5"/>
      <c r="B109" s="5"/>
      <c r="C109" s="10"/>
      <c r="D109" s="11"/>
      <c r="E109" s="6" t="str">
        <f>Inputs!E$196</f>
        <v xml:space="preserve">Price control deliverables adjustment - 25:25 cost sharing - real (WR) </v>
      </c>
      <c r="F109" s="2">
        <f>Inputs!F$196</f>
        <v>0</v>
      </c>
      <c r="G109" s="2" t="str">
        <f>Inputs!G$196</f>
        <v>£m</v>
      </c>
      <c r="H109" s="2">
        <f>Inputs!H$196</f>
        <v>0</v>
      </c>
      <c r="I109" s="2">
        <f>Inputs!I$196</f>
        <v>0</v>
      </c>
      <c r="J109" s="2">
        <f>Inputs!J$196</f>
        <v>0</v>
      </c>
      <c r="K109" s="2">
        <f>Inputs!K$196</f>
        <v>0</v>
      </c>
      <c r="L109" s="2">
        <f>Inputs!L$196</f>
        <v>0</v>
      </c>
      <c r="M109" s="2">
        <f>Inputs!M$196</f>
        <v>0</v>
      </c>
      <c r="N109" s="2">
        <f>Inputs!N$196</f>
        <v>0</v>
      </c>
      <c r="O109" s="2">
        <f>Inputs!O$196</f>
        <v>0</v>
      </c>
      <c r="P109" s="2">
        <f>Inputs!P$196</f>
        <v>0</v>
      </c>
      <c r="Q109" s="2">
        <f>Inputs!Q$196</f>
        <v>0</v>
      </c>
    </row>
    <row r="110" spans="1:17" outlineLevel="3" x14ac:dyDescent="0.25">
      <c r="A110" s="5"/>
      <c r="B110" s="5"/>
      <c r="C110" s="10"/>
      <c r="D110" s="11"/>
      <c r="E110" s="6" t="str">
        <f>Inputs!E$197</f>
        <v xml:space="preserve">Price control deliverables adjustment - 25:25 cost sharing - real (WN+) </v>
      </c>
      <c r="F110" s="2">
        <f>Inputs!F$197</f>
        <v>0</v>
      </c>
      <c r="G110" s="2" t="str">
        <f>Inputs!G$197</f>
        <v>£m</v>
      </c>
      <c r="H110" s="2">
        <f>Inputs!H$197</f>
        <v>0</v>
      </c>
      <c r="I110" s="2">
        <f>Inputs!I$197</f>
        <v>0</v>
      </c>
      <c r="J110" s="2">
        <f>Inputs!J$197</f>
        <v>0</v>
      </c>
      <c r="K110" s="2">
        <f>Inputs!K$197</f>
        <v>0</v>
      </c>
      <c r="L110" s="2">
        <f>Inputs!L$197</f>
        <v>0</v>
      </c>
      <c r="M110" s="2">
        <f>Inputs!M$197</f>
        <v>0</v>
      </c>
      <c r="N110" s="2">
        <f>Inputs!N$197</f>
        <v>0</v>
      </c>
      <c r="O110" s="2">
        <f>Inputs!O$197</f>
        <v>0</v>
      </c>
      <c r="P110" s="2">
        <f>Inputs!P$197</f>
        <v>0</v>
      </c>
      <c r="Q110" s="2">
        <f>Inputs!Q$197</f>
        <v>0</v>
      </c>
    </row>
    <row r="111" spans="1:17" outlineLevel="3" x14ac:dyDescent="0.25">
      <c r="A111" s="5"/>
      <c r="B111" s="5"/>
      <c r="C111" s="10"/>
      <c r="D111" s="11"/>
      <c r="E111" s="6" t="str">
        <f>Inputs!E$198</f>
        <v xml:space="preserve">Price control deliverables adjustment - 25:25 cost sharing - real (WWN+) </v>
      </c>
      <c r="F111" s="2">
        <f>Inputs!F$198</f>
        <v>0</v>
      </c>
      <c r="G111" s="2" t="str">
        <f>Inputs!G$198</f>
        <v>£m</v>
      </c>
      <c r="H111" s="2">
        <f>Inputs!H$198</f>
        <v>0</v>
      </c>
      <c r="I111" s="2">
        <f>Inputs!I$198</f>
        <v>0</v>
      </c>
      <c r="J111" s="2">
        <f>Inputs!J$198</f>
        <v>0</v>
      </c>
      <c r="K111" s="2">
        <f>Inputs!K$198</f>
        <v>0</v>
      </c>
      <c r="L111" s="2">
        <f>Inputs!L$198</f>
        <v>0</v>
      </c>
      <c r="M111" s="2">
        <f>Inputs!M$198</f>
        <v>0</v>
      </c>
      <c r="N111" s="2">
        <f>Inputs!N$198</f>
        <v>0</v>
      </c>
      <c r="O111" s="2">
        <f>Inputs!O$198</f>
        <v>0</v>
      </c>
      <c r="P111" s="2">
        <f>Inputs!P$198</f>
        <v>0</v>
      </c>
      <c r="Q111" s="2">
        <f>Inputs!Q$198</f>
        <v>0</v>
      </c>
    </row>
    <row r="112" spans="1:17" outlineLevel="3" x14ac:dyDescent="0.25">
      <c r="A112" s="5"/>
      <c r="B112" s="5"/>
      <c r="C112" s="10"/>
      <c r="D112" s="11"/>
      <c r="E112" s="6" t="str">
        <f>Inputs!E$199</f>
        <v xml:space="preserve">Price control deliverables adjustment - 25:25 cost sharing - real (BIO) </v>
      </c>
      <c r="F112" s="2">
        <f>Inputs!F$199</f>
        <v>0</v>
      </c>
      <c r="G112" s="2" t="str">
        <f>Inputs!G$199</f>
        <v>£m</v>
      </c>
      <c r="H112" s="2">
        <f>Inputs!H$199</f>
        <v>0</v>
      </c>
      <c r="I112" s="2">
        <f>Inputs!I$199</f>
        <v>0</v>
      </c>
      <c r="J112" s="2">
        <f>Inputs!J$199</f>
        <v>0</v>
      </c>
      <c r="K112" s="2">
        <f>Inputs!K$199</f>
        <v>0</v>
      </c>
      <c r="L112" s="2">
        <f>Inputs!L$199</f>
        <v>0</v>
      </c>
      <c r="M112" s="2">
        <f>Inputs!M$199</f>
        <v>0</v>
      </c>
      <c r="N112" s="2">
        <f>Inputs!N$199</f>
        <v>0</v>
      </c>
      <c r="O112" s="2">
        <f>Inputs!O$199</f>
        <v>0</v>
      </c>
      <c r="P112" s="2">
        <f>Inputs!P$199</f>
        <v>0</v>
      </c>
      <c r="Q112" s="2">
        <f>Inputs!Q$199</f>
        <v>0</v>
      </c>
    </row>
    <row r="113" spans="1:17" outlineLevel="3" x14ac:dyDescent="0.25">
      <c r="A113" s="5"/>
      <c r="B113" s="5"/>
      <c r="C113" s="10"/>
      <c r="D113" s="11"/>
      <c r="E113" s="6" t="str">
        <f>Inputs!E$200</f>
        <v xml:space="preserve">Price control deliverables adjustment - 25:25 cost sharing - real (ADDN1) </v>
      </c>
      <c r="F113" s="2">
        <f>Inputs!F$200</f>
        <v>0</v>
      </c>
      <c r="G113" s="2" t="str">
        <f>Inputs!G$200</f>
        <v>£m</v>
      </c>
      <c r="H113" s="2">
        <f>Inputs!H$200</f>
        <v>0</v>
      </c>
      <c r="I113" s="2">
        <f>Inputs!I$200</f>
        <v>0</v>
      </c>
      <c r="J113" s="2">
        <f>Inputs!J$200</f>
        <v>0</v>
      </c>
      <c r="K113" s="2">
        <f>Inputs!K$200</f>
        <v>0</v>
      </c>
      <c r="L113" s="2">
        <f>Inputs!L$200</f>
        <v>0</v>
      </c>
      <c r="M113" s="2">
        <f>Inputs!M$200</f>
        <v>0</v>
      </c>
      <c r="N113" s="2">
        <f>Inputs!N$200</f>
        <v>0</v>
      </c>
      <c r="O113" s="2">
        <f>Inputs!O$200</f>
        <v>0</v>
      </c>
      <c r="P113" s="2">
        <f>Inputs!P$200</f>
        <v>0</v>
      </c>
      <c r="Q113" s="2">
        <f>Inputs!Q$200</f>
        <v>0</v>
      </c>
    </row>
    <row r="114" spans="1:17" outlineLevel="3" x14ac:dyDescent="0.25">
      <c r="A114" s="5"/>
      <c r="B114" s="5"/>
      <c r="C114" s="10"/>
      <c r="D114" s="11"/>
      <c r="E114" s="6" t="str">
        <f>Inputs!E$201</f>
        <v xml:space="preserve">Price control deliverables adjustment - 25:25 cost sharing - real (ADDN2) </v>
      </c>
      <c r="F114" s="2">
        <f>Inputs!F$201</f>
        <v>0</v>
      </c>
      <c r="G114" s="2" t="str">
        <f>Inputs!G$201</f>
        <v>£m</v>
      </c>
      <c r="H114" s="2">
        <f>Inputs!H$201</f>
        <v>0</v>
      </c>
      <c r="I114" s="2">
        <f>Inputs!I$201</f>
        <v>0</v>
      </c>
      <c r="J114" s="2">
        <f>Inputs!J$201</f>
        <v>0</v>
      </c>
      <c r="K114" s="2">
        <f>Inputs!K$201</f>
        <v>0</v>
      </c>
      <c r="L114" s="2">
        <f>Inputs!L$201</f>
        <v>0</v>
      </c>
      <c r="M114" s="2">
        <f>Inputs!M$201</f>
        <v>0</v>
      </c>
      <c r="N114" s="2">
        <f>Inputs!N$201</f>
        <v>0</v>
      </c>
      <c r="O114" s="2">
        <f>Inputs!O$201</f>
        <v>0</v>
      </c>
      <c r="P114" s="2">
        <f>Inputs!P$201</f>
        <v>0</v>
      </c>
      <c r="Q114" s="2">
        <f>Inputs!Q$201</f>
        <v>0</v>
      </c>
    </row>
    <row r="115" spans="1:17" outlineLevel="2" x14ac:dyDescent="0.25">
      <c r="A115" s="5"/>
      <c r="B115" s="5"/>
      <c r="C115" s="10"/>
      <c r="D115" s="11"/>
      <c r="E115" s="6" t="str">
        <f>Time!E$56</f>
        <v>Forecast period flag</v>
      </c>
      <c r="F115" s="3">
        <f>Time!F$56</f>
        <v>0</v>
      </c>
      <c r="G115" s="3" t="str">
        <f>Time!G$56</f>
        <v>flag</v>
      </c>
      <c r="H115" s="3">
        <f>Time!H$56</f>
        <v>5</v>
      </c>
      <c r="I115" s="3">
        <f>Time!I$56</f>
        <v>0</v>
      </c>
      <c r="J115" s="3">
        <f>Time!J$56</f>
        <v>0</v>
      </c>
      <c r="K115" s="3">
        <f>Time!K$56</f>
        <v>0</v>
      </c>
      <c r="L115" s="3">
        <f>Time!L$56</f>
        <v>1</v>
      </c>
      <c r="M115" s="3">
        <f>Time!M$56</f>
        <v>1</v>
      </c>
      <c r="N115" s="3">
        <f>Time!N$56</f>
        <v>1</v>
      </c>
      <c r="O115" s="3">
        <f>Time!O$56</f>
        <v>1</v>
      </c>
      <c r="P115" s="3">
        <f>Time!P$56</f>
        <v>1</v>
      </c>
      <c r="Q115" s="3">
        <f>Time!Q$56</f>
        <v>0</v>
      </c>
    </row>
    <row r="116" spans="1:17" outlineLevel="2" x14ac:dyDescent="0.25">
      <c r="A116" s="5"/>
      <c r="B116" s="5"/>
      <c r="C116" s="10"/>
      <c r="D116" s="11"/>
      <c r="E116" s="6" t="s">
        <v>624</v>
      </c>
      <c r="F116" s="6"/>
      <c r="G116" s="6" t="s">
        <v>212</v>
      </c>
      <c r="H116" s="2">
        <f t="shared" ref="H116:H121" si="12">SUM(J116:Q116)</f>
        <v>0</v>
      </c>
      <c r="I116" s="6"/>
      <c r="J116" s="2">
        <f t="shared" ref="J116:Q121" si="13">SUM(J97,J103,J109)*J$115</f>
        <v>0</v>
      </c>
      <c r="K116" s="2">
        <f t="shared" si="13"/>
        <v>0</v>
      </c>
      <c r="L116" s="2">
        <f t="shared" si="13"/>
        <v>0</v>
      </c>
      <c r="M116" s="2">
        <f t="shared" si="13"/>
        <v>0</v>
      </c>
      <c r="N116" s="2">
        <f t="shared" si="13"/>
        <v>0</v>
      </c>
      <c r="O116" s="2">
        <f t="shared" si="13"/>
        <v>0</v>
      </c>
      <c r="P116" s="2">
        <f t="shared" si="13"/>
        <v>0</v>
      </c>
      <c r="Q116" s="2">
        <f t="shared" si="13"/>
        <v>0</v>
      </c>
    </row>
    <row r="117" spans="1:17" outlineLevel="3" x14ac:dyDescent="0.25">
      <c r="A117" s="5"/>
      <c r="B117" s="5"/>
      <c r="C117" s="10"/>
      <c r="D117" s="11"/>
      <c r="E117" s="6" t="s">
        <v>625</v>
      </c>
      <c r="F117" s="6"/>
      <c r="G117" s="6" t="s">
        <v>212</v>
      </c>
      <c r="H117" s="2">
        <f t="shared" si="12"/>
        <v>0</v>
      </c>
      <c r="I117" s="6"/>
      <c r="J117" s="2">
        <f t="shared" si="13"/>
        <v>0</v>
      </c>
      <c r="K117" s="2">
        <f t="shared" si="13"/>
        <v>0</v>
      </c>
      <c r="L117" s="2">
        <f t="shared" si="13"/>
        <v>0</v>
      </c>
      <c r="M117" s="2">
        <f t="shared" si="13"/>
        <v>0</v>
      </c>
      <c r="N117" s="2">
        <f t="shared" si="13"/>
        <v>0</v>
      </c>
      <c r="O117" s="2">
        <f t="shared" si="13"/>
        <v>0</v>
      </c>
      <c r="P117" s="2">
        <f t="shared" si="13"/>
        <v>0</v>
      </c>
      <c r="Q117" s="2">
        <f t="shared" si="13"/>
        <v>0</v>
      </c>
    </row>
    <row r="118" spans="1:17" outlineLevel="3" x14ac:dyDescent="0.25">
      <c r="A118" s="5"/>
      <c r="B118" s="5"/>
      <c r="C118" s="10"/>
      <c r="D118" s="11"/>
      <c r="E118" s="6" t="s">
        <v>626</v>
      </c>
      <c r="F118" s="6"/>
      <c r="G118" s="6" t="s">
        <v>212</v>
      </c>
      <c r="H118" s="2">
        <f t="shared" si="12"/>
        <v>0</v>
      </c>
      <c r="I118" s="6"/>
      <c r="J118" s="2">
        <f t="shared" si="13"/>
        <v>0</v>
      </c>
      <c r="K118" s="2">
        <f t="shared" si="13"/>
        <v>0</v>
      </c>
      <c r="L118" s="2">
        <f t="shared" si="13"/>
        <v>0</v>
      </c>
      <c r="M118" s="2">
        <f t="shared" si="13"/>
        <v>0</v>
      </c>
      <c r="N118" s="2">
        <f t="shared" si="13"/>
        <v>0</v>
      </c>
      <c r="O118" s="2">
        <f t="shared" si="13"/>
        <v>0</v>
      </c>
      <c r="P118" s="2">
        <f t="shared" si="13"/>
        <v>0</v>
      </c>
      <c r="Q118" s="2">
        <f t="shared" si="13"/>
        <v>0</v>
      </c>
    </row>
    <row r="119" spans="1:17" outlineLevel="3" x14ac:dyDescent="0.25">
      <c r="A119" s="5"/>
      <c r="B119" s="5"/>
      <c r="C119" s="10"/>
      <c r="D119" s="11"/>
      <c r="E119" s="6" t="s">
        <v>627</v>
      </c>
      <c r="F119" s="6"/>
      <c r="G119" s="6" t="s">
        <v>212</v>
      </c>
      <c r="H119" s="2">
        <f t="shared" si="12"/>
        <v>0</v>
      </c>
      <c r="I119" s="6"/>
      <c r="J119" s="2">
        <f t="shared" si="13"/>
        <v>0</v>
      </c>
      <c r="K119" s="2">
        <f t="shared" si="13"/>
        <v>0</v>
      </c>
      <c r="L119" s="2">
        <f t="shared" si="13"/>
        <v>0</v>
      </c>
      <c r="M119" s="2">
        <f t="shared" si="13"/>
        <v>0</v>
      </c>
      <c r="N119" s="2">
        <f t="shared" si="13"/>
        <v>0</v>
      </c>
      <c r="O119" s="2">
        <f t="shared" si="13"/>
        <v>0</v>
      </c>
      <c r="P119" s="2">
        <f t="shared" si="13"/>
        <v>0</v>
      </c>
      <c r="Q119" s="2">
        <f t="shared" si="13"/>
        <v>0</v>
      </c>
    </row>
    <row r="120" spans="1:17" outlineLevel="3" x14ac:dyDescent="0.25">
      <c r="A120" s="5"/>
      <c r="B120" s="5"/>
      <c r="C120" s="10"/>
      <c r="D120" s="11"/>
      <c r="E120" s="6" t="s">
        <v>628</v>
      </c>
      <c r="F120" s="6"/>
      <c r="G120" s="6" t="s">
        <v>212</v>
      </c>
      <c r="H120" s="2">
        <f t="shared" si="12"/>
        <v>0</v>
      </c>
      <c r="I120" s="6"/>
      <c r="J120" s="2">
        <f t="shared" si="13"/>
        <v>0</v>
      </c>
      <c r="K120" s="2">
        <f t="shared" si="13"/>
        <v>0</v>
      </c>
      <c r="L120" s="2">
        <f t="shared" si="13"/>
        <v>0</v>
      </c>
      <c r="M120" s="2">
        <f t="shared" si="13"/>
        <v>0</v>
      </c>
      <c r="N120" s="2">
        <f t="shared" si="13"/>
        <v>0</v>
      </c>
      <c r="O120" s="2">
        <f t="shared" si="13"/>
        <v>0</v>
      </c>
      <c r="P120" s="2">
        <f t="shared" si="13"/>
        <v>0</v>
      </c>
      <c r="Q120" s="2">
        <f t="shared" si="13"/>
        <v>0</v>
      </c>
    </row>
    <row r="121" spans="1:17" outlineLevel="3" x14ac:dyDescent="0.25">
      <c r="A121" s="5"/>
      <c r="B121" s="5"/>
      <c r="C121" s="10"/>
      <c r="D121" s="11"/>
      <c r="E121" s="6" t="s">
        <v>629</v>
      </c>
      <c r="F121" s="6"/>
      <c r="G121" s="6" t="s">
        <v>212</v>
      </c>
      <c r="H121" s="2">
        <f t="shared" si="12"/>
        <v>0</v>
      </c>
      <c r="I121" s="6"/>
      <c r="J121" s="2">
        <f t="shared" si="13"/>
        <v>0</v>
      </c>
      <c r="K121" s="2">
        <f t="shared" si="13"/>
        <v>0</v>
      </c>
      <c r="L121" s="2">
        <f t="shared" si="13"/>
        <v>0</v>
      </c>
      <c r="M121" s="2">
        <f t="shared" si="13"/>
        <v>0</v>
      </c>
      <c r="N121" s="2">
        <f t="shared" si="13"/>
        <v>0</v>
      </c>
      <c r="O121" s="2">
        <f t="shared" si="13"/>
        <v>0</v>
      </c>
      <c r="P121" s="2">
        <f t="shared" si="13"/>
        <v>0</v>
      </c>
      <c r="Q121" s="2">
        <f t="shared" si="13"/>
        <v>0</v>
      </c>
    </row>
    <row r="122" spans="1:17" outlineLevel="1" x14ac:dyDescent="0.25"/>
    <row r="123" spans="1:17" outlineLevel="1" x14ac:dyDescent="0.25"/>
    <row r="124" spans="1:17" outlineLevel="1" x14ac:dyDescent="0.25">
      <c r="B124" s="16" t="s">
        <v>630</v>
      </c>
    </row>
    <row r="125" spans="1:17" outlineLevel="2" x14ac:dyDescent="0.25">
      <c r="A125" s="5"/>
      <c r="B125" s="5"/>
      <c r="C125" s="10"/>
      <c r="D125" s="11"/>
      <c r="E125" s="6" t="str">
        <f>Inputs!E$57</f>
        <v xml:space="preserve">Totex allowance for cost sharing - 40:10 cost sharing - real (WR) </v>
      </c>
      <c r="F125" s="2">
        <f>Inputs!F$57</f>
        <v>0</v>
      </c>
      <c r="G125" s="2" t="str">
        <f>Inputs!G$57</f>
        <v>£m</v>
      </c>
      <c r="H125" s="2">
        <f>Inputs!H$57</f>
        <v>0</v>
      </c>
      <c r="I125" s="2">
        <f>Inputs!I$57</f>
        <v>0</v>
      </c>
      <c r="J125" s="2">
        <f>Inputs!J$57</f>
        <v>0</v>
      </c>
      <c r="K125" s="2">
        <f>Inputs!K$57</f>
        <v>0</v>
      </c>
      <c r="L125" s="2">
        <f>Inputs!L$57</f>
        <v>0</v>
      </c>
      <c r="M125" s="2">
        <f>Inputs!M$57</f>
        <v>0</v>
      </c>
      <c r="N125" s="2">
        <f>Inputs!N$57</f>
        <v>0</v>
      </c>
      <c r="O125" s="2">
        <f>Inputs!O$57</f>
        <v>0</v>
      </c>
      <c r="P125" s="2">
        <f>Inputs!P$57</f>
        <v>0</v>
      </c>
      <c r="Q125" s="2">
        <f>Inputs!Q$57</f>
        <v>0</v>
      </c>
    </row>
    <row r="126" spans="1:17" outlineLevel="3" x14ac:dyDescent="0.25">
      <c r="A126" s="5"/>
      <c r="B126" s="5"/>
      <c r="C126" s="10"/>
      <c r="D126" s="11"/>
      <c r="E126" s="6" t="str">
        <f>Inputs!E$58</f>
        <v xml:space="preserve">Totex allowance for cost sharing - 40:10 cost sharing - real (WN+) </v>
      </c>
      <c r="F126" s="2">
        <f>Inputs!F$58</f>
        <v>0</v>
      </c>
      <c r="G126" s="2" t="str">
        <f>Inputs!G$58</f>
        <v>£m</v>
      </c>
      <c r="H126" s="2">
        <f>Inputs!H$58</f>
        <v>0</v>
      </c>
      <c r="I126" s="2">
        <f>Inputs!I$58</f>
        <v>0</v>
      </c>
      <c r="J126" s="2">
        <f>Inputs!J$58</f>
        <v>0</v>
      </c>
      <c r="K126" s="2">
        <f>Inputs!K$58</f>
        <v>0</v>
      </c>
      <c r="L126" s="2">
        <f>Inputs!L$58</f>
        <v>0</v>
      </c>
      <c r="M126" s="2">
        <f>Inputs!M$58</f>
        <v>0</v>
      </c>
      <c r="N126" s="2">
        <f>Inputs!N$58</f>
        <v>0</v>
      </c>
      <c r="O126" s="2">
        <f>Inputs!O$58</f>
        <v>0</v>
      </c>
      <c r="P126" s="2">
        <f>Inputs!P$58</f>
        <v>0</v>
      </c>
      <c r="Q126" s="2">
        <f>Inputs!Q$58</f>
        <v>0</v>
      </c>
    </row>
    <row r="127" spans="1:17" outlineLevel="3" x14ac:dyDescent="0.25">
      <c r="A127" s="5"/>
      <c r="B127" s="5"/>
      <c r="C127" s="10"/>
      <c r="D127" s="11"/>
      <c r="E127" s="6" t="str">
        <f>Inputs!E$59</f>
        <v xml:space="preserve">Totex allowance for cost sharing - 40:10 cost sharing - real (WWN+) </v>
      </c>
      <c r="F127" s="2">
        <f>Inputs!F$59</f>
        <v>0</v>
      </c>
      <c r="G127" s="2" t="str">
        <f>Inputs!G$59</f>
        <v>£m</v>
      </c>
      <c r="H127" s="2">
        <f>Inputs!H$59</f>
        <v>0</v>
      </c>
      <c r="I127" s="2">
        <f>Inputs!I$59</f>
        <v>0</v>
      </c>
      <c r="J127" s="2">
        <f>Inputs!J$59</f>
        <v>0</v>
      </c>
      <c r="K127" s="2">
        <f>Inputs!K$59</f>
        <v>0</v>
      </c>
      <c r="L127" s="2">
        <f>Inputs!L$59</f>
        <v>0</v>
      </c>
      <c r="M127" s="2">
        <f>Inputs!M$59</f>
        <v>0</v>
      </c>
      <c r="N127" s="2">
        <f>Inputs!N$59</f>
        <v>0</v>
      </c>
      <c r="O127" s="2">
        <f>Inputs!O$59</f>
        <v>0</v>
      </c>
      <c r="P127" s="2">
        <f>Inputs!P$59</f>
        <v>0</v>
      </c>
      <c r="Q127" s="2">
        <f>Inputs!Q$59</f>
        <v>0</v>
      </c>
    </row>
    <row r="128" spans="1:17" outlineLevel="3" x14ac:dyDescent="0.25">
      <c r="A128" s="5"/>
      <c r="B128" s="5"/>
      <c r="C128" s="10"/>
      <c r="D128" s="11"/>
      <c r="E128" s="6" t="str">
        <f>Inputs!E$60</f>
        <v xml:space="preserve">Totex allowance for cost sharing - 40:10 cost sharing - real (BIO) </v>
      </c>
      <c r="F128" s="2">
        <f>Inputs!F$60</f>
        <v>0</v>
      </c>
      <c r="G128" s="2" t="str">
        <f>Inputs!G$60</f>
        <v>£m</v>
      </c>
      <c r="H128" s="2">
        <f>Inputs!H$60</f>
        <v>0</v>
      </c>
      <c r="I128" s="2">
        <f>Inputs!I$60</f>
        <v>0</v>
      </c>
      <c r="J128" s="2">
        <f>Inputs!J$60</f>
        <v>0</v>
      </c>
      <c r="K128" s="2">
        <f>Inputs!K$60</f>
        <v>0</v>
      </c>
      <c r="L128" s="2">
        <f>Inputs!L$60</f>
        <v>0</v>
      </c>
      <c r="M128" s="2">
        <f>Inputs!M$60</f>
        <v>0</v>
      </c>
      <c r="N128" s="2">
        <f>Inputs!N$60</f>
        <v>0</v>
      </c>
      <c r="O128" s="2">
        <f>Inputs!O$60</f>
        <v>0</v>
      </c>
      <c r="P128" s="2">
        <f>Inputs!P$60</f>
        <v>0</v>
      </c>
      <c r="Q128" s="2">
        <f>Inputs!Q$60</f>
        <v>0</v>
      </c>
    </row>
    <row r="129" spans="1:17" outlineLevel="3" x14ac:dyDescent="0.25">
      <c r="A129" s="5"/>
      <c r="B129" s="5"/>
      <c r="C129" s="10"/>
      <c r="D129" s="11"/>
      <c r="E129" s="6" t="str">
        <f>Inputs!E$61</f>
        <v xml:space="preserve">Totex allowance for cost sharing - 40:10 cost sharing - real (ADDN1) </v>
      </c>
      <c r="F129" s="2">
        <f>Inputs!F$61</f>
        <v>0</v>
      </c>
      <c r="G129" s="2" t="str">
        <f>Inputs!G$61</f>
        <v>£m</v>
      </c>
      <c r="H129" s="2">
        <f>Inputs!H$61</f>
        <v>0</v>
      </c>
      <c r="I129" s="2">
        <f>Inputs!I$61</f>
        <v>0</v>
      </c>
      <c r="J129" s="2">
        <f>Inputs!J$61</f>
        <v>0</v>
      </c>
      <c r="K129" s="2">
        <f>Inputs!K$61</f>
        <v>0</v>
      </c>
      <c r="L129" s="2">
        <f>Inputs!L$61</f>
        <v>0</v>
      </c>
      <c r="M129" s="2">
        <f>Inputs!M$61</f>
        <v>0</v>
      </c>
      <c r="N129" s="2">
        <f>Inputs!N$61</f>
        <v>0</v>
      </c>
      <c r="O129" s="2">
        <f>Inputs!O$61</f>
        <v>0</v>
      </c>
      <c r="P129" s="2">
        <f>Inputs!P$61</f>
        <v>0</v>
      </c>
      <c r="Q129" s="2">
        <f>Inputs!Q$61</f>
        <v>0</v>
      </c>
    </row>
    <row r="130" spans="1:17" outlineLevel="3" x14ac:dyDescent="0.25">
      <c r="A130" s="5"/>
      <c r="B130" s="5"/>
      <c r="C130" s="10"/>
      <c r="D130" s="11"/>
      <c r="E130" s="6" t="str">
        <f>Inputs!E$62</f>
        <v xml:space="preserve">Totex allowance for cost sharing - 40:10 cost sharing - real (ADDN2) </v>
      </c>
      <c r="F130" s="2">
        <f>Inputs!F$62</f>
        <v>0</v>
      </c>
      <c r="G130" s="2" t="str">
        <f>Inputs!G$62</f>
        <v>£m</v>
      </c>
      <c r="H130" s="2">
        <f>Inputs!H$62</f>
        <v>0</v>
      </c>
      <c r="I130" s="2">
        <f>Inputs!I$62</f>
        <v>0</v>
      </c>
      <c r="J130" s="2">
        <f>Inputs!J$62</f>
        <v>0</v>
      </c>
      <c r="K130" s="2">
        <f>Inputs!K$62</f>
        <v>0</v>
      </c>
      <c r="L130" s="2">
        <f>Inputs!L$62</f>
        <v>0</v>
      </c>
      <c r="M130" s="2">
        <f>Inputs!M$62</f>
        <v>0</v>
      </c>
      <c r="N130" s="2">
        <f>Inputs!N$62</f>
        <v>0</v>
      </c>
      <c r="O130" s="2">
        <f>Inputs!O$62</f>
        <v>0</v>
      </c>
      <c r="P130" s="2">
        <f>Inputs!P$62</f>
        <v>0</v>
      </c>
      <c r="Q130" s="2">
        <f>Inputs!Q$62</f>
        <v>0</v>
      </c>
    </row>
    <row r="131" spans="1:17" outlineLevel="2" x14ac:dyDescent="0.25">
      <c r="A131" s="5"/>
      <c r="B131" s="5"/>
      <c r="C131" s="10"/>
      <c r="D131" s="11"/>
      <c r="E131" s="6" t="str">
        <f>Inputs!E$174</f>
        <v xml:space="preserve">Real price effects adjustment - 40:10 cost sharing - real (WR) </v>
      </c>
      <c r="F131" s="2">
        <f>Inputs!F$174</f>
        <v>0</v>
      </c>
      <c r="G131" s="2" t="str">
        <f>Inputs!G$174</f>
        <v>£m</v>
      </c>
      <c r="H131" s="2">
        <f>Inputs!H$174</f>
        <v>0</v>
      </c>
      <c r="I131" s="2">
        <f>Inputs!I$174</f>
        <v>0</v>
      </c>
      <c r="J131" s="2">
        <f>Inputs!J$174</f>
        <v>0</v>
      </c>
      <c r="K131" s="2">
        <f>Inputs!K$174</f>
        <v>0</v>
      </c>
      <c r="L131" s="2">
        <f>Inputs!L$174</f>
        <v>0</v>
      </c>
      <c r="M131" s="2">
        <f>Inputs!M$174</f>
        <v>0</v>
      </c>
      <c r="N131" s="2">
        <f>Inputs!N$174</f>
        <v>0</v>
      </c>
      <c r="O131" s="2">
        <f>Inputs!O$174</f>
        <v>0</v>
      </c>
      <c r="P131" s="2">
        <f>Inputs!P$174</f>
        <v>0</v>
      </c>
      <c r="Q131" s="2">
        <f>Inputs!Q$174</f>
        <v>0</v>
      </c>
    </row>
    <row r="132" spans="1:17" outlineLevel="3" x14ac:dyDescent="0.25">
      <c r="A132" s="5"/>
      <c r="B132" s="5"/>
      <c r="C132" s="10"/>
      <c r="D132" s="11"/>
      <c r="E132" s="6" t="str">
        <f>Inputs!E$175</f>
        <v xml:space="preserve">Real price effects adjustment - 40:10 cost sharing - real (WN+) </v>
      </c>
      <c r="F132" s="2">
        <f>Inputs!F$175</f>
        <v>0</v>
      </c>
      <c r="G132" s="2" t="str">
        <f>Inputs!G$175</f>
        <v>£m</v>
      </c>
      <c r="H132" s="2">
        <f>Inputs!H$175</f>
        <v>0</v>
      </c>
      <c r="I132" s="2">
        <f>Inputs!I$175</f>
        <v>0</v>
      </c>
      <c r="J132" s="2">
        <f>Inputs!J$175</f>
        <v>0</v>
      </c>
      <c r="K132" s="2">
        <f>Inputs!K$175</f>
        <v>0</v>
      </c>
      <c r="L132" s="2">
        <f>Inputs!L$175</f>
        <v>0</v>
      </c>
      <c r="M132" s="2">
        <f>Inputs!M$175</f>
        <v>0</v>
      </c>
      <c r="N132" s="2">
        <f>Inputs!N$175</f>
        <v>0</v>
      </c>
      <c r="O132" s="2">
        <f>Inputs!O$175</f>
        <v>0</v>
      </c>
      <c r="P132" s="2">
        <f>Inputs!P$175</f>
        <v>0</v>
      </c>
      <c r="Q132" s="2">
        <f>Inputs!Q$175</f>
        <v>0</v>
      </c>
    </row>
    <row r="133" spans="1:17" outlineLevel="3" x14ac:dyDescent="0.25">
      <c r="A133" s="5"/>
      <c r="B133" s="5"/>
      <c r="C133" s="10"/>
      <c r="D133" s="11"/>
      <c r="E133" s="6" t="str">
        <f>Inputs!E$176</f>
        <v xml:space="preserve">Real price effects adjustment - 40:10 cost sharing - real (WWN+) </v>
      </c>
      <c r="F133" s="2">
        <f>Inputs!F$176</f>
        <v>0</v>
      </c>
      <c r="G133" s="2" t="str">
        <f>Inputs!G$176</f>
        <v>£m</v>
      </c>
      <c r="H133" s="2">
        <f>Inputs!H$176</f>
        <v>0</v>
      </c>
      <c r="I133" s="2">
        <f>Inputs!I$176</f>
        <v>0</v>
      </c>
      <c r="J133" s="2">
        <f>Inputs!J$176</f>
        <v>0</v>
      </c>
      <c r="K133" s="2">
        <f>Inputs!K$176</f>
        <v>0</v>
      </c>
      <c r="L133" s="2">
        <f>Inputs!L$176</f>
        <v>0</v>
      </c>
      <c r="M133" s="2">
        <f>Inputs!M$176</f>
        <v>0</v>
      </c>
      <c r="N133" s="2">
        <f>Inputs!N$176</f>
        <v>0</v>
      </c>
      <c r="O133" s="2">
        <f>Inputs!O$176</f>
        <v>0</v>
      </c>
      <c r="P133" s="2">
        <f>Inputs!P$176</f>
        <v>0</v>
      </c>
      <c r="Q133" s="2">
        <f>Inputs!Q$176</f>
        <v>0</v>
      </c>
    </row>
    <row r="134" spans="1:17" outlineLevel="3" x14ac:dyDescent="0.25">
      <c r="A134" s="5"/>
      <c r="B134" s="5"/>
      <c r="C134" s="10"/>
      <c r="D134" s="11"/>
      <c r="E134" s="6" t="str">
        <f>Inputs!E$177</f>
        <v xml:space="preserve">Real price effects adjustment - 40:10 cost sharing - real (BIO) </v>
      </c>
      <c r="F134" s="2">
        <f>Inputs!F$177</f>
        <v>0</v>
      </c>
      <c r="G134" s="2" t="str">
        <f>Inputs!G$177</f>
        <v>£m</v>
      </c>
      <c r="H134" s="2">
        <f>Inputs!H$177</f>
        <v>0</v>
      </c>
      <c r="I134" s="2">
        <f>Inputs!I$177</f>
        <v>0</v>
      </c>
      <c r="J134" s="2">
        <f>Inputs!J$177</f>
        <v>0</v>
      </c>
      <c r="K134" s="2">
        <f>Inputs!K$177</f>
        <v>0</v>
      </c>
      <c r="L134" s="2">
        <f>Inputs!L$177</f>
        <v>0</v>
      </c>
      <c r="M134" s="2">
        <f>Inputs!M$177</f>
        <v>0</v>
      </c>
      <c r="N134" s="2">
        <f>Inputs!N$177</f>
        <v>0</v>
      </c>
      <c r="O134" s="2">
        <f>Inputs!O$177</f>
        <v>0</v>
      </c>
      <c r="P134" s="2">
        <f>Inputs!P$177</f>
        <v>0</v>
      </c>
      <c r="Q134" s="2">
        <f>Inputs!Q$177</f>
        <v>0</v>
      </c>
    </row>
    <row r="135" spans="1:17" outlineLevel="3" x14ac:dyDescent="0.25">
      <c r="A135" s="5"/>
      <c r="B135" s="5"/>
      <c r="C135" s="10"/>
      <c r="D135" s="11"/>
      <c r="E135" s="6" t="str">
        <f>Inputs!E$178</f>
        <v xml:space="preserve">Real price effects adjustment - 40:10 cost sharing - real (ADDN1) </v>
      </c>
      <c r="F135" s="2">
        <f>Inputs!F$178</f>
        <v>0</v>
      </c>
      <c r="G135" s="2" t="str">
        <f>Inputs!G$178</f>
        <v>£m</v>
      </c>
      <c r="H135" s="2">
        <f>Inputs!H$178</f>
        <v>0</v>
      </c>
      <c r="I135" s="2">
        <f>Inputs!I$178</f>
        <v>0</v>
      </c>
      <c r="J135" s="2">
        <f>Inputs!J$178</f>
        <v>0</v>
      </c>
      <c r="K135" s="2">
        <f>Inputs!K$178</f>
        <v>0</v>
      </c>
      <c r="L135" s="2">
        <f>Inputs!L$178</f>
        <v>0</v>
      </c>
      <c r="M135" s="2">
        <f>Inputs!M$178</f>
        <v>0</v>
      </c>
      <c r="N135" s="2">
        <f>Inputs!N$178</f>
        <v>0</v>
      </c>
      <c r="O135" s="2">
        <f>Inputs!O$178</f>
        <v>0</v>
      </c>
      <c r="P135" s="2">
        <f>Inputs!P$178</f>
        <v>0</v>
      </c>
      <c r="Q135" s="2">
        <f>Inputs!Q$178</f>
        <v>0</v>
      </c>
    </row>
    <row r="136" spans="1:17" outlineLevel="3" x14ac:dyDescent="0.25">
      <c r="A136" s="5"/>
      <c r="B136" s="5"/>
      <c r="C136" s="10"/>
      <c r="D136" s="11"/>
      <c r="E136" s="6" t="str">
        <f>Inputs!E$179</f>
        <v xml:space="preserve">Real price effects adjustment - 40:10 cost sharing - real (ADDN2) </v>
      </c>
      <c r="F136" s="2">
        <f>Inputs!F$179</f>
        <v>0</v>
      </c>
      <c r="G136" s="2" t="str">
        <f>Inputs!G$179</f>
        <v>£m</v>
      </c>
      <c r="H136" s="2">
        <f>Inputs!H$179</f>
        <v>0</v>
      </c>
      <c r="I136" s="2">
        <f>Inputs!I$179</f>
        <v>0</v>
      </c>
      <c r="J136" s="2">
        <f>Inputs!J$179</f>
        <v>0</v>
      </c>
      <c r="K136" s="2">
        <f>Inputs!K$179</f>
        <v>0</v>
      </c>
      <c r="L136" s="2">
        <f>Inputs!L$179</f>
        <v>0</v>
      </c>
      <c r="M136" s="2">
        <f>Inputs!M$179</f>
        <v>0</v>
      </c>
      <c r="N136" s="2">
        <f>Inputs!N$179</f>
        <v>0</v>
      </c>
      <c r="O136" s="2">
        <f>Inputs!O$179</f>
        <v>0</v>
      </c>
      <c r="P136" s="2">
        <f>Inputs!P$179</f>
        <v>0</v>
      </c>
      <c r="Q136" s="2">
        <f>Inputs!Q$179</f>
        <v>0</v>
      </c>
    </row>
    <row r="137" spans="1:17" outlineLevel="2" x14ac:dyDescent="0.25">
      <c r="A137" s="5"/>
      <c r="B137" s="5"/>
      <c r="C137" s="10"/>
      <c r="D137" s="11"/>
      <c r="E137" s="6" t="str">
        <f>Inputs!E$203</f>
        <v xml:space="preserve">Price control deliverables adjustment - 40:10 cost sharing - real (WR) </v>
      </c>
      <c r="F137" s="2">
        <f>Inputs!F$203</f>
        <v>0</v>
      </c>
      <c r="G137" s="2" t="str">
        <f>Inputs!G$203</f>
        <v>£m</v>
      </c>
      <c r="H137" s="2">
        <f>Inputs!H$203</f>
        <v>0</v>
      </c>
      <c r="I137" s="2">
        <f>Inputs!I$203</f>
        <v>0</v>
      </c>
      <c r="J137" s="2">
        <f>Inputs!J$203</f>
        <v>0</v>
      </c>
      <c r="K137" s="2">
        <f>Inputs!K$203</f>
        <v>0</v>
      </c>
      <c r="L137" s="2">
        <f>Inputs!L$203</f>
        <v>0</v>
      </c>
      <c r="M137" s="2">
        <f>Inputs!M$203</f>
        <v>0</v>
      </c>
      <c r="N137" s="2">
        <f>Inputs!N$203</f>
        <v>0</v>
      </c>
      <c r="O137" s="2">
        <f>Inputs!O$203</f>
        <v>0</v>
      </c>
      <c r="P137" s="2">
        <f>Inputs!P$203</f>
        <v>0</v>
      </c>
      <c r="Q137" s="2">
        <f>Inputs!Q$203</f>
        <v>0</v>
      </c>
    </row>
    <row r="138" spans="1:17" outlineLevel="3" x14ac:dyDescent="0.25">
      <c r="A138" s="5"/>
      <c r="B138" s="5"/>
      <c r="C138" s="10"/>
      <c r="D138" s="11"/>
      <c r="E138" s="6" t="str">
        <f>Inputs!E$204</f>
        <v xml:space="preserve">Price control deliverables adjustment - 40:10 cost sharing - real (WN+) </v>
      </c>
      <c r="F138" s="2">
        <f>Inputs!F$204</f>
        <v>0</v>
      </c>
      <c r="G138" s="2" t="str">
        <f>Inputs!G$204</f>
        <v>£m</v>
      </c>
      <c r="H138" s="2">
        <f>Inputs!H$204</f>
        <v>0</v>
      </c>
      <c r="I138" s="2">
        <f>Inputs!I$204</f>
        <v>0</v>
      </c>
      <c r="J138" s="2">
        <f>Inputs!J$204</f>
        <v>0</v>
      </c>
      <c r="K138" s="2">
        <f>Inputs!K$204</f>
        <v>0</v>
      </c>
      <c r="L138" s="2">
        <f>Inputs!L$204</f>
        <v>0</v>
      </c>
      <c r="M138" s="2">
        <f>Inputs!M$204</f>
        <v>0</v>
      </c>
      <c r="N138" s="2">
        <f>Inputs!N$204</f>
        <v>0</v>
      </c>
      <c r="O138" s="2">
        <f>Inputs!O$204</f>
        <v>0</v>
      </c>
      <c r="P138" s="2">
        <f>Inputs!P$204</f>
        <v>0</v>
      </c>
      <c r="Q138" s="2">
        <f>Inputs!Q$204</f>
        <v>0</v>
      </c>
    </row>
    <row r="139" spans="1:17" outlineLevel="3" x14ac:dyDescent="0.25">
      <c r="A139" s="5"/>
      <c r="B139" s="5"/>
      <c r="C139" s="10"/>
      <c r="D139" s="11"/>
      <c r="E139" s="6" t="str">
        <f>Inputs!E$205</f>
        <v xml:space="preserve">Price control deliverables adjustment - 40:10 cost sharing - real (WWN+) </v>
      </c>
      <c r="F139" s="2">
        <f>Inputs!F$205</f>
        <v>0</v>
      </c>
      <c r="G139" s="2" t="str">
        <f>Inputs!G$205</f>
        <v>£m</v>
      </c>
      <c r="H139" s="2">
        <f>Inputs!H$205</f>
        <v>0</v>
      </c>
      <c r="I139" s="2">
        <f>Inputs!I$205</f>
        <v>0</v>
      </c>
      <c r="J139" s="2">
        <f>Inputs!J$205</f>
        <v>0</v>
      </c>
      <c r="K139" s="2">
        <f>Inputs!K$205</f>
        <v>0</v>
      </c>
      <c r="L139" s="2">
        <f>Inputs!L$205</f>
        <v>0</v>
      </c>
      <c r="M139" s="2">
        <f>Inputs!M$205</f>
        <v>0</v>
      </c>
      <c r="N139" s="2">
        <f>Inputs!N$205</f>
        <v>0</v>
      </c>
      <c r="O139" s="2">
        <f>Inputs!O$205</f>
        <v>0</v>
      </c>
      <c r="P139" s="2">
        <f>Inputs!P$205</f>
        <v>0</v>
      </c>
      <c r="Q139" s="2">
        <f>Inputs!Q$205</f>
        <v>0</v>
      </c>
    </row>
    <row r="140" spans="1:17" outlineLevel="3" x14ac:dyDescent="0.25">
      <c r="A140" s="5"/>
      <c r="B140" s="5"/>
      <c r="C140" s="10"/>
      <c r="D140" s="11"/>
      <c r="E140" s="6" t="str">
        <f>Inputs!E$206</f>
        <v xml:space="preserve">Price control deliverables adjustment - 40:10 cost sharing - real (BIO) </v>
      </c>
      <c r="F140" s="2">
        <f>Inputs!F$206</f>
        <v>0</v>
      </c>
      <c r="G140" s="2" t="str">
        <f>Inputs!G$206</f>
        <v>£m</v>
      </c>
      <c r="H140" s="2">
        <f>Inputs!H$206</f>
        <v>0</v>
      </c>
      <c r="I140" s="2">
        <f>Inputs!I$206</f>
        <v>0</v>
      </c>
      <c r="J140" s="2">
        <f>Inputs!J$206</f>
        <v>0</v>
      </c>
      <c r="K140" s="2">
        <f>Inputs!K$206</f>
        <v>0</v>
      </c>
      <c r="L140" s="2">
        <f>Inputs!L$206</f>
        <v>0</v>
      </c>
      <c r="M140" s="2">
        <f>Inputs!M$206</f>
        <v>0</v>
      </c>
      <c r="N140" s="2">
        <f>Inputs!N$206</f>
        <v>0</v>
      </c>
      <c r="O140" s="2">
        <f>Inputs!O$206</f>
        <v>0</v>
      </c>
      <c r="P140" s="2">
        <f>Inputs!P$206</f>
        <v>0</v>
      </c>
      <c r="Q140" s="2">
        <f>Inputs!Q$206</f>
        <v>0</v>
      </c>
    </row>
    <row r="141" spans="1:17" outlineLevel="3" x14ac:dyDescent="0.25">
      <c r="A141" s="5"/>
      <c r="B141" s="5"/>
      <c r="C141" s="10"/>
      <c r="D141" s="11"/>
      <c r="E141" s="6" t="str">
        <f>Inputs!E$207</f>
        <v xml:space="preserve">Price control deliverables adjustment - 40:10 cost sharing - real (ADDN1) </v>
      </c>
      <c r="F141" s="2">
        <f>Inputs!F$207</f>
        <v>0</v>
      </c>
      <c r="G141" s="2" t="str">
        <f>Inputs!G$207</f>
        <v>£m</v>
      </c>
      <c r="H141" s="2">
        <f>Inputs!H$207</f>
        <v>0</v>
      </c>
      <c r="I141" s="2">
        <f>Inputs!I$207</f>
        <v>0</v>
      </c>
      <c r="J141" s="2">
        <f>Inputs!J$207</f>
        <v>0</v>
      </c>
      <c r="K141" s="2">
        <f>Inputs!K$207</f>
        <v>0</v>
      </c>
      <c r="L141" s="2">
        <f>Inputs!L$207</f>
        <v>0</v>
      </c>
      <c r="M141" s="2">
        <f>Inputs!M$207</f>
        <v>0</v>
      </c>
      <c r="N141" s="2">
        <f>Inputs!N$207</f>
        <v>0</v>
      </c>
      <c r="O141" s="2">
        <f>Inputs!O$207</f>
        <v>0</v>
      </c>
      <c r="P141" s="2">
        <f>Inputs!P$207</f>
        <v>0</v>
      </c>
      <c r="Q141" s="2">
        <f>Inputs!Q$207</f>
        <v>0</v>
      </c>
    </row>
    <row r="142" spans="1:17" outlineLevel="3" x14ac:dyDescent="0.25">
      <c r="A142" s="5"/>
      <c r="B142" s="5"/>
      <c r="C142" s="10"/>
      <c r="D142" s="11"/>
      <c r="E142" s="6" t="str">
        <f>Inputs!E$208</f>
        <v xml:space="preserve">Price control deliverables adjustment - 40:10 cost sharing - real (ADDN2) </v>
      </c>
      <c r="F142" s="2">
        <f>Inputs!F$208</f>
        <v>0</v>
      </c>
      <c r="G142" s="2" t="str">
        <f>Inputs!G$208</f>
        <v>£m</v>
      </c>
      <c r="H142" s="2">
        <f>Inputs!H$208</f>
        <v>0</v>
      </c>
      <c r="I142" s="2">
        <f>Inputs!I$208</f>
        <v>0</v>
      </c>
      <c r="J142" s="2">
        <f>Inputs!J$208</f>
        <v>0</v>
      </c>
      <c r="K142" s="2">
        <f>Inputs!K$208</f>
        <v>0</v>
      </c>
      <c r="L142" s="2">
        <f>Inputs!L$208</f>
        <v>0</v>
      </c>
      <c r="M142" s="2">
        <f>Inputs!M$208</f>
        <v>0</v>
      </c>
      <c r="N142" s="2">
        <f>Inputs!N$208</f>
        <v>0</v>
      </c>
      <c r="O142" s="2">
        <f>Inputs!O$208</f>
        <v>0</v>
      </c>
      <c r="P142" s="2">
        <f>Inputs!P$208</f>
        <v>0</v>
      </c>
      <c r="Q142" s="2">
        <f>Inputs!Q$208</f>
        <v>0</v>
      </c>
    </row>
    <row r="143" spans="1:17" outlineLevel="2" x14ac:dyDescent="0.25">
      <c r="A143" s="5"/>
      <c r="B143" s="5"/>
      <c r="C143" s="10"/>
      <c r="D143" s="11"/>
      <c r="E143" s="6" t="str">
        <f>Time!E$56</f>
        <v>Forecast period flag</v>
      </c>
      <c r="F143" s="3">
        <f>Time!F$56</f>
        <v>0</v>
      </c>
      <c r="G143" s="3" t="str">
        <f>Time!G$56</f>
        <v>flag</v>
      </c>
      <c r="H143" s="3">
        <f>Time!H$56</f>
        <v>5</v>
      </c>
      <c r="I143" s="3">
        <f>Time!I$56</f>
        <v>0</v>
      </c>
      <c r="J143" s="3">
        <f>Time!J$56</f>
        <v>0</v>
      </c>
      <c r="K143" s="3">
        <f>Time!K$56</f>
        <v>0</v>
      </c>
      <c r="L143" s="3">
        <f>Time!L$56</f>
        <v>1</v>
      </c>
      <c r="M143" s="3">
        <f>Time!M$56</f>
        <v>1</v>
      </c>
      <c r="N143" s="3">
        <f>Time!N$56</f>
        <v>1</v>
      </c>
      <c r="O143" s="3">
        <f>Time!O$56</f>
        <v>1</v>
      </c>
      <c r="P143" s="3">
        <f>Time!P$56</f>
        <v>1</v>
      </c>
      <c r="Q143" s="3">
        <f>Time!Q$56</f>
        <v>0</v>
      </c>
    </row>
    <row r="144" spans="1:17" outlineLevel="2" x14ac:dyDescent="0.25">
      <c r="A144" s="5"/>
      <c r="B144" s="5"/>
      <c r="C144" s="10"/>
      <c r="D144" s="11"/>
      <c r="E144" s="6" t="s">
        <v>631</v>
      </c>
      <c r="F144" s="6"/>
      <c r="G144" s="6" t="s">
        <v>212</v>
      </c>
      <c r="H144" s="2">
        <f t="shared" ref="H144:H149" si="14">SUM(J144:Q144)</f>
        <v>0</v>
      </c>
      <c r="I144" s="6"/>
      <c r="J144" s="2">
        <f t="shared" ref="J144:Q149" si="15">SUM(J125,J131,J137)*J$143</f>
        <v>0</v>
      </c>
      <c r="K144" s="2">
        <f t="shared" si="15"/>
        <v>0</v>
      </c>
      <c r="L144" s="2">
        <f t="shared" si="15"/>
        <v>0</v>
      </c>
      <c r="M144" s="2">
        <f t="shared" si="15"/>
        <v>0</v>
      </c>
      <c r="N144" s="2">
        <f t="shared" si="15"/>
        <v>0</v>
      </c>
      <c r="O144" s="2">
        <f t="shared" si="15"/>
        <v>0</v>
      </c>
      <c r="P144" s="2">
        <f t="shared" si="15"/>
        <v>0</v>
      </c>
      <c r="Q144" s="2">
        <f t="shared" si="15"/>
        <v>0</v>
      </c>
    </row>
    <row r="145" spans="1:17" outlineLevel="3" x14ac:dyDescent="0.25">
      <c r="A145" s="5"/>
      <c r="B145" s="5"/>
      <c r="C145" s="10"/>
      <c r="D145" s="11"/>
      <c r="E145" s="6" t="s">
        <v>632</v>
      </c>
      <c r="F145" s="6"/>
      <c r="G145" s="6" t="s">
        <v>212</v>
      </c>
      <c r="H145" s="2">
        <f t="shared" si="14"/>
        <v>0</v>
      </c>
      <c r="I145" s="6"/>
      <c r="J145" s="2">
        <f t="shared" si="15"/>
        <v>0</v>
      </c>
      <c r="K145" s="2">
        <f t="shared" si="15"/>
        <v>0</v>
      </c>
      <c r="L145" s="2">
        <f t="shared" si="15"/>
        <v>0</v>
      </c>
      <c r="M145" s="2">
        <f t="shared" si="15"/>
        <v>0</v>
      </c>
      <c r="N145" s="2">
        <f t="shared" si="15"/>
        <v>0</v>
      </c>
      <c r="O145" s="2">
        <f t="shared" si="15"/>
        <v>0</v>
      </c>
      <c r="P145" s="2">
        <f t="shared" si="15"/>
        <v>0</v>
      </c>
      <c r="Q145" s="2">
        <f t="shared" si="15"/>
        <v>0</v>
      </c>
    </row>
    <row r="146" spans="1:17" outlineLevel="3" x14ac:dyDescent="0.25">
      <c r="A146" s="5"/>
      <c r="B146" s="5"/>
      <c r="C146" s="10"/>
      <c r="D146" s="11"/>
      <c r="E146" s="6" t="s">
        <v>633</v>
      </c>
      <c r="F146" s="6"/>
      <c r="G146" s="6" t="s">
        <v>212</v>
      </c>
      <c r="H146" s="2">
        <f t="shared" si="14"/>
        <v>0</v>
      </c>
      <c r="I146" s="6"/>
      <c r="J146" s="2">
        <f t="shared" si="15"/>
        <v>0</v>
      </c>
      <c r="K146" s="2">
        <f t="shared" si="15"/>
        <v>0</v>
      </c>
      <c r="L146" s="2">
        <f t="shared" si="15"/>
        <v>0</v>
      </c>
      <c r="M146" s="2">
        <f t="shared" si="15"/>
        <v>0</v>
      </c>
      <c r="N146" s="2">
        <f t="shared" si="15"/>
        <v>0</v>
      </c>
      <c r="O146" s="2">
        <f t="shared" si="15"/>
        <v>0</v>
      </c>
      <c r="P146" s="2">
        <f t="shared" si="15"/>
        <v>0</v>
      </c>
      <c r="Q146" s="2">
        <f t="shared" si="15"/>
        <v>0</v>
      </c>
    </row>
    <row r="147" spans="1:17" outlineLevel="3" x14ac:dyDescent="0.25">
      <c r="A147" s="5"/>
      <c r="B147" s="5"/>
      <c r="C147" s="10"/>
      <c r="D147" s="11"/>
      <c r="E147" s="6" t="s">
        <v>634</v>
      </c>
      <c r="F147" s="6"/>
      <c r="G147" s="6" t="s">
        <v>212</v>
      </c>
      <c r="H147" s="2">
        <f t="shared" si="14"/>
        <v>0</v>
      </c>
      <c r="I147" s="6"/>
      <c r="J147" s="2">
        <f t="shared" si="15"/>
        <v>0</v>
      </c>
      <c r="K147" s="2">
        <f t="shared" si="15"/>
        <v>0</v>
      </c>
      <c r="L147" s="2">
        <f t="shared" si="15"/>
        <v>0</v>
      </c>
      <c r="M147" s="2">
        <f t="shared" si="15"/>
        <v>0</v>
      </c>
      <c r="N147" s="2">
        <f t="shared" si="15"/>
        <v>0</v>
      </c>
      <c r="O147" s="2">
        <f t="shared" si="15"/>
        <v>0</v>
      </c>
      <c r="P147" s="2">
        <f t="shared" si="15"/>
        <v>0</v>
      </c>
      <c r="Q147" s="2">
        <f t="shared" si="15"/>
        <v>0</v>
      </c>
    </row>
    <row r="148" spans="1:17" outlineLevel="3" x14ac:dyDescent="0.25">
      <c r="A148" s="5"/>
      <c r="B148" s="5"/>
      <c r="C148" s="10"/>
      <c r="D148" s="11"/>
      <c r="E148" s="6" t="s">
        <v>635</v>
      </c>
      <c r="F148" s="6"/>
      <c r="G148" s="6" t="s">
        <v>212</v>
      </c>
      <c r="H148" s="2">
        <f t="shared" si="14"/>
        <v>0</v>
      </c>
      <c r="I148" s="6"/>
      <c r="J148" s="2">
        <f t="shared" si="15"/>
        <v>0</v>
      </c>
      <c r="K148" s="2">
        <f t="shared" si="15"/>
        <v>0</v>
      </c>
      <c r="L148" s="2">
        <f t="shared" si="15"/>
        <v>0</v>
      </c>
      <c r="M148" s="2">
        <f t="shared" si="15"/>
        <v>0</v>
      </c>
      <c r="N148" s="2">
        <f t="shared" si="15"/>
        <v>0</v>
      </c>
      <c r="O148" s="2">
        <f t="shared" si="15"/>
        <v>0</v>
      </c>
      <c r="P148" s="2">
        <f t="shared" si="15"/>
        <v>0</v>
      </c>
      <c r="Q148" s="2">
        <f t="shared" si="15"/>
        <v>0</v>
      </c>
    </row>
    <row r="149" spans="1:17" outlineLevel="3" x14ac:dyDescent="0.25">
      <c r="A149" s="5"/>
      <c r="B149" s="5"/>
      <c r="C149" s="10"/>
      <c r="D149" s="11"/>
      <c r="E149" s="6" t="s">
        <v>636</v>
      </c>
      <c r="F149" s="6"/>
      <c r="G149" s="6" t="s">
        <v>212</v>
      </c>
      <c r="H149" s="2">
        <f t="shared" si="14"/>
        <v>0</v>
      </c>
      <c r="I149" s="6"/>
      <c r="J149" s="2">
        <f t="shared" si="15"/>
        <v>0</v>
      </c>
      <c r="K149" s="2">
        <f t="shared" si="15"/>
        <v>0</v>
      </c>
      <c r="L149" s="2">
        <f t="shared" si="15"/>
        <v>0</v>
      </c>
      <c r="M149" s="2">
        <f t="shared" si="15"/>
        <v>0</v>
      </c>
      <c r="N149" s="2">
        <f t="shared" si="15"/>
        <v>0</v>
      </c>
      <c r="O149" s="2">
        <f t="shared" si="15"/>
        <v>0</v>
      </c>
      <c r="P149" s="2">
        <f t="shared" si="15"/>
        <v>0</v>
      </c>
      <c r="Q149" s="2">
        <f t="shared" si="15"/>
        <v>0</v>
      </c>
    </row>
    <row r="150" spans="1:17" outlineLevel="1" x14ac:dyDescent="0.25"/>
    <row r="151" spans="1:17" outlineLevel="1" x14ac:dyDescent="0.25"/>
    <row r="152" spans="1:17" outlineLevel="1" x14ac:dyDescent="0.25">
      <c r="B152" s="16" t="s">
        <v>637</v>
      </c>
    </row>
    <row r="153" spans="1:17" outlineLevel="2" x14ac:dyDescent="0.25">
      <c r="A153" s="5"/>
      <c r="B153" s="5"/>
      <c r="C153" s="10"/>
      <c r="D153" s="11"/>
      <c r="E153" s="6" t="str">
        <f>Inputs!E$64</f>
        <v xml:space="preserve">Totex allowance for cost sharing - delivery mechanism allowance - real (WR) </v>
      </c>
      <c r="F153" s="2">
        <f>Inputs!F$64</f>
        <v>0</v>
      </c>
      <c r="G153" s="2" t="str">
        <f>Inputs!G$64</f>
        <v>£m</v>
      </c>
      <c r="H153" s="2">
        <f>Inputs!H$64</f>
        <v>0</v>
      </c>
      <c r="I153" s="2">
        <f>Inputs!I$64</f>
        <v>0</v>
      </c>
      <c r="J153" s="2">
        <f>Inputs!J$64</f>
        <v>0</v>
      </c>
      <c r="K153" s="2">
        <f>Inputs!K$64</f>
        <v>0</v>
      </c>
      <c r="L153" s="2">
        <f>Inputs!L$64</f>
        <v>0</v>
      </c>
      <c r="M153" s="2">
        <f>Inputs!M$64</f>
        <v>0</v>
      </c>
      <c r="N153" s="2">
        <f>Inputs!N$64</f>
        <v>0</v>
      </c>
      <c r="O153" s="2">
        <f>Inputs!O$64</f>
        <v>0</v>
      </c>
      <c r="P153" s="2">
        <f>Inputs!P$64</f>
        <v>0</v>
      </c>
      <c r="Q153" s="2">
        <f>Inputs!Q$64</f>
        <v>0</v>
      </c>
    </row>
    <row r="154" spans="1:17" outlineLevel="3" x14ac:dyDescent="0.25">
      <c r="A154" s="5"/>
      <c r="B154" s="5"/>
      <c r="C154" s="10"/>
      <c r="D154" s="11"/>
      <c r="E154" s="6" t="str">
        <f>Inputs!E$65</f>
        <v xml:space="preserve">Totex allowance for cost sharing - delivery mechanism allowance - real (WN+) </v>
      </c>
      <c r="F154" s="2">
        <f>Inputs!F$65</f>
        <v>0</v>
      </c>
      <c r="G154" s="2" t="str">
        <f>Inputs!G$65</f>
        <v>£m</v>
      </c>
      <c r="H154" s="2">
        <f>Inputs!H$65</f>
        <v>0</v>
      </c>
      <c r="I154" s="2">
        <f>Inputs!I$65</f>
        <v>0</v>
      </c>
      <c r="J154" s="2">
        <f>Inputs!J$65</f>
        <v>0</v>
      </c>
      <c r="K154" s="2">
        <f>Inputs!K$65</f>
        <v>0</v>
      </c>
      <c r="L154" s="2">
        <f>Inputs!L$65</f>
        <v>0</v>
      </c>
      <c r="M154" s="2">
        <f>Inputs!M$65</f>
        <v>0</v>
      </c>
      <c r="N154" s="2">
        <f>Inputs!N$65</f>
        <v>0</v>
      </c>
      <c r="O154" s="2">
        <f>Inputs!O$65</f>
        <v>0</v>
      </c>
      <c r="P154" s="2">
        <f>Inputs!P$65</f>
        <v>0</v>
      </c>
      <c r="Q154" s="2">
        <f>Inputs!Q$65</f>
        <v>0</v>
      </c>
    </row>
    <row r="155" spans="1:17" outlineLevel="3" x14ac:dyDescent="0.25">
      <c r="A155" s="5"/>
      <c r="B155" s="5"/>
      <c r="C155" s="10"/>
      <c r="D155" s="11"/>
      <c r="E155" s="6" t="str">
        <f>Inputs!E$66</f>
        <v xml:space="preserve">Totex allowance for cost sharing - delivery mechanism allowance - real (WWN+) </v>
      </c>
      <c r="F155" s="2">
        <f>Inputs!F$66</f>
        <v>0</v>
      </c>
      <c r="G155" s="2" t="str">
        <f>Inputs!G$66</f>
        <v>£m</v>
      </c>
      <c r="H155" s="2">
        <f>Inputs!H$66</f>
        <v>0</v>
      </c>
      <c r="I155" s="2">
        <f>Inputs!I$66</f>
        <v>0</v>
      </c>
      <c r="J155" s="2">
        <f>Inputs!J$66</f>
        <v>0</v>
      </c>
      <c r="K155" s="2">
        <f>Inputs!K$66</f>
        <v>0</v>
      </c>
      <c r="L155" s="2">
        <f>Inputs!L$66</f>
        <v>0</v>
      </c>
      <c r="M155" s="2">
        <f>Inputs!M$66</f>
        <v>0</v>
      </c>
      <c r="N155" s="2">
        <f>Inputs!N$66</f>
        <v>0</v>
      </c>
      <c r="O155" s="2">
        <f>Inputs!O$66</f>
        <v>0</v>
      </c>
      <c r="P155" s="2">
        <f>Inputs!P$66</f>
        <v>0</v>
      </c>
      <c r="Q155" s="2">
        <f>Inputs!Q$66</f>
        <v>0</v>
      </c>
    </row>
    <row r="156" spans="1:17" outlineLevel="3" x14ac:dyDescent="0.25">
      <c r="A156" s="5"/>
      <c r="B156" s="5"/>
      <c r="C156" s="10"/>
      <c r="D156" s="11"/>
      <c r="E156" s="6" t="str">
        <f>Inputs!E$67</f>
        <v xml:space="preserve">Totex allowance for cost sharing - delivery mechanism allowance - real (BIO) </v>
      </c>
      <c r="F156" s="2">
        <f>Inputs!F$67</f>
        <v>0</v>
      </c>
      <c r="G156" s="2" t="str">
        <f>Inputs!G$67</f>
        <v>£m</v>
      </c>
      <c r="H156" s="2">
        <f>Inputs!H$67</f>
        <v>0</v>
      </c>
      <c r="I156" s="2">
        <f>Inputs!I$67</f>
        <v>0</v>
      </c>
      <c r="J156" s="2">
        <f>Inputs!J$67</f>
        <v>0</v>
      </c>
      <c r="K156" s="2">
        <f>Inputs!K$67</f>
        <v>0</v>
      </c>
      <c r="L156" s="2">
        <f>Inputs!L$67</f>
        <v>0</v>
      </c>
      <c r="M156" s="2">
        <f>Inputs!M$67</f>
        <v>0</v>
      </c>
      <c r="N156" s="2">
        <f>Inputs!N$67</f>
        <v>0</v>
      </c>
      <c r="O156" s="2">
        <f>Inputs!O$67</f>
        <v>0</v>
      </c>
      <c r="P156" s="2">
        <f>Inputs!P$67</f>
        <v>0</v>
      </c>
      <c r="Q156" s="2">
        <f>Inputs!Q$67</f>
        <v>0</v>
      </c>
    </row>
    <row r="157" spans="1:17" outlineLevel="3" x14ac:dyDescent="0.25">
      <c r="A157" s="5"/>
      <c r="B157" s="5"/>
      <c r="C157" s="10"/>
      <c r="D157" s="11"/>
      <c r="E157" s="6" t="str">
        <f>Inputs!E$68</f>
        <v xml:space="preserve">Totex allowance for cost sharing - delivery mechanism allowance - real (ADDN1) </v>
      </c>
      <c r="F157" s="2">
        <f>Inputs!F$68</f>
        <v>0</v>
      </c>
      <c r="G157" s="2" t="str">
        <f>Inputs!G$68</f>
        <v>£m</v>
      </c>
      <c r="H157" s="2">
        <f>Inputs!H$68</f>
        <v>0</v>
      </c>
      <c r="I157" s="2">
        <f>Inputs!I$68</f>
        <v>0</v>
      </c>
      <c r="J157" s="2">
        <f>Inputs!J$68</f>
        <v>0</v>
      </c>
      <c r="K157" s="2">
        <f>Inputs!K$68</f>
        <v>0</v>
      </c>
      <c r="L157" s="2">
        <f>Inputs!L$68</f>
        <v>0</v>
      </c>
      <c r="M157" s="2">
        <f>Inputs!M$68</f>
        <v>0</v>
      </c>
      <c r="N157" s="2">
        <f>Inputs!N$68</f>
        <v>0</v>
      </c>
      <c r="O157" s="2">
        <f>Inputs!O$68</f>
        <v>0</v>
      </c>
      <c r="P157" s="2">
        <f>Inputs!P$68</f>
        <v>0</v>
      </c>
      <c r="Q157" s="2">
        <f>Inputs!Q$68</f>
        <v>0</v>
      </c>
    </row>
    <row r="158" spans="1:17" outlineLevel="3" x14ac:dyDescent="0.25">
      <c r="A158" s="5"/>
      <c r="B158" s="5"/>
      <c r="C158" s="10"/>
      <c r="D158" s="11"/>
      <c r="E158" s="6" t="str">
        <f>Inputs!E$69</f>
        <v xml:space="preserve">Totex allowance for cost sharing - delivery mechanism allowance - real (ADDN2) </v>
      </c>
      <c r="F158" s="2">
        <f>Inputs!F$69</f>
        <v>0</v>
      </c>
      <c r="G158" s="2" t="str">
        <f>Inputs!G$69</f>
        <v>£m</v>
      </c>
      <c r="H158" s="2">
        <f>Inputs!H$69</f>
        <v>0</v>
      </c>
      <c r="I158" s="2">
        <f>Inputs!I$69</f>
        <v>0</v>
      </c>
      <c r="J158" s="2">
        <f>Inputs!J$69</f>
        <v>0</v>
      </c>
      <c r="K158" s="2">
        <f>Inputs!K$69</f>
        <v>0</v>
      </c>
      <c r="L158" s="2">
        <f>Inputs!L$69</f>
        <v>0</v>
      </c>
      <c r="M158" s="2">
        <f>Inputs!M$69</f>
        <v>0</v>
      </c>
      <c r="N158" s="2">
        <f>Inputs!N$69</f>
        <v>0</v>
      </c>
      <c r="O158" s="2">
        <f>Inputs!O$69</f>
        <v>0</v>
      </c>
      <c r="P158" s="2">
        <f>Inputs!P$69</f>
        <v>0</v>
      </c>
      <c r="Q158" s="2">
        <f>Inputs!Q$69</f>
        <v>0</v>
      </c>
    </row>
    <row r="159" spans="1:17" outlineLevel="2" x14ac:dyDescent="0.25">
      <c r="A159" s="5"/>
      <c r="B159" s="5"/>
      <c r="C159" s="10"/>
      <c r="D159" s="11"/>
      <c r="E159" s="6" t="str">
        <f>Inputs!E$181</f>
        <v xml:space="preserve">Real price effects adjustment - delivery mechanism allowance - real (WR) </v>
      </c>
      <c r="F159" s="2">
        <f>Inputs!F$181</f>
        <v>0</v>
      </c>
      <c r="G159" s="2" t="str">
        <f>Inputs!G$181</f>
        <v>£m</v>
      </c>
      <c r="H159" s="2">
        <f>Inputs!H$181</f>
        <v>0</v>
      </c>
      <c r="I159" s="2">
        <f>Inputs!I$181</f>
        <v>0</v>
      </c>
      <c r="J159" s="2">
        <f>Inputs!J$181</f>
        <v>0</v>
      </c>
      <c r="K159" s="2">
        <f>Inputs!K$181</f>
        <v>0</v>
      </c>
      <c r="L159" s="2">
        <f>Inputs!L$181</f>
        <v>0</v>
      </c>
      <c r="M159" s="2">
        <f>Inputs!M$181</f>
        <v>0</v>
      </c>
      <c r="N159" s="2">
        <f>Inputs!N$181</f>
        <v>0</v>
      </c>
      <c r="O159" s="2">
        <f>Inputs!O$181</f>
        <v>0</v>
      </c>
      <c r="P159" s="2">
        <f>Inputs!P$181</f>
        <v>0</v>
      </c>
      <c r="Q159" s="2">
        <f>Inputs!Q$181</f>
        <v>0</v>
      </c>
    </row>
    <row r="160" spans="1:17" outlineLevel="3" x14ac:dyDescent="0.25">
      <c r="A160" s="5"/>
      <c r="B160" s="5"/>
      <c r="C160" s="10"/>
      <c r="D160" s="11"/>
      <c r="E160" s="6" t="str">
        <f>Inputs!E$182</f>
        <v xml:space="preserve">Real price effects adjustment - delivery mechanism allowance - real (WN+) </v>
      </c>
      <c r="F160" s="2">
        <f>Inputs!F$182</f>
        <v>0</v>
      </c>
      <c r="G160" s="2" t="str">
        <f>Inputs!G$182</f>
        <v>£m</v>
      </c>
      <c r="H160" s="2">
        <f>Inputs!H$182</f>
        <v>0</v>
      </c>
      <c r="I160" s="2">
        <f>Inputs!I$182</f>
        <v>0</v>
      </c>
      <c r="J160" s="2">
        <f>Inputs!J$182</f>
        <v>0</v>
      </c>
      <c r="K160" s="2">
        <f>Inputs!K$182</f>
        <v>0</v>
      </c>
      <c r="L160" s="2">
        <f>Inputs!L$182</f>
        <v>0</v>
      </c>
      <c r="M160" s="2">
        <f>Inputs!M$182</f>
        <v>0</v>
      </c>
      <c r="N160" s="2">
        <f>Inputs!N$182</f>
        <v>0</v>
      </c>
      <c r="O160" s="2">
        <f>Inputs!O$182</f>
        <v>0</v>
      </c>
      <c r="P160" s="2">
        <f>Inputs!P$182</f>
        <v>0</v>
      </c>
      <c r="Q160" s="2">
        <f>Inputs!Q$182</f>
        <v>0</v>
      </c>
    </row>
    <row r="161" spans="1:17" outlineLevel="3" x14ac:dyDescent="0.25">
      <c r="A161" s="5"/>
      <c r="B161" s="5"/>
      <c r="C161" s="10"/>
      <c r="D161" s="11"/>
      <c r="E161" s="6" t="str">
        <f>Inputs!E$183</f>
        <v xml:space="preserve">Real price effects adjustment - delivery mechanism allowance - real (WWN+) </v>
      </c>
      <c r="F161" s="2">
        <f>Inputs!F$183</f>
        <v>0</v>
      </c>
      <c r="G161" s="2" t="str">
        <f>Inputs!G$183</f>
        <v>£m</v>
      </c>
      <c r="H161" s="2">
        <f>Inputs!H$183</f>
        <v>0</v>
      </c>
      <c r="I161" s="2">
        <f>Inputs!I$183</f>
        <v>0</v>
      </c>
      <c r="J161" s="2">
        <f>Inputs!J$183</f>
        <v>0</v>
      </c>
      <c r="K161" s="2">
        <f>Inputs!K$183</f>
        <v>0</v>
      </c>
      <c r="L161" s="2">
        <f>Inputs!L$183</f>
        <v>0</v>
      </c>
      <c r="M161" s="2">
        <f>Inputs!M$183</f>
        <v>0</v>
      </c>
      <c r="N161" s="2">
        <f>Inputs!N$183</f>
        <v>0</v>
      </c>
      <c r="O161" s="2">
        <f>Inputs!O$183</f>
        <v>0</v>
      </c>
      <c r="P161" s="2">
        <f>Inputs!P$183</f>
        <v>0</v>
      </c>
      <c r="Q161" s="2">
        <f>Inputs!Q$183</f>
        <v>0</v>
      </c>
    </row>
    <row r="162" spans="1:17" outlineLevel="3" x14ac:dyDescent="0.25">
      <c r="A162" s="5"/>
      <c r="B162" s="5"/>
      <c r="C162" s="10"/>
      <c r="D162" s="11"/>
      <c r="E162" s="6" t="str">
        <f>Inputs!E$184</f>
        <v xml:space="preserve">Real price effects adjustment - delivery mechanism allowance - real (BIO) </v>
      </c>
      <c r="F162" s="2">
        <f>Inputs!F$184</f>
        <v>0</v>
      </c>
      <c r="G162" s="2" t="str">
        <f>Inputs!G$184</f>
        <v>£m</v>
      </c>
      <c r="H162" s="2">
        <f>Inputs!H$184</f>
        <v>0</v>
      </c>
      <c r="I162" s="2">
        <f>Inputs!I$184</f>
        <v>0</v>
      </c>
      <c r="J162" s="2">
        <f>Inputs!J$184</f>
        <v>0</v>
      </c>
      <c r="K162" s="2">
        <f>Inputs!K$184</f>
        <v>0</v>
      </c>
      <c r="L162" s="2">
        <f>Inputs!L$184</f>
        <v>0</v>
      </c>
      <c r="M162" s="2">
        <f>Inputs!M$184</f>
        <v>0</v>
      </c>
      <c r="N162" s="2">
        <f>Inputs!N$184</f>
        <v>0</v>
      </c>
      <c r="O162" s="2">
        <f>Inputs!O$184</f>
        <v>0</v>
      </c>
      <c r="P162" s="2">
        <f>Inputs!P$184</f>
        <v>0</v>
      </c>
      <c r="Q162" s="2">
        <f>Inputs!Q$184</f>
        <v>0</v>
      </c>
    </row>
    <row r="163" spans="1:17" outlineLevel="3" x14ac:dyDescent="0.25">
      <c r="A163" s="5"/>
      <c r="B163" s="5"/>
      <c r="C163" s="10"/>
      <c r="D163" s="11"/>
      <c r="E163" s="6" t="str">
        <f>Inputs!E$185</f>
        <v xml:space="preserve">Real price effects adjustment - delivery mechanism allowance - real (ADDN1) </v>
      </c>
      <c r="F163" s="2">
        <f>Inputs!F$185</f>
        <v>0</v>
      </c>
      <c r="G163" s="2" t="str">
        <f>Inputs!G$185</f>
        <v>£m</v>
      </c>
      <c r="H163" s="2">
        <f>Inputs!H$185</f>
        <v>0</v>
      </c>
      <c r="I163" s="2">
        <f>Inputs!I$185</f>
        <v>0</v>
      </c>
      <c r="J163" s="2">
        <f>Inputs!J$185</f>
        <v>0</v>
      </c>
      <c r="K163" s="2">
        <f>Inputs!K$185</f>
        <v>0</v>
      </c>
      <c r="L163" s="2">
        <f>Inputs!L$185</f>
        <v>0</v>
      </c>
      <c r="M163" s="2">
        <f>Inputs!M$185</f>
        <v>0</v>
      </c>
      <c r="N163" s="2">
        <f>Inputs!N$185</f>
        <v>0</v>
      </c>
      <c r="O163" s="2">
        <f>Inputs!O$185</f>
        <v>0</v>
      </c>
      <c r="P163" s="2">
        <f>Inputs!P$185</f>
        <v>0</v>
      </c>
      <c r="Q163" s="2">
        <f>Inputs!Q$185</f>
        <v>0</v>
      </c>
    </row>
    <row r="164" spans="1:17" outlineLevel="3" x14ac:dyDescent="0.25">
      <c r="A164" s="5"/>
      <c r="B164" s="5"/>
      <c r="C164" s="10"/>
      <c r="D164" s="11"/>
      <c r="E164" s="6" t="str">
        <f>Inputs!E$186</f>
        <v xml:space="preserve">Real price effects adjustment - delivery mechanism allowance - real (ADDN2) </v>
      </c>
      <c r="F164" s="2">
        <f>Inputs!F$186</f>
        <v>0</v>
      </c>
      <c r="G164" s="2" t="str">
        <f>Inputs!G$186</f>
        <v>£m</v>
      </c>
      <c r="H164" s="2">
        <f>Inputs!H$186</f>
        <v>0</v>
      </c>
      <c r="I164" s="2">
        <f>Inputs!I$186</f>
        <v>0</v>
      </c>
      <c r="J164" s="2">
        <f>Inputs!J$186</f>
        <v>0</v>
      </c>
      <c r="K164" s="2">
        <f>Inputs!K$186</f>
        <v>0</v>
      </c>
      <c r="L164" s="2">
        <f>Inputs!L$186</f>
        <v>0</v>
      </c>
      <c r="M164" s="2">
        <f>Inputs!M$186</f>
        <v>0</v>
      </c>
      <c r="N164" s="2">
        <f>Inputs!N$186</f>
        <v>0</v>
      </c>
      <c r="O164" s="2">
        <f>Inputs!O$186</f>
        <v>0</v>
      </c>
      <c r="P164" s="2">
        <f>Inputs!P$186</f>
        <v>0</v>
      </c>
      <c r="Q164" s="2">
        <f>Inputs!Q$186</f>
        <v>0</v>
      </c>
    </row>
    <row r="165" spans="1:17" outlineLevel="2" x14ac:dyDescent="0.25">
      <c r="A165" s="5"/>
      <c r="B165" s="5"/>
      <c r="C165" s="10"/>
      <c r="D165" s="11"/>
      <c r="E165" s="6" t="str">
        <f>Inputs!E$210</f>
        <v xml:space="preserve">Price control deliverables adjustment - delivery mechanism allowance - real (WR) </v>
      </c>
      <c r="F165" s="2">
        <f>Inputs!F$210</f>
        <v>0</v>
      </c>
      <c r="G165" s="2" t="str">
        <f>Inputs!G$210</f>
        <v>£m</v>
      </c>
      <c r="H165" s="2">
        <f>Inputs!H$210</f>
        <v>0</v>
      </c>
      <c r="I165" s="2">
        <f>Inputs!I$210</f>
        <v>0</v>
      </c>
      <c r="J165" s="2">
        <f>Inputs!J$210</f>
        <v>0</v>
      </c>
      <c r="K165" s="2">
        <f>Inputs!K$210</f>
        <v>0</v>
      </c>
      <c r="L165" s="2">
        <f>Inputs!L$210</f>
        <v>0</v>
      </c>
      <c r="M165" s="2">
        <f>Inputs!M$210</f>
        <v>0</v>
      </c>
      <c r="N165" s="2">
        <f>Inputs!N$210</f>
        <v>0</v>
      </c>
      <c r="O165" s="2">
        <f>Inputs!O$210</f>
        <v>0</v>
      </c>
      <c r="P165" s="2">
        <f>Inputs!P$210</f>
        <v>0</v>
      </c>
      <c r="Q165" s="2">
        <f>Inputs!Q$210</f>
        <v>0</v>
      </c>
    </row>
    <row r="166" spans="1:17" outlineLevel="3" x14ac:dyDescent="0.25">
      <c r="A166" s="5"/>
      <c r="B166" s="5"/>
      <c r="C166" s="10"/>
      <c r="D166" s="11"/>
      <c r="E166" s="6" t="str">
        <f>Inputs!E$211</f>
        <v xml:space="preserve">Price control deliverables adjustment - delivery mechanism allowance - real (WN+) </v>
      </c>
      <c r="F166" s="2">
        <f>Inputs!F$211</f>
        <v>0</v>
      </c>
      <c r="G166" s="2" t="str">
        <f>Inputs!G$211</f>
        <v>£m</v>
      </c>
      <c r="H166" s="2">
        <f>Inputs!H$211</f>
        <v>0</v>
      </c>
      <c r="I166" s="2">
        <f>Inputs!I$211</f>
        <v>0</v>
      </c>
      <c r="J166" s="2">
        <f>Inputs!J$211</f>
        <v>0</v>
      </c>
      <c r="K166" s="2">
        <f>Inputs!K$211</f>
        <v>0</v>
      </c>
      <c r="L166" s="2">
        <f>Inputs!L$211</f>
        <v>0</v>
      </c>
      <c r="M166" s="2">
        <f>Inputs!M$211</f>
        <v>0</v>
      </c>
      <c r="N166" s="2">
        <f>Inputs!N$211</f>
        <v>0</v>
      </c>
      <c r="O166" s="2">
        <f>Inputs!O$211</f>
        <v>0</v>
      </c>
      <c r="P166" s="2">
        <f>Inputs!P$211</f>
        <v>0</v>
      </c>
      <c r="Q166" s="2">
        <f>Inputs!Q$211</f>
        <v>0</v>
      </c>
    </row>
    <row r="167" spans="1:17" outlineLevel="3" x14ac:dyDescent="0.25">
      <c r="A167" s="5"/>
      <c r="B167" s="5"/>
      <c r="C167" s="10"/>
      <c r="D167" s="11"/>
      <c r="E167" s="6" t="str">
        <f>Inputs!E$212</f>
        <v xml:space="preserve">Price control deliverables adjustment - delivery mechanism allowance - real (WWN+) </v>
      </c>
      <c r="F167" s="2">
        <f>Inputs!F$212</f>
        <v>0</v>
      </c>
      <c r="G167" s="2" t="str">
        <f>Inputs!G$212</f>
        <v>£m</v>
      </c>
      <c r="H167" s="2">
        <f>Inputs!H$212</f>
        <v>0</v>
      </c>
      <c r="I167" s="2">
        <f>Inputs!I$212</f>
        <v>0</v>
      </c>
      <c r="J167" s="2">
        <f>Inputs!J$212</f>
        <v>0</v>
      </c>
      <c r="K167" s="2">
        <f>Inputs!K$212</f>
        <v>0</v>
      </c>
      <c r="L167" s="2">
        <f>Inputs!L$212</f>
        <v>0</v>
      </c>
      <c r="M167" s="2">
        <f>Inputs!M$212</f>
        <v>0</v>
      </c>
      <c r="N167" s="2">
        <f>Inputs!N$212</f>
        <v>0</v>
      </c>
      <c r="O167" s="2">
        <f>Inputs!O$212</f>
        <v>0</v>
      </c>
      <c r="P167" s="2">
        <f>Inputs!P$212</f>
        <v>0</v>
      </c>
      <c r="Q167" s="2">
        <f>Inputs!Q$212</f>
        <v>0</v>
      </c>
    </row>
    <row r="168" spans="1:17" outlineLevel="3" x14ac:dyDescent="0.25">
      <c r="A168" s="5"/>
      <c r="B168" s="5"/>
      <c r="C168" s="10"/>
      <c r="D168" s="11"/>
      <c r="E168" s="6" t="str">
        <f>Inputs!E$213</f>
        <v xml:space="preserve">Price control deliverables adjustment - delivery mechanism allowance - real (BIO) </v>
      </c>
      <c r="F168" s="2">
        <f>Inputs!F$213</f>
        <v>0</v>
      </c>
      <c r="G168" s="2" t="str">
        <f>Inputs!G$213</f>
        <v>£m</v>
      </c>
      <c r="H168" s="2">
        <f>Inputs!H$213</f>
        <v>0</v>
      </c>
      <c r="I168" s="2">
        <f>Inputs!I$213</f>
        <v>0</v>
      </c>
      <c r="J168" s="2">
        <f>Inputs!J$213</f>
        <v>0</v>
      </c>
      <c r="K168" s="2">
        <f>Inputs!K$213</f>
        <v>0</v>
      </c>
      <c r="L168" s="2">
        <f>Inputs!L$213</f>
        <v>0</v>
      </c>
      <c r="M168" s="2">
        <f>Inputs!M$213</f>
        <v>0</v>
      </c>
      <c r="N168" s="2">
        <f>Inputs!N$213</f>
        <v>0</v>
      </c>
      <c r="O168" s="2">
        <f>Inputs!O$213</f>
        <v>0</v>
      </c>
      <c r="P168" s="2">
        <f>Inputs!P$213</f>
        <v>0</v>
      </c>
      <c r="Q168" s="2">
        <f>Inputs!Q$213</f>
        <v>0</v>
      </c>
    </row>
    <row r="169" spans="1:17" outlineLevel="3" x14ac:dyDescent="0.25">
      <c r="A169" s="5"/>
      <c r="B169" s="5"/>
      <c r="C169" s="10"/>
      <c r="D169" s="11"/>
      <c r="E169" s="6" t="str">
        <f>Inputs!E$214</f>
        <v xml:space="preserve">Price control deliverables adjustment - delivery mechanism allowance - real (ADDN1) </v>
      </c>
      <c r="F169" s="2">
        <f>Inputs!F$214</f>
        <v>0</v>
      </c>
      <c r="G169" s="2" t="str">
        <f>Inputs!G$214</f>
        <v>£m</v>
      </c>
      <c r="H169" s="2">
        <f>Inputs!H$214</f>
        <v>0</v>
      </c>
      <c r="I169" s="2">
        <f>Inputs!I$214</f>
        <v>0</v>
      </c>
      <c r="J169" s="2">
        <f>Inputs!J$214</f>
        <v>0</v>
      </c>
      <c r="K169" s="2">
        <f>Inputs!K$214</f>
        <v>0</v>
      </c>
      <c r="L169" s="2">
        <f>Inputs!L$214</f>
        <v>0</v>
      </c>
      <c r="M169" s="2">
        <f>Inputs!M$214</f>
        <v>0</v>
      </c>
      <c r="N169" s="2">
        <f>Inputs!N$214</f>
        <v>0</v>
      </c>
      <c r="O169" s="2">
        <f>Inputs!O$214</f>
        <v>0</v>
      </c>
      <c r="P169" s="2">
        <f>Inputs!P$214</f>
        <v>0</v>
      </c>
      <c r="Q169" s="2">
        <f>Inputs!Q$214</f>
        <v>0</v>
      </c>
    </row>
    <row r="170" spans="1:17" outlineLevel="3" x14ac:dyDescent="0.25">
      <c r="A170" s="5"/>
      <c r="B170" s="5"/>
      <c r="C170" s="10"/>
      <c r="D170" s="11"/>
      <c r="E170" s="6" t="str">
        <f>Inputs!E$215</f>
        <v xml:space="preserve">Price control deliverables adjustment - delivery mechanism allowance - real (ADDN2) </v>
      </c>
      <c r="F170" s="2">
        <f>Inputs!F$215</f>
        <v>0</v>
      </c>
      <c r="G170" s="2" t="str">
        <f>Inputs!G$215</f>
        <v>£m</v>
      </c>
      <c r="H170" s="2">
        <f>Inputs!H$215</f>
        <v>0</v>
      </c>
      <c r="I170" s="2">
        <f>Inputs!I$215</f>
        <v>0</v>
      </c>
      <c r="J170" s="2">
        <f>Inputs!J$215</f>
        <v>0</v>
      </c>
      <c r="K170" s="2">
        <f>Inputs!K$215</f>
        <v>0</v>
      </c>
      <c r="L170" s="2">
        <f>Inputs!L$215</f>
        <v>0</v>
      </c>
      <c r="M170" s="2">
        <f>Inputs!M$215</f>
        <v>0</v>
      </c>
      <c r="N170" s="2">
        <f>Inputs!N$215</f>
        <v>0</v>
      </c>
      <c r="O170" s="2">
        <f>Inputs!O$215</f>
        <v>0</v>
      </c>
      <c r="P170" s="2">
        <f>Inputs!P$215</f>
        <v>0</v>
      </c>
      <c r="Q170" s="2">
        <f>Inputs!Q$215</f>
        <v>0</v>
      </c>
    </row>
    <row r="171" spans="1:17" outlineLevel="2" x14ac:dyDescent="0.25">
      <c r="A171" s="5"/>
      <c r="B171" s="5"/>
      <c r="C171" s="10"/>
      <c r="D171" s="11"/>
      <c r="E171" s="6" t="str">
        <f>Time!E$56</f>
        <v>Forecast period flag</v>
      </c>
      <c r="F171" s="3">
        <f>Time!F$56</f>
        <v>0</v>
      </c>
      <c r="G171" s="3" t="str">
        <f>Time!G$56</f>
        <v>flag</v>
      </c>
      <c r="H171" s="3">
        <f>Time!H$56</f>
        <v>5</v>
      </c>
      <c r="I171" s="3">
        <f>Time!I$56</f>
        <v>0</v>
      </c>
      <c r="J171" s="3">
        <f>Time!J$56</f>
        <v>0</v>
      </c>
      <c r="K171" s="3">
        <f>Time!K$56</f>
        <v>0</v>
      </c>
      <c r="L171" s="3">
        <f>Time!L$56</f>
        <v>1</v>
      </c>
      <c r="M171" s="3">
        <f>Time!M$56</f>
        <v>1</v>
      </c>
      <c r="N171" s="3">
        <f>Time!N$56</f>
        <v>1</v>
      </c>
      <c r="O171" s="3">
        <f>Time!O$56</f>
        <v>1</v>
      </c>
      <c r="P171" s="3">
        <f>Time!P$56</f>
        <v>1</v>
      </c>
      <c r="Q171" s="3">
        <f>Time!Q$56</f>
        <v>0</v>
      </c>
    </row>
    <row r="172" spans="1:17" outlineLevel="2" x14ac:dyDescent="0.25">
      <c r="A172" s="5"/>
      <c r="B172" s="5"/>
      <c r="C172" s="10"/>
      <c r="D172" s="11"/>
      <c r="E172" s="6" t="s">
        <v>638</v>
      </c>
      <c r="F172" s="6"/>
      <c r="G172" s="6" t="s">
        <v>212</v>
      </c>
      <c r="H172" s="2">
        <f t="shared" ref="H172:H177" si="16">SUM(J172:Q172)</f>
        <v>0</v>
      </c>
      <c r="I172" s="6"/>
      <c r="J172" s="2">
        <f t="shared" ref="J172:Q177" si="17">SUM(J153,J159,J165)*J$171</f>
        <v>0</v>
      </c>
      <c r="K172" s="2">
        <f t="shared" si="17"/>
        <v>0</v>
      </c>
      <c r="L172" s="2">
        <f t="shared" si="17"/>
        <v>0</v>
      </c>
      <c r="M172" s="2">
        <f t="shared" si="17"/>
        <v>0</v>
      </c>
      <c r="N172" s="2">
        <f t="shared" si="17"/>
        <v>0</v>
      </c>
      <c r="O172" s="2">
        <f t="shared" si="17"/>
        <v>0</v>
      </c>
      <c r="P172" s="2">
        <f t="shared" si="17"/>
        <v>0</v>
      </c>
      <c r="Q172" s="2">
        <f t="shared" si="17"/>
        <v>0</v>
      </c>
    </row>
    <row r="173" spans="1:17" outlineLevel="3" x14ac:dyDescent="0.25">
      <c r="A173" s="5"/>
      <c r="B173" s="5"/>
      <c r="C173" s="10"/>
      <c r="D173" s="11"/>
      <c r="E173" s="6" t="s">
        <v>639</v>
      </c>
      <c r="F173" s="6"/>
      <c r="G173" s="6" t="s">
        <v>212</v>
      </c>
      <c r="H173" s="2">
        <f t="shared" si="16"/>
        <v>0</v>
      </c>
      <c r="I173" s="6"/>
      <c r="J173" s="2">
        <f t="shared" si="17"/>
        <v>0</v>
      </c>
      <c r="K173" s="2">
        <f t="shared" si="17"/>
        <v>0</v>
      </c>
      <c r="L173" s="2">
        <f t="shared" si="17"/>
        <v>0</v>
      </c>
      <c r="M173" s="2">
        <f t="shared" si="17"/>
        <v>0</v>
      </c>
      <c r="N173" s="2">
        <f t="shared" si="17"/>
        <v>0</v>
      </c>
      <c r="O173" s="2">
        <f t="shared" si="17"/>
        <v>0</v>
      </c>
      <c r="P173" s="2">
        <f t="shared" si="17"/>
        <v>0</v>
      </c>
      <c r="Q173" s="2">
        <f t="shared" si="17"/>
        <v>0</v>
      </c>
    </row>
    <row r="174" spans="1:17" outlineLevel="3" x14ac:dyDescent="0.25">
      <c r="A174" s="5"/>
      <c r="B174" s="5"/>
      <c r="C174" s="10"/>
      <c r="D174" s="11"/>
      <c r="E174" s="6" t="s">
        <v>640</v>
      </c>
      <c r="F174" s="6"/>
      <c r="G174" s="6" t="s">
        <v>212</v>
      </c>
      <c r="H174" s="2">
        <f t="shared" si="16"/>
        <v>0</v>
      </c>
      <c r="I174" s="6"/>
      <c r="J174" s="2">
        <f t="shared" si="17"/>
        <v>0</v>
      </c>
      <c r="K174" s="2">
        <f t="shared" si="17"/>
        <v>0</v>
      </c>
      <c r="L174" s="2">
        <f t="shared" si="17"/>
        <v>0</v>
      </c>
      <c r="M174" s="2">
        <f t="shared" si="17"/>
        <v>0</v>
      </c>
      <c r="N174" s="2">
        <f t="shared" si="17"/>
        <v>0</v>
      </c>
      <c r="O174" s="2">
        <f t="shared" si="17"/>
        <v>0</v>
      </c>
      <c r="P174" s="2">
        <f t="shared" si="17"/>
        <v>0</v>
      </c>
      <c r="Q174" s="2">
        <f t="shared" si="17"/>
        <v>0</v>
      </c>
    </row>
    <row r="175" spans="1:17" outlineLevel="3" x14ac:dyDescent="0.25">
      <c r="A175" s="5"/>
      <c r="B175" s="5"/>
      <c r="C175" s="10"/>
      <c r="D175" s="11"/>
      <c r="E175" s="6" t="s">
        <v>641</v>
      </c>
      <c r="F175" s="6"/>
      <c r="G175" s="6" t="s">
        <v>212</v>
      </c>
      <c r="H175" s="2">
        <f t="shared" si="16"/>
        <v>0</v>
      </c>
      <c r="I175" s="6"/>
      <c r="J175" s="2">
        <f t="shared" si="17"/>
        <v>0</v>
      </c>
      <c r="K175" s="2">
        <f t="shared" si="17"/>
        <v>0</v>
      </c>
      <c r="L175" s="2">
        <f t="shared" si="17"/>
        <v>0</v>
      </c>
      <c r="M175" s="2">
        <f t="shared" si="17"/>
        <v>0</v>
      </c>
      <c r="N175" s="2">
        <f t="shared" si="17"/>
        <v>0</v>
      </c>
      <c r="O175" s="2">
        <f t="shared" si="17"/>
        <v>0</v>
      </c>
      <c r="P175" s="2">
        <f t="shared" si="17"/>
        <v>0</v>
      </c>
      <c r="Q175" s="2">
        <f t="shared" si="17"/>
        <v>0</v>
      </c>
    </row>
    <row r="176" spans="1:17" outlineLevel="3" x14ac:dyDescent="0.25">
      <c r="A176" s="5"/>
      <c r="B176" s="5"/>
      <c r="C176" s="10"/>
      <c r="D176" s="11"/>
      <c r="E176" s="6" t="s">
        <v>642</v>
      </c>
      <c r="F176" s="6"/>
      <c r="G176" s="6" t="s">
        <v>212</v>
      </c>
      <c r="H176" s="2">
        <f t="shared" si="16"/>
        <v>0</v>
      </c>
      <c r="I176" s="6"/>
      <c r="J176" s="2">
        <f t="shared" si="17"/>
        <v>0</v>
      </c>
      <c r="K176" s="2">
        <f t="shared" si="17"/>
        <v>0</v>
      </c>
      <c r="L176" s="2">
        <f t="shared" si="17"/>
        <v>0</v>
      </c>
      <c r="M176" s="2">
        <f t="shared" si="17"/>
        <v>0</v>
      </c>
      <c r="N176" s="2">
        <f t="shared" si="17"/>
        <v>0</v>
      </c>
      <c r="O176" s="2">
        <f t="shared" si="17"/>
        <v>0</v>
      </c>
      <c r="P176" s="2">
        <f t="shared" si="17"/>
        <v>0</v>
      </c>
      <c r="Q176" s="2">
        <f t="shared" si="17"/>
        <v>0</v>
      </c>
    </row>
    <row r="177" spans="1:17" outlineLevel="3" x14ac:dyDescent="0.25">
      <c r="A177" s="5"/>
      <c r="B177" s="5"/>
      <c r="C177" s="10"/>
      <c r="D177" s="11"/>
      <c r="E177" s="6" t="s">
        <v>643</v>
      </c>
      <c r="F177" s="6"/>
      <c r="G177" s="6" t="s">
        <v>212</v>
      </c>
      <c r="H177" s="2">
        <f t="shared" si="16"/>
        <v>0</v>
      </c>
      <c r="I177" s="6"/>
      <c r="J177" s="2">
        <f t="shared" si="17"/>
        <v>0</v>
      </c>
      <c r="K177" s="2">
        <f t="shared" si="17"/>
        <v>0</v>
      </c>
      <c r="L177" s="2">
        <f t="shared" si="17"/>
        <v>0</v>
      </c>
      <c r="M177" s="2">
        <f t="shared" si="17"/>
        <v>0</v>
      </c>
      <c r="N177" s="2">
        <f t="shared" si="17"/>
        <v>0</v>
      </c>
      <c r="O177" s="2">
        <f t="shared" si="17"/>
        <v>0</v>
      </c>
      <c r="P177" s="2">
        <f t="shared" si="17"/>
        <v>0</v>
      </c>
      <c r="Q177" s="2">
        <f t="shared" si="17"/>
        <v>0</v>
      </c>
    </row>
    <row r="178" spans="1:17" outlineLevel="1" x14ac:dyDescent="0.25"/>
    <row r="182" spans="1:17" x14ac:dyDescent="0.25">
      <c r="A182" s="16" t="s">
        <v>44</v>
      </c>
    </row>
  </sheetData>
  <conditionalFormatting sqref="F2">
    <cfRule type="cellIs" dxfId="89" priority="4" stopIfTrue="1" operator="notEqual">
      <formula>0</formula>
    </cfRule>
    <cfRule type="cellIs" dxfId="88" priority="5" stopIfTrue="1" operator="equal">
      <formula>""</formula>
    </cfRule>
  </conditionalFormatting>
  <conditionalFormatting sqref="J3:Q3">
    <cfRule type="containsText" dxfId="87" priority="1" operator="containsText" text="Post Forecast">
      <formula>NOT(ISERROR(SEARCH("Post Forecast",J3)))</formula>
    </cfRule>
    <cfRule type="containsText" dxfId="86" priority="2" operator="containsText" text="Forecast">
      <formula>NOT(ISERROR(SEARCH("Forecast",J3)))</formula>
    </cfRule>
    <cfRule type="containsText" dxfId="85" priority="3" operator="containsText" text="Pre Fcst">
      <formula>NOT(ISERROR(SEARCH("Pre Fcst",J3)))</formula>
    </cfRule>
  </conditionalFormatting>
  <conditionalFormatting sqref="J4:Q4">
    <cfRule type="cellIs" dxfId="84" priority="6" operator="equal">
      <formula>"PPA ext."</formula>
    </cfRule>
    <cfRule type="cellIs" dxfId="83" priority="7" operator="equal">
      <formula>"Delay"</formula>
    </cfRule>
    <cfRule type="cellIs" dxfId="82" priority="8" operator="equal">
      <formula>"Fin Close"</formula>
    </cfRule>
    <cfRule type="cellIs" dxfId="81" priority="9" stopIfTrue="1" operator="equal">
      <formula>"Construction"</formula>
    </cfRule>
    <cfRule type="cellIs" dxfId="8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Q18"/>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2" x14ac:dyDescent="0.25"/>
  <cols>
    <col min="1" max="2" width="1.453125" style="16" customWidth="1"/>
    <col min="3" max="3" width="1.453125" style="29" customWidth="1"/>
    <col min="4" max="4" width="1.453125" style="39" customWidth="1"/>
    <col min="5" max="5" width="27.45312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Financing</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644</v>
      </c>
    </row>
    <row r="10" spans="1:17" outlineLevel="1" x14ac:dyDescent="0.25">
      <c r="B10" s="16" t="s">
        <v>645</v>
      </c>
    </row>
    <row r="11" spans="1:17" outlineLevel="2" x14ac:dyDescent="0.25">
      <c r="A11" s="5"/>
      <c r="B11" s="5"/>
      <c r="C11" s="10"/>
      <c r="D11" s="11"/>
      <c r="E11" s="6" t="str">
        <f>Inputs!E$407</f>
        <v>Real WACC CPI(H) deflated</v>
      </c>
      <c r="F11" s="7">
        <f>Inputs!F$407</f>
        <v>0</v>
      </c>
      <c r="G11" s="6" t="str">
        <f>Inputs!G$407</f>
        <v>%</v>
      </c>
      <c r="H11" s="17"/>
    </row>
    <row r="12" spans="1:17" outlineLevel="2" x14ac:dyDescent="0.25">
      <c r="A12" s="5"/>
      <c r="B12" s="5"/>
      <c r="C12" s="10"/>
      <c r="D12" s="11"/>
      <c r="E12" s="6" t="str">
        <f>Inputs!E$406</f>
        <v>Financing cost index</v>
      </c>
      <c r="F12" s="8">
        <f>Inputs!F$406</f>
        <v>0</v>
      </c>
      <c r="G12" s="8" t="str">
        <f>Inputs!G$406</f>
        <v>Index</v>
      </c>
      <c r="H12" s="8">
        <f>Inputs!H$406</f>
        <v>0</v>
      </c>
      <c r="I12" s="8">
        <f>Inputs!I$406</f>
        <v>0</v>
      </c>
      <c r="J12" s="8">
        <f>Inputs!J$406</f>
        <v>0</v>
      </c>
      <c r="K12" s="8">
        <f>Inputs!K$406</f>
        <v>0</v>
      </c>
      <c r="L12" s="8">
        <f>Inputs!L$406</f>
        <v>4.5</v>
      </c>
      <c r="M12" s="8">
        <f>Inputs!M$406</f>
        <v>3.5</v>
      </c>
      <c r="N12" s="8">
        <f>Inputs!N$406</f>
        <v>2.5</v>
      </c>
      <c r="O12" s="8">
        <f>Inputs!O$406</f>
        <v>1.5</v>
      </c>
      <c r="P12" s="8">
        <f>Inputs!P$406</f>
        <v>0.5</v>
      </c>
      <c r="Q12" s="8">
        <f>Inputs!Q$406</f>
        <v>0</v>
      </c>
    </row>
    <row r="13" spans="1:17" outlineLevel="2" x14ac:dyDescent="0.25">
      <c r="A13" s="5"/>
      <c r="B13" s="5"/>
      <c r="C13" s="10"/>
      <c r="D13" s="11"/>
      <c r="E13" s="6" t="s">
        <v>645</v>
      </c>
      <c r="F13" s="6"/>
      <c r="G13" s="6" t="s">
        <v>580</v>
      </c>
      <c r="H13" s="8"/>
      <c r="I13" s="6"/>
      <c r="J13" s="8">
        <f t="shared" ref="J13:Q13" si="0">(1+$F11)^J12</f>
        <v>1</v>
      </c>
      <c r="K13" s="8">
        <f t="shared" si="0"/>
        <v>1</v>
      </c>
      <c r="L13" s="8">
        <f t="shared" si="0"/>
        <v>1</v>
      </c>
      <c r="M13" s="8">
        <f t="shared" si="0"/>
        <v>1</v>
      </c>
      <c r="N13" s="8">
        <f>(1+$F11)^N12</f>
        <v>1</v>
      </c>
      <c r="O13" s="8">
        <f t="shared" si="0"/>
        <v>1</v>
      </c>
      <c r="P13" s="8">
        <f t="shared" si="0"/>
        <v>1</v>
      </c>
      <c r="Q13" s="8">
        <f t="shared" si="0"/>
        <v>1</v>
      </c>
    </row>
    <row r="14" spans="1:17" outlineLevel="1" x14ac:dyDescent="0.25"/>
    <row r="18" spans="1:1" x14ac:dyDescent="0.25">
      <c r="A18" s="16" t="s">
        <v>44</v>
      </c>
    </row>
  </sheetData>
  <conditionalFormatting sqref="F2">
    <cfRule type="cellIs" dxfId="79" priority="4" stopIfTrue="1" operator="notEqual">
      <formula>0</formula>
    </cfRule>
    <cfRule type="cellIs" dxfId="78" priority="5" stopIfTrue="1" operator="equal">
      <formula>""</formula>
    </cfRule>
  </conditionalFormatting>
  <conditionalFormatting sqref="J3:Q3">
    <cfRule type="containsText" dxfId="77" priority="1" operator="containsText" text="Post Forecast">
      <formula>NOT(ISERROR(SEARCH("Post Forecast",J3)))</formula>
    </cfRule>
    <cfRule type="containsText" dxfId="76" priority="2" operator="containsText" text="Forecast">
      <formula>NOT(ISERROR(SEARCH("Forecast",J3)))</formula>
    </cfRule>
    <cfRule type="containsText" dxfId="75" priority="3" operator="containsText" text="Pre Fcst">
      <formula>NOT(ISERROR(SEARCH("Pre Fcst",J3)))</formula>
    </cfRule>
  </conditionalFormatting>
  <conditionalFormatting sqref="J4:Q4">
    <cfRule type="cellIs" dxfId="74" priority="6" operator="equal">
      <formula>"PPA ext."</formula>
    </cfRule>
    <cfRule type="cellIs" dxfId="73" priority="7" operator="equal">
      <formula>"Delay"</formula>
    </cfRule>
    <cfRule type="cellIs" dxfId="72" priority="8" operator="equal">
      <formula>"Fin Close"</formula>
    </cfRule>
    <cfRule type="cellIs" dxfId="71" priority="9" stopIfTrue="1" operator="equal">
      <formula>"Construction"</formula>
    </cfRule>
    <cfRule type="cellIs" dxfId="7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Q397"/>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4" x14ac:dyDescent="0.25"/>
  <cols>
    <col min="1" max="2" width="1.453125" style="16" customWidth="1"/>
    <col min="3" max="3" width="1.453125" style="29" customWidth="1"/>
    <col min="4" max="4" width="1.453125" style="39" customWidth="1"/>
    <col min="5" max="5" width="106.45312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Base</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646</v>
      </c>
    </row>
    <row r="10" spans="1:17" outlineLevel="1" x14ac:dyDescent="0.25"/>
    <row r="11" spans="1:17" outlineLevel="1" x14ac:dyDescent="0.25">
      <c r="B11" s="16" t="s">
        <v>376</v>
      </c>
    </row>
    <row r="12" spans="1:17" outlineLevel="2" x14ac:dyDescent="0.25">
      <c r="B12" s="16" t="s">
        <v>647</v>
      </c>
    </row>
    <row r="13" spans="1:17" outlineLevel="3" x14ac:dyDescent="0.25">
      <c r="A13" s="5"/>
      <c r="B13" s="5"/>
      <c r="C13" s="10"/>
      <c r="D13" s="11"/>
      <c r="E13" s="6" t="str">
        <f>Inputs!E$220</f>
        <v xml:space="preserve">Actual totex for cost sharing reconciliation - standard base cost sharing - nominal (WR) </v>
      </c>
      <c r="F13" s="2">
        <f>Inputs!F$220</f>
        <v>0</v>
      </c>
      <c r="G13" s="2" t="str">
        <f>Inputs!G$220</f>
        <v>£m</v>
      </c>
      <c r="H13" s="2">
        <f>Inputs!H$220</f>
        <v>0</v>
      </c>
      <c r="I13" s="2">
        <f>Inputs!I$220</f>
        <v>0</v>
      </c>
      <c r="J13" s="2">
        <f>Inputs!J$220</f>
        <v>0</v>
      </c>
      <c r="K13" s="2">
        <f>Inputs!K$220</f>
        <v>0</v>
      </c>
      <c r="L13" s="2">
        <f>Inputs!L$220</f>
        <v>0</v>
      </c>
      <c r="M13" s="2">
        <f>Inputs!M$220</f>
        <v>0</v>
      </c>
      <c r="N13" s="2">
        <f>Inputs!N$220</f>
        <v>0</v>
      </c>
      <c r="O13" s="2">
        <f>Inputs!O$220</f>
        <v>0</v>
      </c>
      <c r="P13" s="2">
        <f>Inputs!P$220</f>
        <v>0</v>
      </c>
      <c r="Q13" s="2">
        <f>Inputs!Q$220</f>
        <v>0</v>
      </c>
    </row>
    <row r="14" spans="1:17" outlineLevel="4" x14ac:dyDescent="0.25">
      <c r="A14" s="5"/>
      <c r="B14" s="5"/>
      <c r="C14" s="10"/>
      <c r="D14" s="11"/>
      <c r="E14" s="6" t="str">
        <f>Inputs!E$221</f>
        <v xml:space="preserve">Actual totex for cost sharing reconciliation - standard base cost sharing - nominal (WN+) </v>
      </c>
      <c r="F14" s="2">
        <f>Inputs!F$221</f>
        <v>0</v>
      </c>
      <c r="G14" s="2" t="str">
        <f>Inputs!G$221</f>
        <v>£m</v>
      </c>
      <c r="H14" s="2">
        <f>Inputs!H$221</f>
        <v>0</v>
      </c>
      <c r="I14" s="2">
        <f>Inputs!I$221</f>
        <v>0</v>
      </c>
      <c r="J14" s="2">
        <f>Inputs!J$221</f>
        <v>0</v>
      </c>
      <c r="K14" s="2">
        <f>Inputs!K$221</f>
        <v>0</v>
      </c>
      <c r="L14" s="2">
        <f>Inputs!L$221</f>
        <v>0</v>
      </c>
      <c r="M14" s="2">
        <f>Inputs!M$221</f>
        <v>0</v>
      </c>
      <c r="N14" s="2">
        <f>Inputs!N$221</f>
        <v>0</v>
      </c>
      <c r="O14" s="2">
        <f>Inputs!O$221</f>
        <v>0</v>
      </c>
      <c r="P14" s="2">
        <f>Inputs!P$221</f>
        <v>0</v>
      </c>
      <c r="Q14" s="2">
        <f>Inputs!Q$221</f>
        <v>0</v>
      </c>
    </row>
    <row r="15" spans="1:17" outlineLevel="4" x14ac:dyDescent="0.25">
      <c r="A15" s="5"/>
      <c r="B15" s="5"/>
      <c r="C15" s="10"/>
      <c r="D15" s="11"/>
      <c r="E15" s="6" t="str">
        <f>Inputs!E$222</f>
        <v xml:space="preserve">Actual totex for cost sharing reconciliation - standard base cost sharing - nominal (WWN+) </v>
      </c>
      <c r="F15" s="2">
        <f>Inputs!F$222</f>
        <v>0</v>
      </c>
      <c r="G15" s="2" t="str">
        <f>Inputs!G$222</f>
        <v>£m</v>
      </c>
      <c r="H15" s="2">
        <f>Inputs!H$222</f>
        <v>0</v>
      </c>
      <c r="I15" s="2">
        <f>Inputs!I$222</f>
        <v>0</v>
      </c>
      <c r="J15" s="2">
        <f>Inputs!J$222</f>
        <v>0</v>
      </c>
      <c r="K15" s="2">
        <f>Inputs!K$222</f>
        <v>0</v>
      </c>
      <c r="L15" s="2">
        <f>Inputs!L$222</f>
        <v>0</v>
      </c>
      <c r="M15" s="2">
        <f>Inputs!M$222</f>
        <v>0</v>
      </c>
      <c r="N15" s="2">
        <f>Inputs!N$222</f>
        <v>0</v>
      </c>
      <c r="O15" s="2">
        <f>Inputs!O$222</f>
        <v>0</v>
      </c>
      <c r="P15" s="2">
        <f>Inputs!P$222</f>
        <v>0</v>
      </c>
      <c r="Q15" s="2">
        <f>Inputs!Q$222</f>
        <v>0</v>
      </c>
    </row>
    <row r="16" spans="1:17" outlineLevel="4" x14ac:dyDescent="0.25">
      <c r="A16" s="5"/>
      <c r="B16" s="5"/>
      <c r="C16" s="10"/>
      <c r="D16" s="11"/>
      <c r="E16" s="6" t="str">
        <f>Inputs!E$223</f>
        <v xml:space="preserve">Actual totex for cost sharing reconciliation - standard base cost sharing - nominal (BIO) </v>
      </c>
      <c r="F16" s="2">
        <f>Inputs!F$223</f>
        <v>0</v>
      </c>
      <c r="G16" s="2" t="str">
        <f>Inputs!G$223</f>
        <v>£m</v>
      </c>
      <c r="H16" s="2">
        <f>Inputs!H$223</f>
        <v>0</v>
      </c>
      <c r="I16" s="2">
        <f>Inputs!I$223</f>
        <v>0</v>
      </c>
      <c r="J16" s="2">
        <f>Inputs!J$223</f>
        <v>0</v>
      </c>
      <c r="K16" s="2">
        <f>Inputs!K$223</f>
        <v>0</v>
      </c>
      <c r="L16" s="2">
        <f>Inputs!L$223</f>
        <v>0</v>
      </c>
      <c r="M16" s="2">
        <f>Inputs!M$223</f>
        <v>0</v>
      </c>
      <c r="N16" s="2">
        <f>Inputs!N$223</f>
        <v>0</v>
      </c>
      <c r="O16" s="2">
        <f>Inputs!O$223</f>
        <v>0</v>
      </c>
      <c r="P16" s="2">
        <f>Inputs!P$223</f>
        <v>0</v>
      </c>
      <c r="Q16" s="2">
        <f>Inputs!Q$223</f>
        <v>0</v>
      </c>
    </row>
    <row r="17" spans="1:17" outlineLevel="4" x14ac:dyDescent="0.25">
      <c r="A17" s="5"/>
      <c r="B17" s="5"/>
      <c r="C17" s="10"/>
      <c r="D17" s="11"/>
      <c r="E17" s="6" t="str">
        <f>Inputs!E$224</f>
        <v xml:space="preserve">Actual totex for cost sharing reconciliation - standard base cost sharing - nominal (ADDN1) </v>
      </c>
      <c r="F17" s="2">
        <f>Inputs!F$224</f>
        <v>0</v>
      </c>
      <c r="G17" s="2" t="str">
        <f>Inputs!G$224</f>
        <v>£m</v>
      </c>
      <c r="H17" s="2">
        <f>Inputs!H$224</f>
        <v>0</v>
      </c>
      <c r="I17" s="2">
        <f>Inputs!I$224</f>
        <v>0</v>
      </c>
      <c r="J17" s="2">
        <f>Inputs!J$224</f>
        <v>0</v>
      </c>
      <c r="K17" s="2">
        <f>Inputs!K$224</f>
        <v>0</v>
      </c>
      <c r="L17" s="2">
        <f>Inputs!L$224</f>
        <v>0</v>
      </c>
      <c r="M17" s="2">
        <f>Inputs!M$224</f>
        <v>0</v>
      </c>
      <c r="N17" s="2">
        <f>Inputs!N$224</f>
        <v>0</v>
      </c>
      <c r="O17" s="2">
        <f>Inputs!O$224</f>
        <v>0</v>
      </c>
      <c r="P17" s="2">
        <f>Inputs!P$224</f>
        <v>0</v>
      </c>
      <c r="Q17" s="2">
        <f>Inputs!Q$224</f>
        <v>0</v>
      </c>
    </row>
    <row r="18" spans="1:17" outlineLevel="4" x14ac:dyDescent="0.25">
      <c r="A18" s="5"/>
      <c r="B18" s="5"/>
      <c r="C18" s="10"/>
      <c r="D18" s="11"/>
      <c r="E18" s="6" t="str">
        <f>Inputs!E$225</f>
        <v xml:space="preserve">Actual totex for cost sharing reconciliation - standard base cost sharing - nominal (ADDN2) </v>
      </c>
      <c r="F18" s="2">
        <f>Inputs!F$225</f>
        <v>0</v>
      </c>
      <c r="G18" s="2" t="str">
        <f>Inputs!G$225</f>
        <v>£m</v>
      </c>
      <c r="H18" s="2">
        <f>Inputs!H$225</f>
        <v>0</v>
      </c>
      <c r="I18" s="2">
        <f>Inputs!I$225</f>
        <v>0</v>
      </c>
      <c r="J18" s="2">
        <f>Inputs!J$225</f>
        <v>0</v>
      </c>
      <c r="K18" s="2">
        <f>Inputs!K$225</f>
        <v>0</v>
      </c>
      <c r="L18" s="2">
        <f>Inputs!L$225</f>
        <v>0</v>
      </c>
      <c r="M18" s="2">
        <f>Inputs!M$225</f>
        <v>0</v>
      </c>
      <c r="N18" s="2">
        <f>Inputs!N$225</f>
        <v>0</v>
      </c>
      <c r="O18" s="2">
        <f>Inputs!O$225</f>
        <v>0</v>
      </c>
      <c r="P18" s="2">
        <f>Inputs!P$225</f>
        <v>0</v>
      </c>
      <c r="Q18" s="2">
        <f>Inputs!Q$225</f>
        <v>0</v>
      </c>
    </row>
    <row r="19" spans="1:17" outlineLevel="3" x14ac:dyDescent="0.25">
      <c r="A19" s="5"/>
      <c r="B19" s="5"/>
      <c r="C19" s="10"/>
      <c r="D19" s="11"/>
      <c r="E19" s="6" t="str">
        <f>Indexation!E$43</f>
        <v>CPI(H) - FYA - inflate from base year (2022-23) average</v>
      </c>
      <c r="F19" s="7">
        <f>Indexation!F$43</f>
        <v>0</v>
      </c>
      <c r="G19" s="7" t="str">
        <f>Indexation!G$43</f>
        <v>%</v>
      </c>
      <c r="H19" s="7">
        <f>Indexation!H$43</f>
        <v>0</v>
      </c>
      <c r="I19" s="7">
        <f>Indexation!I$43</f>
        <v>0</v>
      </c>
      <c r="J19" s="7">
        <f>Indexation!J$43</f>
        <v>0</v>
      </c>
      <c r="K19" s="7">
        <f>Indexation!K$43</f>
        <v>0</v>
      </c>
      <c r="L19" s="7">
        <f>Indexation!L$43</f>
        <v>0</v>
      </c>
      <c r="M19" s="7">
        <f>Indexation!M$43</f>
        <v>0</v>
      </c>
      <c r="N19" s="7">
        <f>Indexation!N$43</f>
        <v>0</v>
      </c>
      <c r="O19" s="7">
        <f>Indexation!O$43</f>
        <v>0</v>
      </c>
      <c r="P19" s="7">
        <f>Indexation!P$43</f>
        <v>0</v>
      </c>
      <c r="Q19" s="7">
        <f>Indexation!Q$43</f>
        <v>0</v>
      </c>
    </row>
    <row r="20" spans="1:17" outlineLevel="3" x14ac:dyDescent="0.25">
      <c r="A20" s="5"/>
      <c r="B20" s="5"/>
      <c r="C20" s="10"/>
      <c r="D20" s="11"/>
      <c r="E20" s="6" t="str">
        <f>Time!E$56</f>
        <v>Forecast period flag</v>
      </c>
      <c r="F20" s="3">
        <f>Time!F$56</f>
        <v>0</v>
      </c>
      <c r="G20" s="3" t="str">
        <f>Time!G$56</f>
        <v>flag</v>
      </c>
      <c r="H20" s="3">
        <f>Time!H$56</f>
        <v>5</v>
      </c>
      <c r="I20" s="3">
        <f>Time!I$56</f>
        <v>0</v>
      </c>
      <c r="J20" s="3">
        <f>Time!J$56</f>
        <v>0</v>
      </c>
      <c r="K20" s="3">
        <f>Time!K$56</f>
        <v>0</v>
      </c>
      <c r="L20" s="3">
        <f>Time!L$56</f>
        <v>1</v>
      </c>
      <c r="M20" s="3">
        <f>Time!M$56</f>
        <v>1</v>
      </c>
      <c r="N20" s="3">
        <f>Time!N$56</f>
        <v>1</v>
      </c>
      <c r="O20" s="3">
        <f>Time!O$56</f>
        <v>1</v>
      </c>
      <c r="P20" s="3">
        <f>Time!P$56</f>
        <v>1</v>
      </c>
      <c r="Q20" s="3">
        <f>Time!Q$56</f>
        <v>0</v>
      </c>
    </row>
    <row r="21" spans="1:17" outlineLevel="3" x14ac:dyDescent="0.25">
      <c r="E21" s="18" t="s">
        <v>648</v>
      </c>
      <c r="G21" s="18" t="s">
        <v>212</v>
      </c>
      <c r="H21" s="1">
        <f t="shared" ref="H21:H26" si="0">SUM(J21:Q21)</f>
        <v>0</v>
      </c>
      <c r="J21" s="1">
        <f t="shared" ref="J21:Q26" si="1">IF(J$19=0,0,(J13/J$19)*J$20)</f>
        <v>0</v>
      </c>
      <c r="K21" s="1">
        <f t="shared" si="1"/>
        <v>0</v>
      </c>
      <c r="L21" s="1">
        <f t="shared" si="1"/>
        <v>0</v>
      </c>
      <c r="M21" s="1">
        <f t="shared" si="1"/>
        <v>0</v>
      </c>
      <c r="N21" s="1">
        <f t="shared" si="1"/>
        <v>0</v>
      </c>
      <c r="O21" s="1">
        <f t="shared" si="1"/>
        <v>0</v>
      </c>
      <c r="P21" s="1">
        <f t="shared" si="1"/>
        <v>0</v>
      </c>
      <c r="Q21" s="1">
        <f t="shared" si="1"/>
        <v>0</v>
      </c>
    </row>
    <row r="22" spans="1:17" outlineLevel="4" x14ac:dyDescent="0.25">
      <c r="E22" s="18" t="s">
        <v>649</v>
      </c>
      <c r="G22" s="18" t="s">
        <v>212</v>
      </c>
      <c r="H22" s="1">
        <f t="shared" si="0"/>
        <v>0</v>
      </c>
      <c r="J22" s="1">
        <f t="shared" si="1"/>
        <v>0</v>
      </c>
      <c r="K22" s="1">
        <f t="shared" si="1"/>
        <v>0</v>
      </c>
      <c r="L22" s="1">
        <f t="shared" si="1"/>
        <v>0</v>
      </c>
      <c r="M22" s="1">
        <f t="shared" si="1"/>
        <v>0</v>
      </c>
      <c r="N22" s="1">
        <f t="shared" si="1"/>
        <v>0</v>
      </c>
      <c r="O22" s="1">
        <f t="shared" si="1"/>
        <v>0</v>
      </c>
      <c r="P22" s="1">
        <f t="shared" si="1"/>
        <v>0</v>
      </c>
      <c r="Q22" s="1">
        <f t="shared" si="1"/>
        <v>0</v>
      </c>
    </row>
    <row r="23" spans="1:17" outlineLevel="4" x14ac:dyDescent="0.25">
      <c r="E23" s="18" t="s">
        <v>650</v>
      </c>
      <c r="G23" s="18" t="s">
        <v>212</v>
      </c>
      <c r="H23" s="1">
        <f t="shared" si="0"/>
        <v>0</v>
      </c>
      <c r="J23" s="1">
        <f t="shared" si="1"/>
        <v>0</v>
      </c>
      <c r="K23" s="1">
        <f t="shared" si="1"/>
        <v>0</v>
      </c>
      <c r="L23" s="1">
        <f t="shared" si="1"/>
        <v>0</v>
      </c>
      <c r="M23" s="1">
        <f t="shared" si="1"/>
        <v>0</v>
      </c>
      <c r="N23" s="1">
        <f t="shared" si="1"/>
        <v>0</v>
      </c>
      <c r="O23" s="1">
        <f t="shared" si="1"/>
        <v>0</v>
      </c>
      <c r="P23" s="1">
        <f t="shared" si="1"/>
        <v>0</v>
      </c>
      <c r="Q23" s="1">
        <f t="shared" si="1"/>
        <v>0</v>
      </c>
    </row>
    <row r="24" spans="1:17" outlineLevel="4" x14ac:dyDescent="0.25">
      <c r="E24" s="18" t="s">
        <v>651</v>
      </c>
      <c r="G24" s="18" t="s">
        <v>212</v>
      </c>
      <c r="H24" s="1">
        <f t="shared" si="0"/>
        <v>0</v>
      </c>
      <c r="J24" s="1">
        <f t="shared" si="1"/>
        <v>0</v>
      </c>
      <c r="K24" s="1">
        <f t="shared" si="1"/>
        <v>0</v>
      </c>
      <c r="L24" s="1">
        <f t="shared" si="1"/>
        <v>0</v>
      </c>
      <c r="M24" s="1">
        <f t="shared" si="1"/>
        <v>0</v>
      </c>
      <c r="N24" s="1">
        <f t="shared" si="1"/>
        <v>0</v>
      </c>
      <c r="O24" s="1">
        <f t="shared" si="1"/>
        <v>0</v>
      </c>
      <c r="P24" s="1">
        <f t="shared" si="1"/>
        <v>0</v>
      </c>
      <c r="Q24" s="1">
        <f t="shared" si="1"/>
        <v>0</v>
      </c>
    </row>
    <row r="25" spans="1:17" outlineLevel="4" x14ac:dyDescent="0.25">
      <c r="E25" s="18" t="s">
        <v>652</v>
      </c>
      <c r="G25" s="18" t="s">
        <v>212</v>
      </c>
      <c r="H25" s="1">
        <f t="shared" si="0"/>
        <v>0</v>
      </c>
      <c r="J25" s="1">
        <f t="shared" si="1"/>
        <v>0</v>
      </c>
      <c r="K25" s="1">
        <f t="shared" si="1"/>
        <v>0</v>
      </c>
      <c r="L25" s="1">
        <f t="shared" si="1"/>
        <v>0</v>
      </c>
      <c r="M25" s="1">
        <f t="shared" si="1"/>
        <v>0</v>
      </c>
      <c r="N25" s="1">
        <f t="shared" si="1"/>
        <v>0</v>
      </c>
      <c r="O25" s="1">
        <f t="shared" si="1"/>
        <v>0</v>
      </c>
      <c r="P25" s="1">
        <f t="shared" si="1"/>
        <v>0</v>
      </c>
      <c r="Q25" s="1">
        <f t="shared" si="1"/>
        <v>0</v>
      </c>
    </row>
    <row r="26" spans="1:17" outlineLevel="4" x14ac:dyDescent="0.25">
      <c r="E26" s="18" t="s">
        <v>653</v>
      </c>
      <c r="G26" s="18" t="s">
        <v>212</v>
      </c>
      <c r="H26" s="1">
        <f t="shared" si="0"/>
        <v>0</v>
      </c>
      <c r="J26" s="1">
        <f t="shared" si="1"/>
        <v>0</v>
      </c>
      <c r="K26" s="1">
        <f t="shared" si="1"/>
        <v>0</v>
      </c>
      <c r="L26" s="1">
        <f t="shared" si="1"/>
        <v>0</v>
      </c>
      <c r="M26" s="1">
        <f t="shared" si="1"/>
        <v>0</v>
      </c>
      <c r="N26" s="1">
        <f t="shared" si="1"/>
        <v>0</v>
      </c>
      <c r="O26" s="1">
        <f t="shared" si="1"/>
        <v>0</v>
      </c>
      <c r="P26" s="1">
        <f t="shared" si="1"/>
        <v>0</v>
      </c>
      <c r="Q26" s="1">
        <f t="shared" si="1"/>
        <v>0</v>
      </c>
    </row>
    <row r="27" spans="1:17" outlineLevel="2" x14ac:dyDescent="0.25"/>
    <row r="28" spans="1:17" outlineLevel="2" x14ac:dyDescent="0.25"/>
    <row r="29" spans="1:17" outlineLevel="2" x14ac:dyDescent="0.25">
      <c r="B29" s="16" t="s">
        <v>654</v>
      </c>
    </row>
    <row r="30" spans="1:17" outlineLevel="3" x14ac:dyDescent="0.25">
      <c r="E30" s="18" t="str">
        <f t="shared" ref="E30:Q30" si="2">E$21</f>
        <v xml:space="preserve">Actual totex for cost sharing reconciliation - standard base cost sharing - real (WR) </v>
      </c>
      <c r="F30" s="1">
        <f t="shared" si="2"/>
        <v>0</v>
      </c>
      <c r="G30" s="1" t="str">
        <f t="shared" si="2"/>
        <v>£m</v>
      </c>
      <c r="H30" s="1">
        <f t="shared" si="2"/>
        <v>0</v>
      </c>
      <c r="I30" s="1">
        <f t="shared" si="2"/>
        <v>0</v>
      </c>
      <c r="J30" s="1">
        <f t="shared" si="2"/>
        <v>0</v>
      </c>
      <c r="K30" s="1">
        <f t="shared" si="2"/>
        <v>0</v>
      </c>
      <c r="L30" s="1">
        <f t="shared" si="2"/>
        <v>0</v>
      </c>
      <c r="M30" s="1">
        <f t="shared" si="2"/>
        <v>0</v>
      </c>
      <c r="N30" s="1">
        <f t="shared" si="2"/>
        <v>0</v>
      </c>
      <c r="O30" s="1">
        <f t="shared" si="2"/>
        <v>0</v>
      </c>
      <c r="P30" s="1">
        <f t="shared" si="2"/>
        <v>0</v>
      </c>
      <c r="Q30" s="1">
        <f t="shared" si="2"/>
        <v>0</v>
      </c>
    </row>
    <row r="31" spans="1:17" outlineLevel="4" x14ac:dyDescent="0.25">
      <c r="E31" s="18" t="str">
        <f t="shared" ref="E31:Q31" si="3">E$22</f>
        <v xml:space="preserve">Actual totex for cost sharing reconciliation - standard base cost sharing - real (WN+) </v>
      </c>
      <c r="F31" s="1">
        <f t="shared" si="3"/>
        <v>0</v>
      </c>
      <c r="G31" s="1" t="str">
        <f t="shared" si="3"/>
        <v>£m</v>
      </c>
      <c r="H31" s="1">
        <f t="shared" si="3"/>
        <v>0</v>
      </c>
      <c r="I31" s="1">
        <f t="shared" si="3"/>
        <v>0</v>
      </c>
      <c r="J31" s="1">
        <f t="shared" si="3"/>
        <v>0</v>
      </c>
      <c r="K31" s="1">
        <f t="shared" si="3"/>
        <v>0</v>
      </c>
      <c r="L31" s="1">
        <f t="shared" si="3"/>
        <v>0</v>
      </c>
      <c r="M31" s="1">
        <f t="shared" si="3"/>
        <v>0</v>
      </c>
      <c r="N31" s="1">
        <f t="shared" si="3"/>
        <v>0</v>
      </c>
      <c r="O31" s="1">
        <f t="shared" si="3"/>
        <v>0</v>
      </c>
      <c r="P31" s="1">
        <f t="shared" si="3"/>
        <v>0</v>
      </c>
      <c r="Q31" s="1">
        <f t="shared" si="3"/>
        <v>0</v>
      </c>
    </row>
    <row r="32" spans="1:17" outlineLevel="4" x14ac:dyDescent="0.25">
      <c r="E32" s="18" t="str">
        <f t="shared" ref="E32:Q32" si="4">E$23</f>
        <v xml:space="preserve">Actual totex for cost sharing reconciliation - standard base cost sharing - real (WWN+) </v>
      </c>
      <c r="F32" s="1">
        <f t="shared" si="4"/>
        <v>0</v>
      </c>
      <c r="G32" s="1" t="str">
        <f t="shared" si="4"/>
        <v>£m</v>
      </c>
      <c r="H32" s="1">
        <f t="shared" si="4"/>
        <v>0</v>
      </c>
      <c r="I32" s="1">
        <f t="shared" si="4"/>
        <v>0</v>
      </c>
      <c r="J32" s="1">
        <f t="shared" si="4"/>
        <v>0</v>
      </c>
      <c r="K32" s="1">
        <f t="shared" si="4"/>
        <v>0</v>
      </c>
      <c r="L32" s="1">
        <f t="shared" si="4"/>
        <v>0</v>
      </c>
      <c r="M32" s="1">
        <f t="shared" si="4"/>
        <v>0</v>
      </c>
      <c r="N32" s="1">
        <f t="shared" si="4"/>
        <v>0</v>
      </c>
      <c r="O32" s="1">
        <f t="shared" si="4"/>
        <v>0</v>
      </c>
      <c r="P32" s="1">
        <f t="shared" si="4"/>
        <v>0</v>
      </c>
      <c r="Q32" s="1">
        <f t="shared" si="4"/>
        <v>0</v>
      </c>
    </row>
    <row r="33" spans="1:17" outlineLevel="4" x14ac:dyDescent="0.25">
      <c r="E33" s="18" t="str">
        <f t="shared" ref="E33:Q33" si="5">E$24</f>
        <v xml:space="preserve">Actual totex for cost sharing reconciliation - standard base cost sharing - real (BIO) </v>
      </c>
      <c r="F33" s="1">
        <f t="shared" si="5"/>
        <v>0</v>
      </c>
      <c r="G33" s="1" t="str">
        <f t="shared" si="5"/>
        <v>£m</v>
      </c>
      <c r="H33" s="1">
        <f t="shared" si="5"/>
        <v>0</v>
      </c>
      <c r="I33" s="1">
        <f t="shared" si="5"/>
        <v>0</v>
      </c>
      <c r="J33" s="1">
        <f t="shared" si="5"/>
        <v>0</v>
      </c>
      <c r="K33" s="1">
        <f t="shared" si="5"/>
        <v>0</v>
      </c>
      <c r="L33" s="1">
        <f t="shared" si="5"/>
        <v>0</v>
      </c>
      <c r="M33" s="1">
        <f t="shared" si="5"/>
        <v>0</v>
      </c>
      <c r="N33" s="1">
        <f t="shared" si="5"/>
        <v>0</v>
      </c>
      <c r="O33" s="1">
        <f t="shared" si="5"/>
        <v>0</v>
      </c>
      <c r="P33" s="1">
        <f t="shared" si="5"/>
        <v>0</v>
      </c>
      <c r="Q33" s="1">
        <f t="shared" si="5"/>
        <v>0</v>
      </c>
    </row>
    <row r="34" spans="1:17" outlineLevel="4" x14ac:dyDescent="0.25">
      <c r="E34" s="18" t="str">
        <f t="shared" ref="E34:Q34" si="6">E$25</f>
        <v xml:space="preserve">Actual totex for cost sharing reconciliation - standard base cost sharing - real (ADDN1) </v>
      </c>
      <c r="F34" s="1">
        <f t="shared" si="6"/>
        <v>0</v>
      </c>
      <c r="G34" s="1" t="str">
        <f t="shared" si="6"/>
        <v>£m</v>
      </c>
      <c r="H34" s="1">
        <f t="shared" si="6"/>
        <v>0</v>
      </c>
      <c r="I34" s="1">
        <f t="shared" si="6"/>
        <v>0</v>
      </c>
      <c r="J34" s="1">
        <f t="shared" si="6"/>
        <v>0</v>
      </c>
      <c r="K34" s="1">
        <f t="shared" si="6"/>
        <v>0</v>
      </c>
      <c r="L34" s="1">
        <f t="shared" si="6"/>
        <v>0</v>
      </c>
      <c r="M34" s="1">
        <f t="shared" si="6"/>
        <v>0</v>
      </c>
      <c r="N34" s="1">
        <f t="shared" si="6"/>
        <v>0</v>
      </c>
      <c r="O34" s="1">
        <f t="shared" si="6"/>
        <v>0</v>
      </c>
      <c r="P34" s="1">
        <f t="shared" si="6"/>
        <v>0</v>
      </c>
      <c r="Q34" s="1">
        <f t="shared" si="6"/>
        <v>0</v>
      </c>
    </row>
    <row r="35" spans="1:17" outlineLevel="4" x14ac:dyDescent="0.25">
      <c r="E35" s="18" t="str">
        <f t="shared" ref="E35:Q35" si="7">E$26</f>
        <v xml:space="preserve">Actual totex for cost sharing reconciliation - standard base cost sharing - real (ADDN2) </v>
      </c>
      <c r="F35" s="1">
        <f t="shared" si="7"/>
        <v>0</v>
      </c>
      <c r="G35" s="1" t="str">
        <f t="shared" si="7"/>
        <v>£m</v>
      </c>
      <c r="H35" s="1">
        <f t="shared" si="7"/>
        <v>0</v>
      </c>
      <c r="I35" s="1">
        <f t="shared" si="7"/>
        <v>0</v>
      </c>
      <c r="J35" s="1">
        <f t="shared" si="7"/>
        <v>0</v>
      </c>
      <c r="K35" s="1">
        <f t="shared" si="7"/>
        <v>0</v>
      </c>
      <c r="L35" s="1">
        <f t="shared" si="7"/>
        <v>0</v>
      </c>
      <c r="M35" s="1">
        <f t="shared" si="7"/>
        <v>0</v>
      </c>
      <c r="N35" s="1">
        <f t="shared" si="7"/>
        <v>0</v>
      </c>
      <c r="O35" s="1">
        <f t="shared" si="7"/>
        <v>0</v>
      </c>
      <c r="P35" s="1">
        <f t="shared" si="7"/>
        <v>0</v>
      </c>
      <c r="Q35" s="1">
        <f t="shared" si="7"/>
        <v>0</v>
      </c>
    </row>
    <row r="36" spans="1:17" outlineLevel="3" x14ac:dyDescent="0.25">
      <c r="A36" s="5"/>
      <c r="B36" s="5"/>
      <c r="C36" s="10"/>
      <c r="D36" s="11"/>
      <c r="E36" s="6" t="str">
        <f>'Baseline adjustments'!E$19</f>
        <v xml:space="preserve">Performance related pay recovery adjustment mechanism adjustment - real (WR) </v>
      </c>
      <c r="F36" s="2">
        <f>'Baseline adjustments'!F$19</f>
        <v>0</v>
      </c>
      <c r="G36" s="2" t="str">
        <f>'Baseline adjustments'!G$19</f>
        <v>£m</v>
      </c>
      <c r="H36" s="2">
        <f>'Baseline adjustments'!H$19</f>
        <v>0</v>
      </c>
      <c r="I36" s="2">
        <f>'Baseline adjustments'!I$19</f>
        <v>0</v>
      </c>
      <c r="J36" s="2">
        <f>'Baseline adjustments'!J$19</f>
        <v>0</v>
      </c>
      <c r="K36" s="2">
        <f>'Baseline adjustments'!K$19</f>
        <v>0</v>
      </c>
      <c r="L36" s="2">
        <f>'Baseline adjustments'!L$19</f>
        <v>0</v>
      </c>
      <c r="M36" s="2">
        <f>'Baseline adjustments'!M$19</f>
        <v>0</v>
      </c>
      <c r="N36" s="2">
        <f>'Baseline adjustments'!N$19</f>
        <v>0</v>
      </c>
      <c r="O36" s="2">
        <f>'Baseline adjustments'!O$19</f>
        <v>0</v>
      </c>
      <c r="P36" s="2">
        <f>'Baseline adjustments'!P$19</f>
        <v>0</v>
      </c>
      <c r="Q36" s="2">
        <f>'Baseline adjustments'!Q$19</f>
        <v>0</v>
      </c>
    </row>
    <row r="37" spans="1:17" outlineLevel="4" x14ac:dyDescent="0.25">
      <c r="A37" s="5"/>
      <c r="B37" s="5"/>
      <c r="C37" s="10"/>
      <c r="D37" s="11"/>
      <c r="E37" s="6" t="str">
        <f>'Baseline adjustments'!E$20</f>
        <v xml:space="preserve">Performance related pay recovery adjustment mechanism adjustment - real (WN+) </v>
      </c>
      <c r="F37" s="2">
        <f>'Baseline adjustments'!F$20</f>
        <v>0</v>
      </c>
      <c r="G37" s="2" t="str">
        <f>'Baseline adjustments'!G$20</f>
        <v>£m</v>
      </c>
      <c r="H37" s="2">
        <f>'Baseline adjustments'!H$20</f>
        <v>0</v>
      </c>
      <c r="I37" s="2">
        <f>'Baseline adjustments'!I$20</f>
        <v>0</v>
      </c>
      <c r="J37" s="2">
        <f>'Baseline adjustments'!J$20</f>
        <v>0</v>
      </c>
      <c r="K37" s="2">
        <f>'Baseline adjustments'!K$20</f>
        <v>0</v>
      </c>
      <c r="L37" s="2">
        <f>'Baseline adjustments'!L$20</f>
        <v>0</v>
      </c>
      <c r="M37" s="2">
        <f>'Baseline adjustments'!M$20</f>
        <v>0</v>
      </c>
      <c r="N37" s="2">
        <f>'Baseline adjustments'!N$20</f>
        <v>0</v>
      </c>
      <c r="O37" s="2">
        <f>'Baseline adjustments'!O$20</f>
        <v>0</v>
      </c>
      <c r="P37" s="2">
        <f>'Baseline adjustments'!P$20</f>
        <v>0</v>
      </c>
      <c r="Q37" s="2">
        <f>'Baseline adjustments'!Q$20</f>
        <v>0</v>
      </c>
    </row>
    <row r="38" spans="1:17" outlineLevel="4" x14ac:dyDescent="0.25">
      <c r="A38" s="5"/>
      <c r="B38" s="5"/>
      <c r="C38" s="10"/>
      <c r="D38" s="11"/>
      <c r="E38" s="6" t="str">
        <f>'Baseline adjustments'!E$21</f>
        <v xml:space="preserve">Performance related pay recovery adjustment mechanism adjustment - real (WWN+) </v>
      </c>
      <c r="F38" s="2">
        <f>'Baseline adjustments'!F$21</f>
        <v>0</v>
      </c>
      <c r="G38" s="2" t="str">
        <f>'Baseline adjustments'!G$21</f>
        <v>£m</v>
      </c>
      <c r="H38" s="2">
        <f>'Baseline adjustments'!H$21</f>
        <v>0</v>
      </c>
      <c r="I38" s="2">
        <f>'Baseline adjustments'!I$21</f>
        <v>0</v>
      </c>
      <c r="J38" s="2">
        <f>'Baseline adjustments'!J$21</f>
        <v>0</v>
      </c>
      <c r="K38" s="2">
        <f>'Baseline adjustments'!K$21</f>
        <v>0</v>
      </c>
      <c r="L38" s="2">
        <f>'Baseline adjustments'!L$21</f>
        <v>0</v>
      </c>
      <c r="M38" s="2">
        <f>'Baseline adjustments'!M$21</f>
        <v>0</v>
      </c>
      <c r="N38" s="2">
        <f>'Baseline adjustments'!N$21</f>
        <v>0</v>
      </c>
      <c r="O38" s="2">
        <f>'Baseline adjustments'!O$21</f>
        <v>0</v>
      </c>
      <c r="P38" s="2">
        <f>'Baseline adjustments'!P$21</f>
        <v>0</v>
      </c>
      <c r="Q38" s="2">
        <f>'Baseline adjustments'!Q$21</f>
        <v>0</v>
      </c>
    </row>
    <row r="39" spans="1:17" outlineLevel="4" x14ac:dyDescent="0.25">
      <c r="A39" s="5"/>
      <c r="B39" s="5"/>
      <c r="C39" s="10"/>
      <c r="D39" s="11"/>
      <c r="E39" s="6" t="str">
        <f>'Baseline adjustments'!E$22</f>
        <v xml:space="preserve">Performance related pay recovery adjustment mechanism adjustment - real (BIO) </v>
      </c>
      <c r="F39" s="2">
        <f>'Baseline adjustments'!F$22</f>
        <v>0</v>
      </c>
      <c r="G39" s="2" t="str">
        <f>'Baseline adjustments'!G$22</f>
        <v>£m</v>
      </c>
      <c r="H39" s="2">
        <f>'Baseline adjustments'!H$22</f>
        <v>0</v>
      </c>
      <c r="I39" s="2">
        <f>'Baseline adjustments'!I$22</f>
        <v>0</v>
      </c>
      <c r="J39" s="2">
        <f>'Baseline adjustments'!J$22</f>
        <v>0</v>
      </c>
      <c r="K39" s="2">
        <f>'Baseline adjustments'!K$22</f>
        <v>0</v>
      </c>
      <c r="L39" s="2">
        <f>'Baseline adjustments'!L$22</f>
        <v>0</v>
      </c>
      <c r="M39" s="2">
        <f>'Baseline adjustments'!M$22</f>
        <v>0</v>
      </c>
      <c r="N39" s="2">
        <f>'Baseline adjustments'!N$22</f>
        <v>0</v>
      </c>
      <c r="O39" s="2">
        <f>'Baseline adjustments'!O$22</f>
        <v>0</v>
      </c>
      <c r="P39" s="2">
        <f>'Baseline adjustments'!P$22</f>
        <v>0</v>
      </c>
      <c r="Q39" s="2">
        <f>'Baseline adjustments'!Q$22</f>
        <v>0</v>
      </c>
    </row>
    <row r="40" spans="1:17" outlineLevel="4" x14ac:dyDescent="0.25">
      <c r="A40" s="5"/>
      <c r="B40" s="5"/>
      <c r="C40" s="10"/>
      <c r="D40" s="11"/>
      <c r="E40" s="6" t="str">
        <f>'Baseline adjustments'!E$23</f>
        <v xml:space="preserve">Performance related pay recovery adjustment mechanism adjustment - real (ADDN1) </v>
      </c>
      <c r="F40" s="2">
        <f>'Baseline adjustments'!F$23</f>
        <v>0</v>
      </c>
      <c r="G40" s="2" t="str">
        <f>'Baseline adjustments'!G$23</f>
        <v>£m</v>
      </c>
      <c r="H40" s="2">
        <f>'Baseline adjustments'!H$23</f>
        <v>0</v>
      </c>
      <c r="I40" s="2">
        <f>'Baseline adjustments'!I$23</f>
        <v>0</v>
      </c>
      <c r="J40" s="2">
        <f>'Baseline adjustments'!J$23</f>
        <v>0</v>
      </c>
      <c r="K40" s="2">
        <f>'Baseline adjustments'!K$23</f>
        <v>0</v>
      </c>
      <c r="L40" s="2">
        <f>'Baseline adjustments'!L$23</f>
        <v>0</v>
      </c>
      <c r="M40" s="2">
        <f>'Baseline adjustments'!M$23</f>
        <v>0</v>
      </c>
      <c r="N40" s="2">
        <f>'Baseline adjustments'!N$23</f>
        <v>0</v>
      </c>
      <c r="O40" s="2">
        <f>'Baseline adjustments'!O$23</f>
        <v>0</v>
      </c>
      <c r="P40" s="2">
        <f>'Baseline adjustments'!P$23</f>
        <v>0</v>
      </c>
      <c r="Q40" s="2">
        <f>'Baseline adjustments'!Q$23</f>
        <v>0</v>
      </c>
    </row>
    <row r="41" spans="1:17" outlineLevel="4" x14ac:dyDescent="0.25">
      <c r="A41" s="5"/>
      <c r="B41" s="5"/>
      <c r="C41" s="10"/>
      <c r="D41" s="11"/>
      <c r="E41" s="6" t="str">
        <f>'Baseline adjustments'!E$24</f>
        <v xml:space="preserve">Performance related pay recovery adjustment mechanism adjustment - real (ADDN2) </v>
      </c>
      <c r="F41" s="2">
        <f>'Baseline adjustments'!F$24</f>
        <v>0</v>
      </c>
      <c r="G41" s="2" t="str">
        <f>'Baseline adjustments'!G$24</f>
        <v>£m</v>
      </c>
      <c r="H41" s="2">
        <f>'Baseline adjustments'!H$24</f>
        <v>0</v>
      </c>
      <c r="I41" s="2">
        <f>'Baseline adjustments'!I$24</f>
        <v>0</v>
      </c>
      <c r="J41" s="2">
        <f>'Baseline adjustments'!J$24</f>
        <v>0</v>
      </c>
      <c r="K41" s="2">
        <f>'Baseline adjustments'!K$24</f>
        <v>0</v>
      </c>
      <c r="L41" s="2">
        <f>'Baseline adjustments'!L$24</f>
        <v>0</v>
      </c>
      <c r="M41" s="2">
        <f>'Baseline adjustments'!M$24</f>
        <v>0</v>
      </c>
      <c r="N41" s="2">
        <f>'Baseline adjustments'!N$24</f>
        <v>0</v>
      </c>
      <c r="O41" s="2">
        <f>'Baseline adjustments'!O$24</f>
        <v>0</v>
      </c>
      <c r="P41" s="2">
        <f>'Baseline adjustments'!P$24</f>
        <v>0</v>
      </c>
      <c r="Q41" s="2">
        <f>'Baseline adjustments'!Q$24</f>
        <v>0</v>
      </c>
    </row>
    <row r="42" spans="1:17" outlineLevel="3" x14ac:dyDescent="0.25">
      <c r="E42" s="18" t="s">
        <v>655</v>
      </c>
      <c r="G42" s="18" t="s">
        <v>212</v>
      </c>
      <c r="H42" s="1">
        <f t="shared" ref="H42:H47" si="8">SUM(J42:Q42)</f>
        <v>0</v>
      </c>
      <c r="J42" s="1">
        <f t="shared" ref="J42:Q47" si="9">SUM(J30,J36)</f>
        <v>0</v>
      </c>
      <c r="K42" s="1">
        <f t="shared" si="9"/>
        <v>0</v>
      </c>
      <c r="L42" s="1">
        <f t="shared" si="9"/>
        <v>0</v>
      </c>
      <c r="M42" s="1">
        <f t="shared" si="9"/>
        <v>0</v>
      </c>
      <c r="N42" s="1">
        <f t="shared" si="9"/>
        <v>0</v>
      </c>
      <c r="O42" s="1">
        <f t="shared" si="9"/>
        <v>0</v>
      </c>
      <c r="P42" s="1">
        <f t="shared" si="9"/>
        <v>0</v>
      </c>
      <c r="Q42" s="1">
        <f t="shared" si="9"/>
        <v>0</v>
      </c>
    </row>
    <row r="43" spans="1:17" outlineLevel="4" x14ac:dyDescent="0.25">
      <c r="E43" s="18" t="s">
        <v>656</v>
      </c>
      <c r="G43" s="18" t="s">
        <v>212</v>
      </c>
      <c r="H43" s="1">
        <f t="shared" si="8"/>
        <v>0</v>
      </c>
      <c r="J43" s="1">
        <f t="shared" si="9"/>
        <v>0</v>
      </c>
      <c r="K43" s="1">
        <f t="shared" si="9"/>
        <v>0</v>
      </c>
      <c r="L43" s="1">
        <f t="shared" si="9"/>
        <v>0</v>
      </c>
      <c r="M43" s="1">
        <f t="shared" si="9"/>
        <v>0</v>
      </c>
      <c r="N43" s="1">
        <f t="shared" si="9"/>
        <v>0</v>
      </c>
      <c r="O43" s="1">
        <f t="shared" si="9"/>
        <v>0</v>
      </c>
      <c r="P43" s="1">
        <f t="shared" si="9"/>
        <v>0</v>
      </c>
      <c r="Q43" s="1">
        <f t="shared" si="9"/>
        <v>0</v>
      </c>
    </row>
    <row r="44" spans="1:17" outlineLevel="4" x14ac:dyDescent="0.25">
      <c r="E44" s="18" t="s">
        <v>657</v>
      </c>
      <c r="G44" s="18" t="s">
        <v>212</v>
      </c>
      <c r="H44" s="1">
        <f t="shared" si="8"/>
        <v>0</v>
      </c>
      <c r="J44" s="1">
        <f t="shared" si="9"/>
        <v>0</v>
      </c>
      <c r="K44" s="1">
        <f t="shared" si="9"/>
        <v>0</v>
      </c>
      <c r="L44" s="1">
        <f t="shared" si="9"/>
        <v>0</v>
      </c>
      <c r="M44" s="1">
        <f t="shared" si="9"/>
        <v>0</v>
      </c>
      <c r="N44" s="1">
        <f t="shared" si="9"/>
        <v>0</v>
      </c>
      <c r="O44" s="1">
        <f t="shared" si="9"/>
        <v>0</v>
      </c>
      <c r="P44" s="1">
        <f t="shared" si="9"/>
        <v>0</v>
      </c>
      <c r="Q44" s="1">
        <f t="shared" si="9"/>
        <v>0</v>
      </c>
    </row>
    <row r="45" spans="1:17" outlineLevel="4" x14ac:dyDescent="0.25">
      <c r="E45" s="18" t="s">
        <v>658</v>
      </c>
      <c r="G45" s="18" t="s">
        <v>212</v>
      </c>
      <c r="H45" s="1">
        <f t="shared" si="8"/>
        <v>0</v>
      </c>
      <c r="J45" s="1">
        <f t="shared" si="9"/>
        <v>0</v>
      </c>
      <c r="K45" s="1">
        <f t="shared" si="9"/>
        <v>0</v>
      </c>
      <c r="L45" s="1">
        <f t="shared" si="9"/>
        <v>0</v>
      </c>
      <c r="M45" s="1">
        <f t="shared" si="9"/>
        <v>0</v>
      </c>
      <c r="N45" s="1">
        <f t="shared" si="9"/>
        <v>0</v>
      </c>
      <c r="O45" s="1">
        <f t="shared" si="9"/>
        <v>0</v>
      </c>
      <c r="P45" s="1">
        <f t="shared" si="9"/>
        <v>0</v>
      </c>
      <c r="Q45" s="1">
        <f t="shared" si="9"/>
        <v>0</v>
      </c>
    </row>
    <row r="46" spans="1:17" outlineLevel="4" x14ac:dyDescent="0.25">
      <c r="E46" s="18" t="s">
        <v>659</v>
      </c>
      <c r="G46" s="18" t="s">
        <v>212</v>
      </c>
      <c r="H46" s="1">
        <f t="shared" si="8"/>
        <v>0</v>
      </c>
      <c r="J46" s="1">
        <f t="shared" si="9"/>
        <v>0</v>
      </c>
      <c r="K46" s="1">
        <f t="shared" si="9"/>
        <v>0</v>
      </c>
      <c r="L46" s="1">
        <f t="shared" si="9"/>
        <v>0</v>
      </c>
      <c r="M46" s="1">
        <f t="shared" si="9"/>
        <v>0</v>
      </c>
      <c r="N46" s="1">
        <f t="shared" si="9"/>
        <v>0</v>
      </c>
      <c r="O46" s="1">
        <f t="shared" si="9"/>
        <v>0</v>
      </c>
      <c r="P46" s="1">
        <f t="shared" si="9"/>
        <v>0</v>
      </c>
      <c r="Q46" s="1">
        <f t="shared" si="9"/>
        <v>0</v>
      </c>
    </row>
    <row r="47" spans="1:17" outlineLevel="4" x14ac:dyDescent="0.25">
      <c r="E47" s="18" t="s">
        <v>660</v>
      </c>
      <c r="G47" s="18" t="s">
        <v>212</v>
      </c>
      <c r="H47" s="1">
        <f t="shared" si="8"/>
        <v>0</v>
      </c>
      <c r="J47" s="1">
        <f t="shared" si="9"/>
        <v>0</v>
      </c>
      <c r="K47" s="1">
        <f t="shared" si="9"/>
        <v>0</v>
      </c>
      <c r="L47" s="1">
        <f t="shared" si="9"/>
        <v>0</v>
      </c>
      <c r="M47" s="1">
        <f t="shared" si="9"/>
        <v>0</v>
      </c>
      <c r="N47" s="1">
        <f t="shared" si="9"/>
        <v>0</v>
      </c>
      <c r="O47" s="1">
        <f t="shared" si="9"/>
        <v>0</v>
      </c>
      <c r="P47" s="1">
        <f t="shared" si="9"/>
        <v>0</v>
      </c>
      <c r="Q47" s="1">
        <f t="shared" si="9"/>
        <v>0</v>
      </c>
    </row>
    <row r="48" spans="1:17" outlineLevel="2" x14ac:dyDescent="0.25"/>
    <row r="49" spans="1:17" outlineLevel="1" x14ac:dyDescent="0.25"/>
    <row r="50" spans="1:17" outlineLevel="1" x14ac:dyDescent="0.25">
      <c r="B50" s="16" t="s">
        <v>661</v>
      </c>
    </row>
    <row r="51" spans="1:17" outlineLevel="2" x14ac:dyDescent="0.25">
      <c r="B51" s="16" t="s">
        <v>662</v>
      </c>
    </row>
    <row r="52" spans="1:17" outlineLevel="3" x14ac:dyDescent="0.25">
      <c r="E52" s="18" t="str">
        <f t="shared" ref="E52:Q52" si="10">E$42</f>
        <v xml:space="preserve">Actual totex for cost sharing reconciliation - post PRP adjustment - standard base cost sharing - real (WR) </v>
      </c>
      <c r="F52" s="1">
        <f t="shared" si="10"/>
        <v>0</v>
      </c>
      <c r="G52" s="1" t="str">
        <f t="shared" si="10"/>
        <v>£m</v>
      </c>
      <c r="H52" s="1">
        <f t="shared" si="10"/>
        <v>0</v>
      </c>
      <c r="I52" s="1">
        <f t="shared" si="10"/>
        <v>0</v>
      </c>
      <c r="J52" s="1">
        <f t="shared" si="10"/>
        <v>0</v>
      </c>
      <c r="K52" s="1">
        <f t="shared" si="10"/>
        <v>0</v>
      </c>
      <c r="L52" s="1">
        <f t="shared" si="10"/>
        <v>0</v>
      </c>
      <c r="M52" s="1">
        <f t="shared" si="10"/>
        <v>0</v>
      </c>
      <c r="N52" s="1">
        <f t="shared" si="10"/>
        <v>0</v>
      </c>
      <c r="O52" s="1">
        <f t="shared" si="10"/>
        <v>0</v>
      </c>
      <c r="P52" s="1">
        <f t="shared" si="10"/>
        <v>0</v>
      </c>
      <c r="Q52" s="1">
        <f t="shared" si="10"/>
        <v>0</v>
      </c>
    </row>
    <row r="53" spans="1:17" outlineLevel="4" x14ac:dyDescent="0.25">
      <c r="E53" s="18" t="str">
        <f t="shared" ref="E53:Q53" si="11">E$43</f>
        <v xml:space="preserve">Actual totex for cost sharing reconciliation - post PRP adjustment - standard base cost sharing - real (WN+) </v>
      </c>
      <c r="F53" s="1">
        <f t="shared" si="11"/>
        <v>0</v>
      </c>
      <c r="G53" s="1" t="str">
        <f t="shared" si="11"/>
        <v>£m</v>
      </c>
      <c r="H53" s="1">
        <f t="shared" si="11"/>
        <v>0</v>
      </c>
      <c r="I53" s="1">
        <f t="shared" si="11"/>
        <v>0</v>
      </c>
      <c r="J53" s="1">
        <f t="shared" si="11"/>
        <v>0</v>
      </c>
      <c r="K53" s="1">
        <f t="shared" si="11"/>
        <v>0</v>
      </c>
      <c r="L53" s="1">
        <f t="shared" si="11"/>
        <v>0</v>
      </c>
      <c r="M53" s="1">
        <f t="shared" si="11"/>
        <v>0</v>
      </c>
      <c r="N53" s="1">
        <f t="shared" si="11"/>
        <v>0</v>
      </c>
      <c r="O53" s="1">
        <f t="shared" si="11"/>
        <v>0</v>
      </c>
      <c r="P53" s="1">
        <f t="shared" si="11"/>
        <v>0</v>
      </c>
      <c r="Q53" s="1">
        <f t="shared" si="11"/>
        <v>0</v>
      </c>
    </row>
    <row r="54" spans="1:17" outlineLevel="4" x14ac:dyDescent="0.25">
      <c r="E54" s="18" t="str">
        <f t="shared" ref="E54:Q54" si="12">E$44</f>
        <v xml:space="preserve">Actual totex for cost sharing reconciliation - post PRP adjustment - standard base cost sharing - real (WWN+) </v>
      </c>
      <c r="F54" s="1">
        <f t="shared" si="12"/>
        <v>0</v>
      </c>
      <c r="G54" s="1" t="str">
        <f t="shared" si="12"/>
        <v>£m</v>
      </c>
      <c r="H54" s="1">
        <f t="shared" si="12"/>
        <v>0</v>
      </c>
      <c r="I54" s="1">
        <f t="shared" si="12"/>
        <v>0</v>
      </c>
      <c r="J54" s="1">
        <f t="shared" si="12"/>
        <v>0</v>
      </c>
      <c r="K54" s="1">
        <f t="shared" si="12"/>
        <v>0</v>
      </c>
      <c r="L54" s="1">
        <f t="shared" si="12"/>
        <v>0</v>
      </c>
      <c r="M54" s="1">
        <f t="shared" si="12"/>
        <v>0</v>
      </c>
      <c r="N54" s="1">
        <f t="shared" si="12"/>
        <v>0</v>
      </c>
      <c r="O54" s="1">
        <f t="shared" si="12"/>
        <v>0</v>
      </c>
      <c r="P54" s="1">
        <f t="shared" si="12"/>
        <v>0</v>
      </c>
      <c r="Q54" s="1">
        <f t="shared" si="12"/>
        <v>0</v>
      </c>
    </row>
    <row r="55" spans="1:17" outlineLevel="4" x14ac:dyDescent="0.25">
      <c r="E55" s="18" t="str">
        <f t="shared" ref="E55:Q55" si="13">E$45</f>
        <v xml:space="preserve">Actual totex for cost sharing reconciliation - post PRP adjustment - standard base cost sharing - real (BIO) </v>
      </c>
      <c r="F55" s="1">
        <f t="shared" si="13"/>
        <v>0</v>
      </c>
      <c r="G55" s="1" t="str">
        <f t="shared" si="13"/>
        <v>£m</v>
      </c>
      <c r="H55" s="1">
        <f t="shared" si="13"/>
        <v>0</v>
      </c>
      <c r="I55" s="1">
        <f t="shared" si="13"/>
        <v>0</v>
      </c>
      <c r="J55" s="1">
        <f t="shared" si="13"/>
        <v>0</v>
      </c>
      <c r="K55" s="1">
        <f t="shared" si="13"/>
        <v>0</v>
      </c>
      <c r="L55" s="1">
        <f t="shared" si="13"/>
        <v>0</v>
      </c>
      <c r="M55" s="1">
        <f t="shared" si="13"/>
        <v>0</v>
      </c>
      <c r="N55" s="1">
        <f t="shared" si="13"/>
        <v>0</v>
      </c>
      <c r="O55" s="1">
        <f t="shared" si="13"/>
        <v>0</v>
      </c>
      <c r="P55" s="1">
        <f t="shared" si="13"/>
        <v>0</v>
      </c>
      <c r="Q55" s="1">
        <f t="shared" si="13"/>
        <v>0</v>
      </c>
    </row>
    <row r="56" spans="1:17" outlineLevel="4" x14ac:dyDescent="0.25">
      <c r="E56" s="18" t="str">
        <f t="shared" ref="E56:Q56" si="14">E$46</f>
        <v xml:space="preserve">Actual totex for cost sharing reconciliation - post PRP adjustment - standard base cost sharing - real (ADDN1) </v>
      </c>
      <c r="F56" s="1">
        <f t="shared" si="14"/>
        <v>0</v>
      </c>
      <c r="G56" s="1" t="str">
        <f t="shared" si="14"/>
        <v>£m</v>
      </c>
      <c r="H56" s="1">
        <f t="shared" si="14"/>
        <v>0</v>
      </c>
      <c r="I56" s="1">
        <f t="shared" si="14"/>
        <v>0</v>
      </c>
      <c r="J56" s="1">
        <f t="shared" si="14"/>
        <v>0</v>
      </c>
      <c r="K56" s="1">
        <f t="shared" si="14"/>
        <v>0</v>
      </c>
      <c r="L56" s="1">
        <f t="shared" si="14"/>
        <v>0</v>
      </c>
      <c r="M56" s="1">
        <f t="shared" si="14"/>
        <v>0</v>
      </c>
      <c r="N56" s="1">
        <f t="shared" si="14"/>
        <v>0</v>
      </c>
      <c r="O56" s="1">
        <f t="shared" si="14"/>
        <v>0</v>
      </c>
      <c r="P56" s="1">
        <f t="shared" si="14"/>
        <v>0</v>
      </c>
      <c r="Q56" s="1">
        <f t="shared" si="14"/>
        <v>0</v>
      </c>
    </row>
    <row r="57" spans="1:17" outlineLevel="4" x14ac:dyDescent="0.25">
      <c r="E57" s="18" t="str">
        <f t="shared" ref="E57:Q57" si="15">E$47</f>
        <v xml:space="preserve">Actual totex for cost sharing reconciliation - post PRP adjustment - standard base cost sharing - real (ADDN2) </v>
      </c>
      <c r="F57" s="1">
        <f t="shared" si="15"/>
        <v>0</v>
      </c>
      <c r="G57" s="1" t="str">
        <f t="shared" si="15"/>
        <v>£m</v>
      </c>
      <c r="H57" s="1">
        <f t="shared" si="15"/>
        <v>0</v>
      </c>
      <c r="I57" s="1">
        <f t="shared" si="15"/>
        <v>0</v>
      </c>
      <c r="J57" s="1">
        <f t="shared" si="15"/>
        <v>0</v>
      </c>
      <c r="K57" s="1">
        <f t="shared" si="15"/>
        <v>0</v>
      </c>
      <c r="L57" s="1">
        <f t="shared" si="15"/>
        <v>0</v>
      </c>
      <c r="M57" s="1">
        <f t="shared" si="15"/>
        <v>0</v>
      </c>
      <c r="N57" s="1">
        <f t="shared" si="15"/>
        <v>0</v>
      </c>
      <c r="O57" s="1">
        <f t="shared" si="15"/>
        <v>0</v>
      </c>
      <c r="P57" s="1">
        <f t="shared" si="15"/>
        <v>0</v>
      </c>
      <c r="Q57" s="1">
        <f t="shared" si="15"/>
        <v>0</v>
      </c>
    </row>
    <row r="58" spans="1:17" outlineLevel="3" x14ac:dyDescent="0.25">
      <c r="A58" s="5"/>
      <c r="B58" s="5"/>
      <c r="C58" s="10"/>
      <c r="D58" s="11"/>
      <c r="E58" s="6" t="str">
        <f>'Baseline adjustments'!E$59</f>
        <v xml:space="preserve">Totex allowance for cost sharing - post PCD &amp; RPE adjustment - standard base cost sharing - real (WR) </v>
      </c>
      <c r="F58" s="2">
        <f>'Baseline adjustments'!F$59</f>
        <v>0</v>
      </c>
      <c r="G58" s="2" t="str">
        <f>'Baseline adjustments'!G$59</f>
        <v>£m</v>
      </c>
      <c r="H58" s="2">
        <f>'Baseline adjustments'!H$59</f>
        <v>0</v>
      </c>
      <c r="I58" s="2">
        <f>'Baseline adjustments'!I$59</f>
        <v>0</v>
      </c>
      <c r="J58" s="2">
        <f>'Baseline adjustments'!J$59</f>
        <v>0</v>
      </c>
      <c r="K58" s="2">
        <f>'Baseline adjustments'!K$59</f>
        <v>0</v>
      </c>
      <c r="L58" s="2">
        <f>'Baseline adjustments'!L$59</f>
        <v>0</v>
      </c>
      <c r="M58" s="2">
        <f>'Baseline adjustments'!M$59</f>
        <v>0</v>
      </c>
      <c r="N58" s="2">
        <f>'Baseline adjustments'!N$59</f>
        <v>0</v>
      </c>
      <c r="O58" s="2">
        <f>'Baseline adjustments'!O$59</f>
        <v>0</v>
      </c>
      <c r="P58" s="2">
        <f>'Baseline adjustments'!P$59</f>
        <v>0</v>
      </c>
      <c r="Q58" s="2">
        <f>'Baseline adjustments'!Q$59</f>
        <v>0</v>
      </c>
    </row>
    <row r="59" spans="1:17" outlineLevel="4" x14ac:dyDescent="0.25">
      <c r="A59" s="5"/>
      <c r="B59" s="5"/>
      <c r="C59" s="10"/>
      <c r="D59" s="11"/>
      <c r="E59" s="6" t="str">
        <f>'Baseline adjustments'!E$60</f>
        <v xml:space="preserve">Totex allowance for cost sharing - post PCD &amp; RPE adjustment - standard base cost sharing - real (WN+) </v>
      </c>
      <c r="F59" s="2">
        <f>'Baseline adjustments'!F$60</f>
        <v>0</v>
      </c>
      <c r="G59" s="2" t="str">
        <f>'Baseline adjustments'!G$60</f>
        <v>£m</v>
      </c>
      <c r="H59" s="2">
        <f>'Baseline adjustments'!H$60</f>
        <v>0</v>
      </c>
      <c r="I59" s="2">
        <f>'Baseline adjustments'!I$60</f>
        <v>0</v>
      </c>
      <c r="J59" s="2">
        <f>'Baseline adjustments'!J$60</f>
        <v>0</v>
      </c>
      <c r="K59" s="2">
        <f>'Baseline adjustments'!K$60</f>
        <v>0</v>
      </c>
      <c r="L59" s="2">
        <f>'Baseline adjustments'!L$60</f>
        <v>0</v>
      </c>
      <c r="M59" s="2">
        <f>'Baseline adjustments'!M$60</f>
        <v>0</v>
      </c>
      <c r="N59" s="2">
        <f>'Baseline adjustments'!N$60</f>
        <v>0</v>
      </c>
      <c r="O59" s="2">
        <f>'Baseline adjustments'!O$60</f>
        <v>0</v>
      </c>
      <c r="P59" s="2">
        <f>'Baseline adjustments'!P$60</f>
        <v>0</v>
      </c>
      <c r="Q59" s="2">
        <f>'Baseline adjustments'!Q$60</f>
        <v>0</v>
      </c>
    </row>
    <row r="60" spans="1:17" outlineLevel="4" x14ac:dyDescent="0.25">
      <c r="A60" s="5"/>
      <c r="B60" s="5"/>
      <c r="C60" s="10"/>
      <c r="D60" s="11"/>
      <c r="E60" s="6" t="str">
        <f>'Baseline adjustments'!E$61</f>
        <v xml:space="preserve">Totex allowance for cost sharing - post PCD &amp; RPE adjustment - standard base cost sharing - real (WWN+) </v>
      </c>
      <c r="F60" s="2">
        <f>'Baseline adjustments'!F$61</f>
        <v>0</v>
      </c>
      <c r="G60" s="2" t="str">
        <f>'Baseline adjustments'!G$61</f>
        <v>£m</v>
      </c>
      <c r="H60" s="2">
        <f>'Baseline adjustments'!H$61</f>
        <v>0</v>
      </c>
      <c r="I60" s="2">
        <f>'Baseline adjustments'!I$61</f>
        <v>0</v>
      </c>
      <c r="J60" s="2">
        <f>'Baseline adjustments'!J$61</f>
        <v>0</v>
      </c>
      <c r="K60" s="2">
        <f>'Baseline adjustments'!K$61</f>
        <v>0</v>
      </c>
      <c r="L60" s="2">
        <f>'Baseline adjustments'!L$61</f>
        <v>0</v>
      </c>
      <c r="M60" s="2">
        <f>'Baseline adjustments'!M$61</f>
        <v>0</v>
      </c>
      <c r="N60" s="2">
        <f>'Baseline adjustments'!N$61</f>
        <v>0</v>
      </c>
      <c r="O60" s="2">
        <f>'Baseline adjustments'!O$61</f>
        <v>0</v>
      </c>
      <c r="P60" s="2">
        <f>'Baseline adjustments'!P$61</f>
        <v>0</v>
      </c>
      <c r="Q60" s="2">
        <f>'Baseline adjustments'!Q$61</f>
        <v>0</v>
      </c>
    </row>
    <row r="61" spans="1:17" outlineLevel="4" x14ac:dyDescent="0.25">
      <c r="A61" s="5"/>
      <c r="B61" s="5"/>
      <c r="C61" s="10"/>
      <c r="D61" s="11"/>
      <c r="E61" s="6" t="str">
        <f>'Baseline adjustments'!E$62</f>
        <v xml:space="preserve">Totex allowance for cost sharing - post PCD &amp; RPE adjustment - standard base cost sharing - real (BIO) </v>
      </c>
      <c r="F61" s="2">
        <f>'Baseline adjustments'!F$62</f>
        <v>0</v>
      </c>
      <c r="G61" s="2" t="str">
        <f>'Baseline adjustments'!G$62</f>
        <v>£m</v>
      </c>
      <c r="H61" s="2">
        <f>'Baseline adjustments'!H$62</f>
        <v>0</v>
      </c>
      <c r="I61" s="2">
        <f>'Baseline adjustments'!I$62</f>
        <v>0</v>
      </c>
      <c r="J61" s="2">
        <f>'Baseline adjustments'!J$62</f>
        <v>0</v>
      </c>
      <c r="K61" s="2">
        <f>'Baseline adjustments'!K$62</f>
        <v>0</v>
      </c>
      <c r="L61" s="2">
        <f>'Baseline adjustments'!L$62</f>
        <v>0</v>
      </c>
      <c r="M61" s="2">
        <f>'Baseline adjustments'!M$62</f>
        <v>0</v>
      </c>
      <c r="N61" s="2">
        <f>'Baseline adjustments'!N$62</f>
        <v>0</v>
      </c>
      <c r="O61" s="2">
        <f>'Baseline adjustments'!O$62</f>
        <v>0</v>
      </c>
      <c r="P61" s="2">
        <f>'Baseline adjustments'!P$62</f>
        <v>0</v>
      </c>
      <c r="Q61" s="2">
        <f>'Baseline adjustments'!Q$62</f>
        <v>0</v>
      </c>
    </row>
    <row r="62" spans="1:17" outlineLevel="4" x14ac:dyDescent="0.25">
      <c r="A62" s="5"/>
      <c r="B62" s="5"/>
      <c r="C62" s="10"/>
      <c r="D62" s="11"/>
      <c r="E62" s="6" t="str">
        <f>'Baseline adjustments'!E$63</f>
        <v xml:space="preserve">Totex allowance for cost sharing - post PCD &amp; RPE adjustment - standard base cost sharing - real (ADDN1) </v>
      </c>
      <c r="F62" s="2">
        <f>'Baseline adjustments'!F$63</f>
        <v>0</v>
      </c>
      <c r="G62" s="2" t="str">
        <f>'Baseline adjustments'!G$63</f>
        <v>£m</v>
      </c>
      <c r="H62" s="2">
        <f>'Baseline adjustments'!H$63</f>
        <v>0</v>
      </c>
      <c r="I62" s="2">
        <f>'Baseline adjustments'!I$63</f>
        <v>0</v>
      </c>
      <c r="J62" s="2">
        <f>'Baseline adjustments'!J$63</f>
        <v>0</v>
      </c>
      <c r="K62" s="2">
        <f>'Baseline adjustments'!K$63</f>
        <v>0</v>
      </c>
      <c r="L62" s="2">
        <f>'Baseline adjustments'!L$63</f>
        <v>0</v>
      </c>
      <c r="M62" s="2">
        <f>'Baseline adjustments'!M$63</f>
        <v>0</v>
      </c>
      <c r="N62" s="2">
        <f>'Baseline adjustments'!N$63</f>
        <v>0</v>
      </c>
      <c r="O62" s="2">
        <f>'Baseline adjustments'!O$63</f>
        <v>0</v>
      </c>
      <c r="P62" s="2">
        <f>'Baseline adjustments'!P$63</f>
        <v>0</v>
      </c>
      <c r="Q62" s="2">
        <f>'Baseline adjustments'!Q$63</f>
        <v>0</v>
      </c>
    </row>
    <row r="63" spans="1:17" outlineLevel="4" x14ac:dyDescent="0.25">
      <c r="A63" s="5"/>
      <c r="B63" s="5"/>
      <c r="C63" s="10"/>
      <c r="D63" s="11"/>
      <c r="E63" s="6" t="str">
        <f>'Baseline adjustments'!E$64</f>
        <v xml:space="preserve">Totex allowance for cost sharing - post PCD &amp; RPE adjustment - standard base cost sharing - real (ADDN2) </v>
      </c>
      <c r="F63" s="2">
        <f>'Baseline adjustments'!F$64</f>
        <v>0</v>
      </c>
      <c r="G63" s="2" t="str">
        <f>'Baseline adjustments'!G$64</f>
        <v>£m</v>
      </c>
      <c r="H63" s="2">
        <f>'Baseline adjustments'!H$64</f>
        <v>0</v>
      </c>
      <c r="I63" s="2">
        <f>'Baseline adjustments'!I$64</f>
        <v>0</v>
      </c>
      <c r="J63" s="2">
        <f>'Baseline adjustments'!J$64</f>
        <v>0</v>
      </c>
      <c r="K63" s="2">
        <f>'Baseline adjustments'!K$64</f>
        <v>0</v>
      </c>
      <c r="L63" s="2">
        <f>'Baseline adjustments'!L$64</f>
        <v>0</v>
      </c>
      <c r="M63" s="2">
        <f>'Baseline adjustments'!M$64</f>
        <v>0</v>
      </c>
      <c r="N63" s="2">
        <f>'Baseline adjustments'!N$64</f>
        <v>0</v>
      </c>
      <c r="O63" s="2">
        <f>'Baseline adjustments'!O$64</f>
        <v>0</v>
      </c>
      <c r="P63" s="2">
        <f>'Baseline adjustments'!P$64</f>
        <v>0</v>
      </c>
      <c r="Q63" s="2">
        <f>'Baseline adjustments'!Q$64</f>
        <v>0</v>
      </c>
    </row>
    <row r="64" spans="1:17" outlineLevel="3" x14ac:dyDescent="0.25">
      <c r="A64" s="5"/>
      <c r="B64" s="5"/>
      <c r="C64" s="10"/>
      <c r="D64" s="11"/>
      <c r="E64" s="6" t="str">
        <f>Time!E$56</f>
        <v>Forecast period flag</v>
      </c>
      <c r="F64" s="3">
        <f>Time!F$56</f>
        <v>0</v>
      </c>
      <c r="G64" s="3" t="str">
        <f>Time!G$56</f>
        <v>flag</v>
      </c>
      <c r="H64" s="3">
        <f>Time!H$56</f>
        <v>5</v>
      </c>
      <c r="I64" s="3">
        <f>Time!I$56</f>
        <v>0</v>
      </c>
      <c r="J64" s="3">
        <f>Time!J$56</f>
        <v>0</v>
      </c>
      <c r="K64" s="3">
        <f>Time!K$56</f>
        <v>0</v>
      </c>
      <c r="L64" s="3">
        <f>Time!L$56</f>
        <v>1</v>
      </c>
      <c r="M64" s="3">
        <f>Time!M$56</f>
        <v>1</v>
      </c>
      <c r="N64" s="3">
        <f>Time!N$56</f>
        <v>1</v>
      </c>
      <c r="O64" s="3">
        <f>Time!O$56</f>
        <v>1</v>
      </c>
      <c r="P64" s="3">
        <f>Time!P$56</f>
        <v>1</v>
      </c>
      <c r="Q64" s="3">
        <f>Time!Q$56</f>
        <v>0</v>
      </c>
    </row>
    <row r="65" spans="1:17" outlineLevel="3" x14ac:dyDescent="0.25">
      <c r="E65" s="18" t="s">
        <v>663</v>
      </c>
      <c r="G65" s="18" t="s">
        <v>212</v>
      </c>
      <c r="H65" s="1">
        <f t="shared" ref="H65:H70" si="16">SUM(J65:Q65)</f>
        <v>0</v>
      </c>
      <c r="J65" s="1">
        <f t="shared" ref="J65:Q70" si="17">(J52-J58)*J$64</f>
        <v>0</v>
      </c>
      <c r="K65" s="1">
        <f t="shared" si="17"/>
        <v>0</v>
      </c>
      <c r="L65" s="1">
        <f t="shared" si="17"/>
        <v>0</v>
      </c>
      <c r="M65" s="1">
        <f t="shared" si="17"/>
        <v>0</v>
      </c>
      <c r="N65" s="1">
        <f t="shared" si="17"/>
        <v>0</v>
      </c>
      <c r="O65" s="1">
        <f t="shared" si="17"/>
        <v>0</v>
      </c>
      <c r="P65" s="1">
        <f t="shared" si="17"/>
        <v>0</v>
      </c>
      <c r="Q65" s="1">
        <f t="shared" si="17"/>
        <v>0</v>
      </c>
    </row>
    <row r="66" spans="1:17" outlineLevel="4" x14ac:dyDescent="0.25">
      <c r="E66" s="18" t="s">
        <v>664</v>
      </c>
      <c r="G66" s="18" t="s">
        <v>212</v>
      </c>
      <c r="H66" s="1">
        <f t="shared" si="16"/>
        <v>0</v>
      </c>
      <c r="J66" s="1">
        <f t="shared" si="17"/>
        <v>0</v>
      </c>
      <c r="K66" s="1">
        <f t="shared" si="17"/>
        <v>0</v>
      </c>
      <c r="L66" s="1">
        <f t="shared" si="17"/>
        <v>0</v>
      </c>
      <c r="M66" s="1">
        <f t="shared" si="17"/>
        <v>0</v>
      </c>
      <c r="N66" s="1">
        <f t="shared" si="17"/>
        <v>0</v>
      </c>
      <c r="O66" s="1">
        <f t="shared" si="17"/>
        <v>0</v>
      </c>
      <c r="P66" s="1">
        <f t="shared" si="17"/>
        <v>0</v>
      </c>
      <c r="Q66" s="1">
        <f t="shared" si="17"/>
        <v>0</v>
      </c>
    </row>
    <row r="67" spans="1:17" outlineLevel="4" x14ac:dyDescent="0.25">
      <c r="E67" s="18" t="s">
        <v>665</v>
      </c>
      <c r="G67" s="18" t="s">
        <v>212</v>
      </c>
      <c r="H67" s="1">
        <f t="shared" si="16"/>
        <v>0</v>
      </c>
      <c r="J67" s="1">
        <f t="shared" si="17"/>
        <v>0</v>
      </c>
      <c r="K67" s="1">
        <f t="shared" si="17"/>
        <v>0</v>
      </c>
      <c r="L67" s="1">
        <f t="shared" si="17"/>
        <v>0</v>
      </c>
      <c r="M67" s="1">
        <f t="shared" si="17"/>
        <v>0</v>
      </c>
      <c r="N67" s="1">
        <f t="shared" si="17"/>
        <v>0</v>
      </c>
      <c r="O67" s="1">
        <f t="shared" si="17"/>
        <v>0</v>
      </c>
      <c r="P67" s="1">
        <f t="shared" si="17"/>
        <v>0</v>
      </c>
      <c r="Q67" s="1">
        <f t="shared" si="17"/>
        <v>0</v>
      </c>
    </row>
    <row r="68" spans="1:17" outlineLevel="4" x14ac:dyDescent="0.25">
      <c r="E68" s="18" t="s">
        <v>666</v>
      </c>
      <c r="G68" s="18" t="s">
        <v>212</v>
      </c>
      <c r="H68" s="1">
        <f t="shared" si="16"/>
        <v>0</v>
      </c>
      <c r="J68" s="1">
        <f t="shared" si="17"/>
        <v>0</v>
      </c>
      <c r="K68" s="1">
        <f t="shared" si="17"/>
        <v>0</v>
      </c>
      <c r="L68" s="1">
        <f t="shared" si="17"/>
        <v>0</v>
      </c>
      <c r="M68" s="1">
        <f t="shared" si="17"/>
        <v>0</v>
      </c>
      <c r="N68" s="1">
        <f t="shared" si="17"/>
        <v>0</v>
      </c>
      <c r="O68" s="1">
        <f t="shared" si="17"/>
        <v>0</v>
      </c>
      <c r="P68" s="1">
        <f t="shared" si="17"/>
        <v>0</v>
      </c>
      <c r="Q68" s="1">
        <f t="shared" si="17"/>
        <v>0</v>
      </c>
    </row>
    <row r="69" spans="1:17" outlineLevel="4" x14ac:dyDescent="0.25">
      <c r="E69" s="18" t="s">
        <v>667</v>
      </c>
      <c r="G69" s="18" t="s">
        <v>212</v>
      </c>
      <c r="H69" s="1">
        <f t="shared" si="16"/>
        <v>0</v>
      </c>
      <c r="J69" s="1">
        <f t="shared" si="17"/>
        <v>0</v>
      </c>
      <c r="K69" s="1">
        <f t="shared" si="17"/>
        <v>0</v>
      </c>
      <c r="L69" s="1">
        <f t="shared" si="17"/>
        <v>0</v>
      </c>
      <c r="M69" s="1">
        <f t="shared" si="17"/>
        <v>0</v>
      </c>
      <c r="N69" s="1">
        <f t="shared" si="17"/>
        <v>0</v>
      </c>
      <c r="O69" s="1">
        <f t="shared" si="17"/>
        <v>0</v>
      </c>
      <c r="P69" s="1">
        <f t="shared" si="17"/>
        <v>0</v>
      </c>
      <c r="Q69" s="1">
        <f t="shared" si="17"/>
        <v>0</v>
      </c>
    </row>
    <row r="70" spans="1:17" outlineLevel="4" x14ac:dyDescent="0.25">
      <c r="E70" s="18" t="s">
        <v>668</v>
      </c>
      <c r="G70" s="18" t="s">
        <v>212</v>
      </c>
      <c r="H70" s="1">
        <f t="shared" si="16"/>
        <v>0</v>
      </c>
      <c r="J70" s="1">
        <f t="shared" si="17"/>
        <v>0</v>
      </c>
      <c r="K70" s="1">
        <f t="shared" si="17"/>
        <v>0</v>
      </c>
      <c r="L70" s="1">
        <f t="shared" si="17"/>
        <v>0</v>
      </c>
      <c r="M70" s="1">
        <f t="shared" si="17"/>
        <v>0</v>
      </c>
      <c r="N70" s="1">
        <f t="shared" si="17"/>
        <v>0</v>
      </c>
      <c r="O70" s="1">
        <f t="shared" si="17"/>
        <v>0</v>
      </c>
      <c r="P70" s="1">
        <f t="shared" si="17"/>
        <v>0</v>
      </c>
      <c r="Q70" s="1">
        <f t="shared" si="17"/>
        <v>0</v>
      </c>
    </row>
    <row r="71" spans="1:17" outlineLevel="2" x14ac:dyDescent="0.25"/>
    <row r="72" spans="1:17" outlineLevel="2" x14ac:dyDescent="0.25"/>
    <row r="73" spans="1:17" outlineLevel="2" x14ac:dyDescent="0.25">
      <c r="B73" s="16" t="s">
        <v>669</v>
      </c>
    </row>
    <row r="74" spans="1:17" outlineLevel="3" x14ac:dyDescent="0.25">
      <c r="E74" s="18" t="str">
        <f t="shared" ref="E74:Q74" si="18">E$65</f>
        <v xml:space="preserve">Variance to totex allowance - standard base cost sharing - real (WR) </v>
      </c>
      <c r="F74" s="1">
        <f t="shared" si="18"/>
        <v>0</v>
      </c>
      <c r="G74" s="1" t="str">
        <f t="shared" si="18"/>
        <v>£m</v>
      </c>
      <c r="H74" s="1">
        <f t="shared" si="18"/>
        <v>0</v>
      </c>
      <c r="I74" s="1">
        <f t="shared" si="18"/>
        <v>0</v>
      </c>
      <c r="J74" s="1">
        <f t="shared" si="18"/>
        <v>0</v>
      </c>
      <c r="K74" s="1">
        <f t="shared" si="18"/>
        <v>0</v>
      </c>
      <c r="L74" s="1">
        <f t="shared" si="18"/>
        <v>0</v>
      </c>
      <c r="M74" s="1">
        <f t="shared" si="18"/>
        <v>0</v>
      </c>
      <c r="N74" s="1">
        <f t="shared" si="18"/>
        <v>0</v>
      </c>
      <c r="O74" s="1">
        <f t="shared" si="18"/>
        <v>0</v>
      </c>
      <c r="P74" s="1">
        <f t="shared" si="18"/>
        <v>0</v>
      </c>
      <c r="Q74" s="1">
        <f t="shared" si="18"/>
        <v>0</v>
      </c>
    </row>
    <row r="75" spans="1:17" outlineLevel="4" x14ac:dyDescent="0.25">
      <c r="E75" s="18" t="str">
        <f t="shared" ref="E75:Q75" si="19">E$66</f>
        <v xml:space="preserve">Variance to totex allowance - standard base cost sharing - real (WN+) </v>
      </c>
      <c r="F75" s="1">
        <f t="shared" si="19"/>
        <v>0</v>
      </c>
      <c r="G75" s="1" t="str">
        <f t="shared" si="19"/>
        <v>£m</v>
      </c>
      <c r="H75" s="1">
        <f t="shared" si="19"/>
        <v>0</v>
      </c>
      <c r="I75" s="1">
        <f t="shared" si="19"/>
        <v>0</v>
      </c>
      <c r="J75" s="1">
        <f t="shared" si="19"/>
        <v>0</v>
      </c>
      <c r="K75" s="1">
        <f t="shared" si="19"/>
        <v>0</v>
      </c>
      <c r="L75" s="1">
        <f t="shared" si="19"/>
        <v>0</v>
      </c>
      <c r="M75" s="1">
        <f t="shared" si="19"/>
        <v>0</v>
      </c>
      <c r="N75" s="1">
        <f t="shared" si="19"/>
        <v>0</v>
      </c>
      <c r="O75" s="1">
        <f t="shared" si="19"/>
        <v>0</v>
      </c>
      <c r="P75" s="1">
        <f t="shared" si="19"/>
        <v>0</v>
      </c>
      <c r="Q75" s="1">
        <f t="shared" si="19"/>
        <v>0</v>
      </c>
    </row>
    <row r="76" spans="1:17" outlineLevel="4" x14ac:dyDescent="0.25">
      <c r="E76" s="18" t="str">
        <f t="shared" ref="E76:Q76" si="20">E$67</f>
        <v xml:space="preserve">Variance to totex allowance - standard base cost sharing - real (WWN+) </v>
      </c>
      <c r="F76" s="1">
        <f t="shared" si="20"/>
        <v>0</v>
      </c>
      <c r="G76" s="1" t="str">
        <f t="shared" si="20"/>
        <v>£m</v>
      </c>
      <c r="H76" s="1">
        <f t="shared" si="20"/>
        <v>0</v>
      </c>
      <c r="I76" s="1">
        <f t="shared" si="20"/>
        <v>0</v>
      </c>
      <c r="J76" s="1">
        <f t="shared" si="20"/>
        <v>0</v>
      </c>
      <c r="K76" s="1">
        <f t="shared" si="20"/>
        <v>0</v>
      </c>
      <c r="L76" s="1">
        <f t="shared" si="20"/>
        <v>0</v>
      </c>
      <c r="M76" s="1">
        <f t="shared" si="20"/>
        <v>0</v>
      </c>
      <c r="N76" s="1">
        <f t="shared" si="20"/>
        <v>0</v>
      </c>
      <c r="O76" s="1">
        <f t="shared" si="20"/>
        <v>0</v>
      </c>
      <c r="P76" s="1">
        <f t="shared" si="20"/>
        <v>0</v>
      </c>
      <c r="Q76" s="1">
        <f t="shared" si="20"/>
        <v>0</v>
      </c>
    </row>
    <row r="77" spans="1:17" outlineLevel="4" x14ac:dyDescent="0.25">
      <c r="E77" s="18" t="str">
        <f t="shared" ref="E77:Q77" si="21">E$68</f>
        <v xml:space="preserve">Variance to totex allowance - standard base cost sharing - real (BIO) </v>
      </c>
      <c r="F77" s="1">
        <f t="shared" si="21"/>
        <v>0</v>
      </c>
      <c r="G77" s="1" t="str">
        <f t="shared" si="21"/>
        <v>£m</v>
      </c>
      <c r="H77" s="1">
        <f t="shared" si="21"/>
        <v>0</v>
      </c>
      <c r="I77" s="1">
        <f t="shared" si="21"/>
        <v>0</v>
      </c>
      <c r="J77" s="1">
        <f t="shared" si="21"/>
        <v>0</v>
      </c>
      <c r="K77" s="1">
        <f t="shared" si="21"/>
        <v>0</v>
      </c>
      <c r="L77" s="1">
        <f t="shared" si="21"/>
        <v>0</v>
      </c>
      <c r="M77" s="1">
        <f t="shared" si="21"/>
        <v>0</v>
      </c>
      <c r="N77" s="1">
        <f t="shared" si="21"/>
        <v>0</v>
      </c>
      <c r="O77" s="1">
        <f t="shared" si="21"/>
        <v>0</v>
      </c>
      <c r="P77" s="1">
        <f t="shared" si="21"/>
        <v>0</v>
      </c>
      <c r="Q77" s="1">
        <f t="shared" si="21"/>
        <v>0</v>
      </c>
    </row>
    <row r="78" spans="1:17" outlineLevel="4" x14ac:dyDescent="0.25">
      <c r="E78" s="18" t="str">
        <f t="shared" ref="E78:Q78" si="22">E$69</f>
        <v xml:space="preserve">Variance to totex allowance - standard base cost sharing - real (ADDN1) </v>
      </c>
      <c r="F78" s="1">
        <f t="shared" si="22"/>
        <v>0</v>
      </c>
      <c r="G78" s="1" t="str">
        <f t="shared" si="22"/>
        <v>£m</v>
      </c>
      <c r="H78" s="1">
        <f t="shared" si="22"/>
        <v>0</v>
      </c>
      <c r="I78" s="1">
        <f t="shared" si="22"/>
        <v>0</v>
      </c>
      <c r="J78" s="1">
        <f t="shared" si="22"/>
        <v>0</v>
      </c>
      <c r="K78" s="1">
        <f t="shared" si="22"/>
        <v>0</v>
      </c>
      <c r="L78" s="1">
        <f t="shared" si="22"/>
        <v>0</v>
      </c>
      <c r="M78" s="1">
        <f t="shared" si="22"/>
        <v>0</v>
      </c>
      <c r="N78" s="1">
        <f t="shared" si="22"/>
        <v>0</v>
      </c>
      <c r="O78" s="1">
        <f t="shared" si="22"/>
        <v>0</v>
      </c>
      <c r="P78" s="1">
        <f t="shared" si="22"/>
        <v>0</v>
      </c>
      <c r="Q78" s="1">
        <f t="shared" si="22"/>
        <v>0</v>
      </c>
    </row>
    <row r="79" spans="1:17" outlineLevel="4" x14ac:dyDescent="0.25">
      <c r="E79" s="18" t="str">
        <f t="shared" ref="E79:Q79" si="23">E$70</f>
        <v xml:space="preserve">Variance to totex allowance - standard base cost sharing - real (ADDN2) </v>
      </c>
      <c r="F79" s="1">
        <f t="shared" si="23"/>
        <v>0</v>
      </c>
      <c r="G79" s="1" t="str">
        <f t="shared" si="23"/>
        <v>£m</v>
      </c>
      <c r="H79" s="1">
        <f t="shared" si="23"/>
        <v>0</v>
      </c>
      <c r="I79" s="1">
        <f t="shared" si="23"/>
        <v>0</v>
      </c>
      <c r="J79" s="1">
        <f t="shared" si="23"/>
        <v>0</v>
      </c>
      <c r="K79" s="1">
        <f t="shared" si="23"/>
        <v>0</v>
      </c>
      <c r="L79" s="1">
        <f t="shared" si="23"/>
        <v>0</v>
      </c>
      <c r="M79" s="1">
        <f t="shared" si="23"/>
        <v>0</v>
      </c>
      <c r="N79" s="1">
        <f t="shared" si="23"/>
        <v>0</v>
      </c>
      <c r="O79" s="1">
        <f t="shared" si="23"/>
        <v>0</v>
      </c>
      <c r="P79" s="1">
        <f t="shared" si="23"/>
        <v>0</v>
      </c>
      <c r="Q79" s="1">
        <f t="shared" si="23"/>
        <v>0</v>
      </c>
    </row>
    <row r="80" spans="1:17" outlineLevel="3" x14ac:dyDescent="0.25">
      <c r="A80" s="5"/>
      <c r="B80" s="5"/>
      <c r="C80" s="10"/>
      <c r="D80" s="11"/>
      <c r="E80" s="6" t="str">
        <f>Financing!E$13</f>
        <v>Time value of money factor</v>
      </c>
      <c r="F80" s="8">
        <f>Financing!F$13</f>
        <v>0</v>
      </c>
      <c r="G80" s="8" t="str">
        <f>Financing!G$13</f>
        <v>factor</v>
      </c>
      <c r="H80" s="8">
        <f>Financing!H$13</f>
        <v>0</v>
      </c>
      <c r="I80" s="8">
        <f>Financing!I$13</f>
        <v>0</v>
      </c>
      <c r="J80" s="8">
        <f>Financing!J$13</f>
        <v>1</v>
      </c>
      <c r="K80" s="8">
        <f>Financing!K$13</f>
        <v>1</v>
      </c>
      <c r="L80" s="8">
        <f>Financing!L$13</f>
        <v>1</v>
      </c>
      <c r="M80" s="8">
        <f>Financing!M$13</f>
        <v>1</v>
      </c>
      <c r="N80" s="8">
        <f>Financing!N$13</f>
        <v>1</v>
      </c>
      <c r="O80" s="8">
        <f>Financing!O$13</f>
        <v>1</v>
      </c>
      <c r="P80" s="8">
        <f>Financing!P$13</f>
        <v>1</v>
      </c>
      <c r="Q80" s="8">
        <f>Financing!Q$13</f>
        <v>1</v>
      </c>
    </row>
    <row r="81" spans="1:17" outlineLevel="3" x14ac:dyDescent="0.25">
      <c r="E81" s="18" t="s">
        <v>670</v>
      </c>
      <c r="G81" s="18" t="s">
        <v>212</v>
      </c>
      <c r="H81" s="1">
        <f t="shared" ref="H81:H86" si="24">SUM(J81:Q81)</f>
        <v>0</v>
      </c>
      <c r="J81" s="1">
        <f t="shared" ref="J81:Q86" si="25">J74*J$80</f>
        <v>0</v>
      </c>
      <c r="K81" s="1">
        <f t="shared" si="25"/>
        <v>0</v>
      </c>
      <c r="L81" s="1">
        <f t="shared" si="25"/>
        <v>0</v>
      </c>
      <c r="M81" s="1">
        <f t="shared" si="25"/>
        <v>0</v>
      </c>
      <c r="N81" s="1">
        <f t="shared" si="25"/>
        <v>0</v>
      </c>
      <c r="O81" s="1">
        <f t="shared" si="25"/>
        <v>0</v>
      </c>
      <c r="P81" s="1">
        <f t="shared" si="25"/>
        <v>0</v>
      </c>
      <c r="Q81" s="1">
        <f t="shared" si="25"/>
        <v>0</v>
      </c>
    </row>
    <row r="82" spans="1:17" outlineLevel="4" x14ac:dyDescent="0.25">
      <c r="E82" s="18" t="s">
        <v>671</v>
      </c>
      <c r="G82" s="18" t="s">
        <v>212</v>
      </c>
      <c r="H82" s="1">
        <f t="shared" si="24"/>
        <v>0</v>
      </c>
      <c r="J82" s="1">
        <f t="shared" si="25"/>
        <v>0</v>
      </c>
      <c r="K82" s="1">
        <f t="shared" si="25"/>
        <v>0</v>
      </c>
      <c r="L82" s="1">
        <f t="shared" si="25"/>
        <v>0</v>
      </c>
      <c r="M82" s="1">
        <f t="shared" si="25"/>
        <v>0</v>
      </c>
      <c r="N82" s="1">
        <f t="shared" si="25"/>
        <v>0</v>
      </c>
      <c r="O82" s="1">
        <f t="shared" si="25"/>
        <v>0</v>
      </c>
      <c r="P82" s="1">
        <f t="shared" si="25"/>
        <v>0</v>
      </c>
      <c r="Q82" s="1">
        <f t="shared" si="25"/>
        <v>0</v>
      </c>
    </row>
    <row r="83" spans="1:17" outlineLevel="4" x14ac:dyDescent="0.25">
      <c r="E83" s="18" t="s">
        <v>672</v>
      </c>
      <c r="G83" s="18" t="s">
        <v>212</v>
      </c>
      <c r="H83" s="1">
        <f t="shared" si="24"/>
        <v>0</v>
      </c>
      <c r="J83" s="1">
        <f t="shared" si="25"/>
        <v>0</v>
      </c>
      <c r="K83" s="1">
        <f t="shared" si="25"/>
        <v>0</v>
      </c>
      <c r="L83" s="1">
        <f t="shared" si="25"/>
        <v>0</v>
      </c>
      <c r="M83" s="1">
        <f t="shared" si="25"/>
        <v>0</v>
      </c>
      <c r="N83" s="1">
        <f t="shared" si="25"/>
        <v>0</v>
      </c>
      <c r="O83" s="1">
        <f t="shared" si="25"/>
        <v>0</v>
      </c>
      <c r="P83" s="1">
        <f t="shared" si="25"/>
        <v>0</v>
      </c>
      <c r="Q83" s="1">
        <f t="shared" si="25"/>
        <v>0</v>
      </c>
    </row>
    <row r="84" spans="1:17" outlineLevel="4" x14ac:dyDescent="0.25">
      <c r="E84" s="18" t="s">
        <v>673</v>
      </c>
      <c r="G84" s="18" t="s">
        <v>212</v>
      </c>
      <c r="H84" s="1">
        <f t="shared" si="24"/>
        <v>0</v>
      </c>
      <c r="J84" s="1">
        <f t="shared" si="25"/>
        <v>0</v>
      </c>
      <c r="K84" s="1">
        <f t="shared" si="25"/>
        <v>0</v>
      </c>
      <c r="L84" s="1">
        <f t="shared" si="25"/>
        <v>0</v>
      </c>
      <c r="M84" s="1">
        <f t="shared" si="25"/>
        <v>0</v>
      </c>
      <c r="N84" s="1">
        <f t="shared" si="25"/>
        <v>0</v>
      </c>
      <c r="O84" s="1">
        <f t="shared" si="25"/>
        <v>0</v>
      </c>
      <c r="P84" s="1">
        <f t="shared" si="25"/>
        <v>0</v>
      </c>
      <c r="Q84" s="1">
        <f t="shared" si="25"/>
        <v>0</v>
      </c>
    </row>
    <row r="85" spans="1:17" outlineLevel="4" x14ac:dyDescent="0.25">
      <c r="E85" s="18" t="s">
        <v>674</v>
      </c>
      <c r="G85" s="18" t="s">
        <v>212</v>
      </c>
      <c r="H85" s="1">
        <f t="shared" si="24"/>
        <v>0</v>
      </c>
      <c r="J85" s="1">
        <f t="shared" si="25"/>
        <v>0</v>
      </c>
      <c r="K85" s="1">
        <f t="shared" si="25"/>
        <v>0</v>
      </c>
      <c r="L85" s="1">
        <f t="shared" si="25"/>
        <v>0</v>
      </c>
      <c r="M85" s="1">
        <f t="shared" si="25"/>
        <v>0</v>
      </c>
      <c r="N85" s="1">
        <f t="shared" si="25"/>
        <v>0</v>
      </c>
      <c r="O85" s="1">
        <f t="shared" si="25"/>
        <v>0</v>
      </c>
      <c r="P85" s="1">
        <f t="shared" si="25"/>
        <v>0</v>
      </c>
      <c r="Q85" s="1">
        <f t="shared" si="25"/>
        <v>0</v>
      </c>
    </row>
    <row r="86" spans="1:17" outlineLevel="4" x14ac:dyDescent="0.25">
      <c r="E86" s="18" t="s">
        <v>675</v>
      </c>
      <c r="G86" s="18" t="s">
        <v>212</v>
      </c>
      <c r="H86" s="1">
        <f t="shared" si="24"/>
        <v>0</v>
      </c>
      <c r="J86" s="1">
        <f t="shared" si="25"/>
        <v>0</v>
      </c>
      <c r="K86" s="1">
        <f t="shared" si="25"/>
        <v>0</v>
      </c>
      <c r="L86" s="1">
        <f t="shared" si="25"/>
        <v>0</v>
      </c>
      <c r="M86" s="1">
        <f t="shared" si="25"/>
        <v>0</v>
      </c>
      <c r="N86" s="1">
        <f t="shared" si="25"/>
        <v>0</v>
      </c>
      <c r="O86" s="1">
        <f t="shared" si="25"/>
        <v>0</v>
      </c>
      <c r="P86" s="1">
        <f t="shared" si="25"/>
        <v>0</v>
      </c>
      <c r="Q86" s="1">
        <f t="shared" si="25"/>
        <v>0</v>
      </c>
    </row>
    <row r="87" spans="1:17" outlineLevel="2" x14ac:dyDescent="0.25"/>
    <row r="88" spans="1:17" outlineLevel="2" x14ac:dyDescent="0.25"/>
    <row r="89" spans="1:17" outlineLevel="2" x14ac:dyDescent="0.25">
      <c r="B89" s="16" t="s">
        <v>676</v>
      </c>
    </row>
    <row r="90" spans="1:17" outlineLevel="3" x14ac:dyDescent="0.25">
      <c r="E90" s="18" t="str">
        <f t="shared" ref="E90:Q90" si="26">E$81</f>
        <v xml:space="preserve">Time-adjusted variance to totex allowance - standard base cost sharing - real (WR) </v>
      </c>
      <c r="F90" s="1">
        <f t="shared" si="26"/>
        <v>0</v>
      </c>
      <c r="G90" s="1" t="str">
        <f t="shared" si="26"/>
        <v>£m</v>
      </c>
      <c r="H90" s="1">
        <f t="shared" si="26"/>
        <v>0</v>
      </c>
      <c r="I90" s="1">
        <f t="shared" si="26"/>
        <v>0</v>
      </c>
      <c r="J90" s="1">
        <f t="shared" si="26"/>
        <v>0</v>
      </c>
      <c r="K90" s="1">
        <f t="shared" si="26"/>
        <v>0</v>
      </c>
      <c r="L90" s="1">
        <f t="shared" si="26"/>
        <v>0</v>
      </c>
      <c r="M90" s="1">
        <f t="shared" si="26"/>
        <v>0</v>
      </c>
      <c r="N90" s="1">
        <f t="shared" si="26"/>
        <v>0</v>
      </c>
      <c r="O90" s="1">
        <f t="shared" si="26"/>
        <v>0</v>
      </c>
      <c r="P90" s="1">
        <f t="shared" si="26"/>
        <v>0</v>
      </c>
      <c r="Q90" s="1">
        <f t="shared" si="26"/>
        <v>0</v>
      </c>
    </row>
    <row r="91" spans="1:17" outlineLevel="4" x14ac:dyDescent="0.25">
      <c r="E91" s="18" t="str">
        <f t="shared" ref="E91:Q91" si="27">E$82</f>
        <v xml:space="preserve">Time-adjusted variance to totex allowance - standard base cost sharing - real (WN+) </v>
      </c>
      <c r="F91" s="1">
        <f t="shared" si="27"/>
        <v>0</v>
      </c>
      <c r="G91" s="1" t="str">
        <f t="shared" si="27"/>
        <v>£m</v>
      </c>
      <c r="H91" s="1">
        <f t="shared" si="27"/>
        <v>0</v>
      </c>
      <c r="I91" s="1">
        <f t="shared" si="27"/>
        <v>0</v>
      </c>
      <c r="J91" s="1">
        <f t="shared" si="27"/>
        <v>0</v>
      </c>
      <c r="K91" s="1">
        <f t="shared" si="27"/>
        <v>0</v>
      </c>
      <c r="L91" s="1">
        <f t="shared" si="27"/>
        <v>0</v>
      </c>
      <c r="M91" s="1">
        <f t="shared" si="27"/>
        <v>0</v>
      </c>
      <c r="N91" s="1">
        <f t="shared" si="27"/>
        <v>0</v>
      </c>
      <c r="O91" s="1">
        <f t="shared" si="27"/>
        <v>0</v>
      </c>
      <c r="P91" s="1">
        <f t="shared" si="27"/>
        <v>0</v>
      </c>
      <c r="Q91" s="1">
        <f t="shared" si="27"/>
        <v>0</v>
      </c>
    </row>
    <row r="92" spans="1:17" outlineLevel="4" x14ac:dyDescent="0.25">
      <c r="E92" s="18" t="str">
        <f t="shared" ref="E92:Q92" si="28">E$83</f>
        <v xml:space="preserve">Time-adjusted variance to totex allowance - standard base cost sharing - real (WWN+) </v>
      </c>
      <c r="F92" s="1">
        <f t="shared" si="28"/>
        <v>0</v>
      </c>
      <c r="G92" s="1" t="str">
        <f t="shared" si="28"/>
        <v>£m</v>
      </c>
      <c r="H92" s="1">
        <f t="shared" si="28"/>
        <v>0</v>
      </c>
      <c r="I92" s="1">
        <f t="shared" si="28"/>
        <v>0</v>
      </c>
      <c r="J92" s="1">
        <f t="shared" si="28"/>
        <v>0</v>
      </c>
      <c r="K92" s="1">
        <f t="shared" si="28"/>
        <v>0</v>
      </c>
      <c r="L92" s="1">
        <f t="shared" si="28"/>
        <v>0</v>
      </c>
      <c r="M92" s="1">
        <f t="shared" si="28"/>
        <v>0</v>
      </c>
      <c r="N92" s="1">
        <f t="shared" si="28"/>
        <v>0</v>
      </c>
      <c r="O92" s="1">
        <f t="shared" si="28"/>
        <v>0</v>
      </c>
      <c r="P92" s="1">
        <f t="shared" si="28"/>
        <v>0</v>
      </c>
      <c r="Q92" s="1">
        <f t="shared" si="28"/>
        <v>0</v>
      </c>
    </row>
    <row r="93" spans="1:17" outlineLevel="4" x14ac:dyDescent="0.25">
      <c r="E93" s="18" t="str">
        <f t="shared" ref="E93:Q93" si="29">E$84</f>
        <v xml:space="preserve">Time-adjusted variance to totex allowance - standard base cost sharing - real (BIO) </v>
      </c>
      <c r="F93" s="1">
        <f t="shared" si="29"/>
        <v>0</v>
      </c>
      <c r="G93" s="1" t="str">
        <f t="shared" si="29"/>
        <v>£m</v>
      </c>
      <c r="H93" s="1">
        <f t="shared" si="29"/>
        <v>0</v>
      </c>
      <c r="I93" s="1">
        <f t="shared" si="29"/>
        <v>0</v>
      </c>
      <c r="J93" s="1">
        <f t="shared" si="29"/>
        <v>0</v>
      </c>
      <c r="K93" s="1">
        <f t="shared" si="29"/>
        <v>0</v>
      </c>
      <c r="L93" s="1">
        <f t="shared" si="29"/>
        <v>0</v>
      </c>
      <c r="M93" s="1">
        <f t="shared" si="29"/>
        <v>0</v>
      </c>
      <c r="N93" s="1">
        <f t="shared" si="29"/>
        <v>0</v>
      </c>
      <c r="O93" s="1">
        <f t="shared" si="29"/>
        <v>0</v>
      </c>
      <c r="P93" s="1">
        <f t="shared" si="29"/>
        <v>0</v>
      </c>
      <c r="Q93" s="1">
        <f t="shared" si="29"/>
        <v>0</v>
      </c>
    </row>
    <row r="94" spans="1:17" outlineLevel="4" x14ac:dyDescent="0.25">
      <c r="E94" s="18" t="str">
        <f t="shared" ref="E94:Q94" si="30">E$85</f>
        <v xml:space="preserve">Time-adjusted variance to totex allowance - standard base cost sharing - real (ADDN1) </v>
      </c>
      <c r="F94" s="1">
        <f t="shared" si="30"/>
        <v>0</v>
      </c>
      <c r="G94" s="1" t="str">
        <f t="shared" si="30"/>
        <v>£m</v>
      </c>
      <c r="H94" s="1">
        <f t="shared" si="30"/>
        <v>0</v>
      </c>
      <c r="I94" s="1">
        <f t="shared" si="30"/>
        <v>0</v>
      </c>
      <c r="J94" s="1">
        <f t="shared" si="30"/>
        <v>0</v>
      </c>
      <c r="K94" s="1">
        <f t="shared" si="30"/>
        <v>0</v>
      </c>
      <c r="L94" s="1">
        <f t="shared" si="30"/>
        <v>0</v>
      </c>
      <c r="M94" s="1">
        <f t="shared" si="30"/>
        <v>0</v>
      </c>
      <c r="N94" s="1">
        <f t="shared" si="30"/>
        <v>0</v>
      </c>
      <c r="O94" s="1">
        <f t="shared" si="30"/>
        <v>0</v>
      </c>
      <c r="P94" s="1">
        <f t="shared" si="30"/>
        <v>0</v>
      </c>
      <c r="Q94" s="1">
        <f t="shared" si="30"/>
        <v>0</v>
      </c>
    </row>
    <row r="95" spans="1:17" outlineLevel="4" x14ac:dyDescent="0.25">
      <c r="E95" s="18" t="str">
        <f t="shared" ref="E95:Q95" si="31">E$86</f>
        <v xml:space="preserve">Time-adjusted variance to totex allowance - standard base cost sharing - real (ADDN2) </v>
      </c>
      <c r="F95" s="1">
        <f t="shared" si="31"/>
        <v>0</v>
      </c>
      <c r="G95" s="1" t="str">
        <f t="shared" si="31"/>
        <v>£m</v>
      </c>
      <c r="H95" s="1">
        <f t="shared" si="31"/>
        <v>0</v>
      </c>
      <c r="I95" s="1">
        <f t="shared" si="31"/>
        <v>0</v>
      </c>
      <c r="J95" s="1">
        <f t="shared" si="31"/>
        <v>0</v>
      </c>
      <c r="K95" s="1">
        <f t="shared" si="31"/>
        <v>0</v>
      </c>
      <c r="L95" s="1">
        <f t="shared" si="31"/>
        <v>0</v>
      </c>
      <c r="M95" s="1">
        <f t="shared" si="31"/>
        <v>0</v>
      </c>
      <c r="N95" s="1">
        <f t="shared" si="31"/>
        <v>0</v>
      </c>
      <c r="O95" s="1">
        <f t="shared" si="31"/>
        <v>0</v>
      </c>
      <c r="P95" s="1">
        <f t="shared" si="31"/>
        <v>0</v>
      </c>
      <c r="Q95" s="1">
        <f t="shared" si="31"/>
        <v>0</v>
      </c>
    </row>
    <row r="96" spans="1:17" outlineLevel="3" x14ac:dyDescent="0.25">
      <c r="A96" s="5"/>
      <c r="B96" s="5"/>
      <c r="C96" s="10"/>
      <c r="D96" s="11"/>
      <c r="E96" s="6" t="s">
        <v>677</v>
      </c>
      <c r="F96" s="2">
        <f t="shared" ref="F96:F101" si="32">SUM($J90:$Q90)</f>
        <v>0</v>
      </c>
      <c r="G96" s="6" t="s">
        <v>212</v>
      </c>
      <c r="H96" s="1"/>
    </row>
    <row r="97" spans="1:8" outlineLevel="4" x14ac:dyDescent="0.25">
      <c r="A97" s="5"/>
      <c r="B97" s="5"/>
      <c r="C97" s="10"/>
      <c r="D97" s="11"/>
      <c r="E97" s="6" t="s">
        <v>678</v>
      </c>
      <c r="F97" s="2">
        <f t="shared" si="32"/>
        <v>0</v>
      </c>
      <c r="G97" s="6" t="s">
        <v>212</v>
      </c>
      <c r="H97" s="1"/>
    </row>
    <row r="98" spans="1:8" outlineLevel="4" x14ac:dyDescent="0.25">
      <c r="A98" s="5"/>
      <c r="B98" s="5"/>
      <c r="C98" s="10"/>
      <c r="D98" s="11"/>
      <c r="E98" s="6" t="s">
        <v>679</v>
      </c>
      <c r="F98" s="2">
        <f t="shared" si="32"/>
        <v>0</v>
      </c>
      <c r="G98" s="6" t="s">
        <v>212</v>
      </c>
      <c r="H98" s="1"/>
    </row>
    <row r="99" spans="1:8" outlineLevel="4" x14ac:dyDescent="0.25">
      <c r="A99" s="5"/>
      <c r="B99" s="5"/>
      <c r="C99" s="10"/>
      <c r="D99" s="11"/>
      <c r="E99" s="6" t="s">
        <v>680</v>
      </c>
      <c r="F99" s="2">
        <f t="shared" si="32"/>
        <v>0</v>
      </c>
      <c r="G99" s="6" t="s">
        <v>212</v>
      </c>
      <c r="H99" s="1"/>
    </row>
    <row r="100" spans="1:8" outlineLevel="4" x14ac:dyDescent="0.25">
      <c r="A100" s="5"/>
      <c r="B100" s="5"/>
      <c r="C100" s="10"/>
      <c r="D100" s="11"/>
      <c r="E100" s="6" t="s">
        <v>681</v>
      </c>
      <c r="F100" s="2">
        <f t="shared" si="32"/>
        <v>0</v>
      </c>
      <c r="G100" s="6" t="s">
        <v>212</v>
      </c>
      <c r="H100" s="1"/>
    </row>
    <row r="101" spans="1:8" outlineLevel="4" x14ac:dyDescent="0.25">
      <c r="A101" s="5"/>
      <c r="B101" s="5"/>
      <c r="C101" s="10"/>
      <c r="D101" s="11"/>
      <c r="E101" s="6" t="s">
        <v>682</v>
      </c>
      <c r="F101" s="2">
        <f t="shared" si="32"/>
        <v>0</v>
      </c>
      <c r="G101" s="6" t="s">
        <v>212</v>
      </c>
      <c r="H101" s="1"/>
    </row>
    <row r="102" spans="1:8" outlineLevel="2" x14ac:dyDescent="0.25"/>
    <row r="103" spans="1:8" outlineLevel="1" x14ac:dyDescent="0.25"/>
    <row r="104" spans="1:8" outlineLevel="1" x14ac:dyDescent="0.25">
      <c r="B104" s="16" t="s">
        <v>683</v>
      </c>
    </row>
    <row r="105" spans="1:8" outlineLevel="2" x14ac:dyDescent="0.25">
      <c r="B105" s="16" t="s">
        <v>684</v>
      </c>
    </row>
    <row r="106" spans="1:8" outlineLevel="3" x14ac:dyDescent="0.25">
      <c r="E106" s="18" t="str">
        <f t="shared" ref="E106:G106" si="33">E$96</f>
        <v xml:space="preserve">Total variance to totex allowance - standard base cost sharing - real (WR) </v>
      </c>
      <c r="F106" s="1">
        <f t="shared" si="33"/>
        <v>0</v>
      </c>
      <c r="G106" s="18" t="str">
        <f t="shared" si="33"/>
        <v>£m</v>
      </c>
      <c r="H106" s="1"/>
    </row>
    <row r="107" spans="1:8" outlineLevel="4" x14ac:dyDescent="0.25">
      <c r="E107" s="18" t="str">
        <f t="shared" ref="E107:G107" si="34">E$97</f>
        <v xml:space="preserve">Total variance to totex allowance - standard base cost sharing - real (WN+) </v>
      </c>
      <c r="F107" s="1">
        <f t="shared" si="34"/>
        <v>0</v>
      </c>
      <c r="G107" s="18" t="str">
        <f t="shared" si="34"/>
        <v>£m</v>
      </c>
      <c r="H107" s="1"/>
    </row>
    <row r="108" spans="1:8" outlineLevel="4" x14ac:dyDescent="0.25">
      <c r="E108" s="18" t="str">
        <f t="shared" ref="E108:G108" si="35">E$98</f>
        <v xml:space="preserve">Total variance to totex allowance - standard base cost sharing - real (WWN+) </v>
      </c>
      <c r="F108" s="1">
        <f t="shared" si="35"/>
        <v>0</v>
      </c>
      <c r="G108" s="18" t="str">
        <f t="shared" si="35"/>
        <v>£m</v>
      </c>
      <c r="H108" s="1"/>
    </row>
    <row r="109" spans="1:8" outlineLevel="4" x14ac:dyDescent="0.25">
      <c r="E109" s="18" t="str">
        <f t="shared" ref="E109:G109" si="36">E$99</f>
        <v xml:space="preserve">Total variance to totex allowance - standard base cost sharing - real (BIO) </v>
      </c>
      <c r="F109" s="1">
        <f t="shared" si="36"/>
        <v>0</v>
      </c>
      <c r="G109" s="18" t="str">
        <f t="shared" si="36"/>
        <v>£m</v>
      </c>
      <c r="H109" s="1"/>
    </row>
    <row r="110" spans="1:8" outlineLevel="4" x14ac:dyDescent="0.25">
      <c r="E110" s="18" t="str">
        <f t="shared" ref="E110:G110" si="37">E$100</f>
        <v xml:space="preserve">Total variance to totex allowance - standard base cost sharing - real (ADDN1) </v>
      </c>
      <c r="F110" s="1">
        <f t="shared" si="37"/>
        <v>0</v>
      </c>
      <c r="G110" s="18" t="str">
        <f t="shared" si="37"/>
        <v>£m</v>
      </c>
      <c r="H110" s="1"/>
    </row>
    <row r="111" spans="1:8" outlineLevel="4" x14ac:dyDescent="0.25">
      <c r="E111" s="18" t="str">
        <f t="shared" ref="E111:G111" si="38">E$101</f>
        <v xml:space="preserve">Total variance to totex allowance - standard base cost sharing - real (ADDN2) </v>
      </c>
      <c r="F111" s="1">
        <f t="shared" si="38"/>
        <v>0</v>
      </c>
      <c r="G111" s="18" t="str">
        <f t="shared" si="38"/>
        <v>£m</v>
      </c>
      <c r="H111" s="1"/>
    </row>
    <row r="112" spans="1:8" outlineLevel="3" x14ac:dyDescent="0.25">
      <c r="A112" s="5"/>
      <c r="B112" s="5"/>
      <c r="C112" s="10"/>
      <c r="D112" s="11"/>
      <c r="E112" s="6" t="str">
        <f>Inputs!E$340</f>
        <v>Standard base - cost sharing outperformance rate - company share</v>
      </c>
      <c r="F112" s="7">
        <f>Inputs!F$340</f>
        <v>0</v>
      </c>
      <c r="G112" s="6" t="str">
        <f>Inputs!G$340</f>
        <v>%</v>
      </c>
      <c r="H112" s="17"/>
    </row>
    <row r="113" spans="1:8" outlineLevel="3" x14ac:dyDescent="0.25">
      <c r="A113" s="5"/>
      <c r="B113" s="5"/>
      <c r="C113" s="10"/>
      <c r="D113" s="11"/>
      <c r="E113" s="6" t="str">
        <f>Inputs!E$341</f>
        <v>Standard base - cost sharing underperformance rate - company share</v>
      </c>
      <c r="F113" s="7">
        <f>Inputs!F$341</f>
        <v>0</v>
      </c>
      <c r="G113" s="6" t="str">
        <f>Inputs!G$341</f>
        <v>%</v>
      </c>
      <c r="H113" s="17"/>
    </row>
    <row r="114" spans="1:8" outlineLevel="3" x14ac:dyDescent="0.25">
      <c r="E114" s="18" t="s">
        <v>685</v>
      </c>
      <c r="F114" s="17">
        <f t="shared" ref="F114:F119" si="39">IF($F106&lt;0,$F$112,$F$113)</f>
        <v>0</v>
      </c>
      <c r="G114" s="18" t="s">
        <v>451</v>
      </c>
      <c r="H114" s="17"/>
    </row>
    <row r="115" spans="1:8" outlineLevel="4" x14ac:dyDescent="0.25">
      <c r="E115" s="18" t="s">
        <v>686</v>
      </c>
      <c r="F115" s="17">
        <f t="shared" si="39"/>
        <v>0</v>
      </c>
      <c r="G115" s="18" t="s">
        <v>451</v>
      </c>
      <c r="H115" s="17"/>
    </row>
    <row r="116" spans="1:8" outlineLevel="4" x14ac:dyDescent="0.25">
      <c r="E116" s="18" t="s">
        <v>687</v>
      </c>
      <c r="F116" s="17">
        <f t="shared" si="39"/>
        <v>0</v>
      </c>
      <c r="G116" s="18" t="s">
        <v>451</v>
      </c>
      <c r="H116" s="17"/>
    </row>
    <row r="117" spans="1:8" outlineLevel="4" x14ac:dyDescent="0.25">
      <c r="E117" s="18" t="s">
        <v>688</v>
      </c>
      <c r="F117" s="17">
        <f t="shared" si="39"/>
        <v>0</v>
      </c>
      <c r="G117" s="18" t="s">
        <v>451</v>
      </c>
      <c r="H117" s="17"/>
    </row>
    <row r="118" spans="1:8" outlineLevel="4" x14ac:dyDescent="0.25">
      <c r="E118" s="18" t="s">
        <v>689</v>
      </c>
      <c r="F118" s="17">
        <f t="shared" si="39"/>
        <v>0</v>
      </c>
      <c r="G118" s="18" t="s">
        <v>451</v>
      </c>
      <c r="H118" s="17"/>
    </row>
    <row r="119" spans="1:8" outlineLevel="4" x14ac:dyDescent="0.25">
      <c r="E119" s="18" t="s">
        <v>690</v>
      </c>
      <c r="F119" s="17">
        <f t="shared" si="39"/>
        <v>0</v>
      </c>
      <c r="G119" s="18" t="s">
        <v>451</v>
      </c>
      <c r="H119" s="17"/>
    </row>
    <row r="120" spans="1:8" outlineLevel="2" x14ac:dyDescent="0.25"/>
    <row r="121" spans="1:8" outlineLevel="2" x14ac:dyDescent="0.25"/>
    <row r="122" spans="1:8" outlineLevel="2" x14ac:dyDescent="0.25">
      <c r="B122" s="16" t="s">
        <v>691</v>
      </c>
    </row>
    <row r="123" spans="1:8" outlineLevel="3" x14ac:dyDescent="0.25">
      <c r="E123" s="18" t="str">
        <f t="shared" ref="E123:G123" si="40">E$96</f>
        <v xml:space="preserve">Total variance to totex allowance - standard base cost sharing - real (WR) </v>
      </c>
      <c r="F123" s="1">
        <f t="shared" si="40"/>
        <v>0</v>
      </c>
      <c r="G123" s="18" t="str">
        <f t="shared" si="40"/>
        <v>£m</v>
      </c>
      <c r="H123" s="1"/>
    </row>
    <row r="124" spans="1:8" outlineLevel="4" x14ac:dyDescent="0.25">
      <c r="E124" s="18" t="str">
        <f t="shared" ref="E124:G124" si="41">E$97</f>
        <v xml:space="preserve">Total variance to totex allowance - standard base cost sharing - real (WN+) </v>
      </c>
      <c r="F124" s="1">
        <f t="shared" si="41"/>
        <v>0</v>
      </c>
      <c r="G124" s="18" t="str">
        <f t="shared" si="41"/>
        <v>£m</v>
      </c>
      <c r="H124" s="1"/>
    </row>
    <row r="125" spans="1:8" outlineLevel="4" x14ac:dyDescent="0.25">
      <c r="E125" s="18" t="str">
        <f t="shared" ref="E125:G125" si="42">E$98</f>
        <v xml:space="preserve">Total variance to totex allowance - standard base cost sharing - real (WWN+) </v>
      </c>
      <c r="F125" s="1">
        <f t="shared" si="42"/>
        <v>0</v>
      </c>
      <c r="G125" s="18" t="str">
        <f t="shared" si="42"/>
        <v>£m</v>
      </c>
      <c r="H125" s="1"/>
    </row>
    <row r="126" spans="1:8" outlineLevel="4" x14ac:dyDescent="0.25">
      <c r="E126" s="18" t="str">
        <f t="shared" ref="E126:G126" si="43">E$99</f>
        <v xml:space="preserve">Total variance to totex allowance - standard base cost sharing - real (BIO) </v>
      </c>
      <c r="F126" s="1">
        <f t="shared" si="43"/>
        <v>0</v>
      </c>
      <c r="G126" s="18" t="str">
        <f t="shared" si="43"/>
        <v>£m</v>
      </c>
      <c r="H126" s="1"/>
    </row>
    <row r="127" spans="1:8" outlineLevel="4" x14ac:dyDescent="0.25">
      <c r="E127" s="18" t="str">
        <f t="shared" ref="E127:G127" si="44">E$100</f>
        <v xml:space="preserve">Total variance to totex allowance - standard base cost sharing - real (ADDN1) </v>
      </c>
      <c r="F127" s="1">
        <f t="shared" si="44"/>
        <v>0</v>
      </c>
      <c r="G127" s="18" t="str">
        <f t="shared" si="44"/>
        <v>£m</v>
      </c>
      <c r="H127" s="1"/>
    </row>
    <row r="128" spans="1:8" outlineLevel="4" x14ac:dyDescent="0.25">
      <c r="E128" s="18" t="str">
        <f t="shared" ref="E128:G128" si="45">E$101</f>
        <v xml:space="preserve">Total variance to totex allowance - standard base cost sharing - real (ADDN2) </v>
      </c>
      <c r="F128" s="1">
        <f t="shared" si="45"/>
        <v>0</v>
      </c>
      <c r="G128" s="18" t="str">
        <f t="shared" si="45"/>
        <v>£m</v>
      </c>
      <c r="H128" s="1"/>
    </row>
    <row r="129" spans="1:8" outlineLevel="3" x14ac:dyDescent="0.25">
      <c r="E129" s="18" t="str">
        <f t="shared" ref="E129:G129" si="46">E$114</f>
        <v xml:space="preserve">Active sharing rate - standard base cost sharing (WR) </v>
      </c>
      <c r="F129" s="17">
        <f t="shared" si="46"/>
        <v>0</v>
      </c>
      <c r="G129" s="18" t="str">
        <f t="shared" si="46"/>
        <v>%</v>
      </c>
      <c r="H129" s="17"/>
    </row>
    <row r="130" spans="1:8" outlineLevel="4" x14ac:dyDescent="0.25">
      <c r="E130" s="18" t="str">
        <f t="shared" ref="E130:G130" si="47">E$115</f>
        <v xml:space="preserve">Active sharing rate - standard base cost sharing (WN+) </v>
      </c>
      <c r="F130" s="17">
        <f t="shared" si="47"/>
        <v>0</v>
      </c>
      <c r="G130" s="18" t="str">
        <f t="shared" si="47"/>
        <v>%</v>
      </c>
      <c r="H130" s="17"/>
    </row>
    <row r="131" spans="1:8" outlineLevel="4" x14ac:dyDescent="0.25">
      <c r="E131" s="18" t="str">
        <f t="shared" ref="E131:G131" si="48">E$116</f>
        <v xml:space="preserve">Active sharing rate - standard base cost sharing (WWN+) </v>
      </c>
      <c r="F131" s="17">
        <f t="shared" si="48"/>
        <v>0</v>
      </c>
      <c r="G131" s="18" t="str">
        <f t="shared" si="48"/>
        <v>%</v>
      </c>
      <c r="H131" s="17"/>
    </row>
    <row r="132" spans="1:8" outlineLevel="4" x14ac:dyDescent="0.25">
      <c r="E132" s="18" t="str">
        <f t="shared" ref="E132:G132" si="49">E$117</f>
        <v xml:space="preserve">Active sharing rate - standard base cost sharing (BIO) </v>
      </c>
      <c r="F132" s="17">
        <f t="shared" si="49"/>
        <v>0</v>
      </c>
      <c r="G132" s="18" t="str">
        <f t="shared" si="49"/>
        <v>%</v>
      </c>
      <c r="H132" s="17"/>
    </row>
    <row r="133" spans="1:8" outlineLevel="4" x14ac:dyDescent="0.25">
      <c r="E133" s="18" t="str">
        <f t="shared" ref="E133:G133" si="50">E$118</f>
        <v xml:space="preserve">Active sharing rate - standard base cost sharing (ADDN1) </v>
      </c>
      <c r="F133" s="17">
        <f t="shared" si="50"/>
        <v>0</v>
      </c>
      <c r="G133" s="18" t="str">
        <f t="shared" si="50"/>
        <v>%</v>
      </c>
      <c r="H133" s="17"/>
    </row>
    <row r="134" spans="1:8" outlineLevel="4" x14ac:dyDescent="0.25">
      <c r="E134" s="18" t="str">
        <f t="shared" ref="E134:G134" si="51">E$119</f>
        <v xml:space="preserve">Active sharing rate - standard base cost sharing (ADDN2) </v>
      </c>
      <c r="F134" s="17">
        <f t="shared" si="51"/>
        <v>0</v>
      </c>
      <c r="G134" s="18" t="str">
        <f t="shared" si="51"/>
        <v>%</v>
      </c>
      <c r="H134" s="17"/>
    </row>
    <row r="135" spans="1:8" outlineLevel="3" x14ac:dyDescent="0.25">
      <c r="E135" s="18" t="s">
        <v>692</v>
      </c>
      <c r="F135" s="1">
        <f t="shared" ref="F135:F140" si="52">$F123*(1-$F129)</f>
        <v>0</v>
      </c>
      <c r="G135" s="18" t="s">
        <v>212</v>
      </c>
      <c r="H135" s="1"/>
    </row>
    <row r="136" spans="1:8" outlineLevel="4" x14ac:dyDescent="0.25">
      <c r="E136" s="18" t="s">
        <v>693</v>
      </c>
      <c r="F136" s="1">
        <f t="shared" si="52"/>
        <v>0</v>
      </c>
      <c r="G136" s="18" t="s">
        <v>212</v>
      </c>
      <c r="H136" s="1"/>
    </row>
    <row r="137" spans="1:8" outlineLevel="4" x14ac:dyDescent="0.25">
      <c r="E137" s="18" t="s">
        <v>694</v>
      </c>
      <c r="F137" s="1">
        <f t="shared" si="52"/>
        <v>0</v>
      </c>
      <c r="G137" s="18" t="s">
        <v>212</v>
      </c>
      <c r="H137" s="1"/>
    </row>
    <row r="138" spans="1:8" outlineLevel="4" x14ac:dyDescent="0.25">
      <c r="E138" s="18" t="s">
        <v>695</v>
      </c>
      <c r="F138" s="1">
        <f t="shared" si="52"/>
        <v>0</v>
      </c>
      <c r="G138" s="18" t="s">
        <v>212</v>
      </c>
      <c r="H138" s="1"/>
    </row>
    <row r="139" spans="1:8" outlineLevel="4" x14ac:dyDescent="0.25">
      <c r="E139" s="18" t="s">
        <v>696</v>
      </c>
      <c r="F139" s="1">
        <f t="shared" si="52"/>
        <v>0</v>
      </c>
      <c r="G139" s="18" t="s">
        <v>212</v>
      </c>
      <c r="H139" s="1"/>
    </row>
    <row r="140" spans="1:8" outlineLevel="4" x14ac:dyDescent="0.25">
      <c r="E140" s="18" t="s">
        <v>697</v>
      </c>
      <c r="F140" s="1">
        <f t="shared" si="52"/>
        <v>0</v>
      </c>
      <c r="G140" s="18" t="s">
        <v>212</v>
      </c>
      <c r="H140" s="1"/>
    </row>
    <row r="141" spans="1:8" outlineLevel="2" x14ac:dyDescent="0.25"/>
    <row r="143" spans="1:8" x14ac:dyDescent="0.25">
      <c r="A143" s="16" t="s">
        <v>698</v>
      </c>
    </row>
    <row r="144" spans="1:8" outlineLevel="1" x14ac:dyDescent="0.25">
      <c r="B144" s="16" t="s">
        <v>699</v>
      </c>
    </row>
    <row r="145" spans="1:17" outlineLevel="2" x14ac:dyDescent="0.25">
      <c r="A145" s="5"/>
      <c r="B145" s="5"/>
      <c r="C145" s="10"/>
      <c r="D145" s="11"/>
      <c r="E145" s="6" t="str">
        <f>Inputs!E$227</f>
        <v xml:space="preserve">Actual totex for cost sharing reconciliation - business rates - nominal (WR) </v>
      </c>
      <c r="F145" s="2">
        <f>Inputs!F$227</f>
        <v>0</v>
      </c>
      <c r="G145" s="2" t="str">
        <f>Inputs!G$227</f>
        <v>£m</v>
      </c>
      <c r="H145" s="2">
        <f>Inputs!H$227</f>
        <v>0</v>
      </c>
      <c r="I145" s="2">
        <f>Inputs!I$227</f>
        <v>0</v>
      </c>
      <c r="J145" s="2">
        <f>Inputs!J$227</f>
        <v>0</v>
      </c>
      <c r="K145" s="2">
        <f>Inputs!K$227</f>
        <v>0</v>
      </c>
      <c r="L145" s="2">
        <f>Inputs!L$227</f>
        <v>0</v>
      </c>
      <c r="M145" s="2">
        <f>Inputs!M$227</f>
        <v>0</v>
      </c>
      <c r="N145" s="2">
        <f>Inputs!N$227</f>
        <v>0</v>
      </c>
      <c r="O145" s="2">
        <f>Inputs!O$227</f>
        <v>0</v>
      </c>
      <c r="P145" s="2">
        <f>Inputs!P$227</f>
        <v>0</v>
      </c>
      <c r="Q145" s="2">
        <f>Inputs!Q$227</f>
        <v>0</v>
      </c>
    </row>
    <row r="146" spans="1:17" outlineLevel="3" x14ac:dyDescent="0.25">
      <c r="A146" s="5"/>
      <c r="B146" s="5"/>
      <c r="C146" s="10"/>
      <c r="D146" s="11"/>
      <c r="E146" s="6" t="str">
        <f>Inputs!E$228</f>
        <v xml:space="preserve">Actual totex for cost sharing reconciliation - business rates - nominal (WN+) </v>
      </c>
      <c r="F146" s="2">
        <f>Inputs!F$228</f>
        <v>0</v>
      </c>
      <c r="G146" s="2" t="str">
        <f>Inputs!G$228</f>
        <v>£m</v>
      </c>
      <c r="H146" s="2">
        <f>Inputs!H$228</f>
        <v>0</v>
      </c>
      <c r="I146" s="2">
        <f>Inputs!I$228</f>
        <v>0</v>
      </c>
      <c r="J146" s="2">
        <f>Inputs!J$228</f>
        <v>0</v>
      </c>
      <c r="K146" s="2">
        <f>Inputs!K$228</f>
        <v>0</v>
      </c>
      <c r="L146" s="2">
        <f>Inputs!L$228</f>
        <v>0</v>
      </c>
      <c r="M146" s="2">
        <f>Inputs!M$228</f>
        <v>0</v>
      </c>
      <c r="N146" s="2">
        <f>Inputs!N$228</f>
        <v>0</v>
      </c>
      <c r="O146" s="2">
        <f>Inputs!O$228</f>
        <v>0</v>
      </c>
      <c r="P146" s="2">
        <f>Inputs!P$228</f>
        <v>0</v>
      </c>
      <c r="Q146" s="2">
        <f>Inputs!Q$228</f>
        <v>0</v>
      </c>
    </row>
    <row r="147" spans="1:17" outlineLevel="3" x14ac:dyDescent="0.25">
      <c r="A147" s="5"/>
      <c r="B147" s="5"/>
      <c r="C147" s="10"/>
      <c r="D147" s="11"/>
      <c r="E147" s="6" t="str">
        <f>Inputs!E$229</f>
        <v xml:space="preserve">Actual totex for cost sharing reconciliation - business rates - nominal (WWN+) </v>
      </c>
      <c r="F147" s="2">
        <f>Inputs!F$229</f>
        <v>0</v>
      </c>
      <c r="G147" s="2" t="str">
        <f>Inputs!G$229</f>
        <v>£m</v>
      </c>
      <c r="H147" s="2">
        <f>Inputs!H$229</f>
        <v>0</v>
      </c>
      <c r="I147" s="2">
        <f>Inputs!I$229</f>
        <v>0</v>
      </c>
      <c r="J147" s="2">
        <f>Inputs!J$229</f>
        <v>0</v>
      </c>
      <c r="K147" s="2">
        <f>Inputs!K$229</f>
        <v>0</v>
      </c>
      <c r="L147" s="2">
        <f>Inputs!L$229</f>
        <v>0</v>
      </c>
      <c r="M147" s="2">
        <f>Inputs!M$229</f>
        <v>0</v>
      </c>
      <c r="N147" s="2">
        <f>Inputs!N$229</f>
        <v>0</v>
      </c>
      <c r="O147" s="2">
        <f>Inputs!O$229</f>
        <v>0</v>
      </c>
      <c r="P147" s="2">
        <f>Inputs!P$229</f>
        <v>0</v>
      </c>
      <c r="Q147" s="2">
        <f>Inputs!Q$229</f>
        <v>0</v>
      </c>
    </row>
    <row r="148" spans="1:17" outlineLevel="3" x14ac:dyDescent="0.25">
      <c r="A148" s="5"/>
      <c r="B148" s="5"/>
      <c r="C148" s="10"/>
      <c r="D148" s="11"/>
      <c r="E148" s="6" t="str">
        <f>Inputs!E$230</f>
        <v xml:space="preserve">Actual totex for cost sharing reconciliation - business rates - nominal (BIO) </v>
      </c>
      <c r="F148" s="2">
        <f>Inputs!F$230</f>
        <v>0</v>
      </c>
      <c r="G148" s="2" t="str">
        <f>Inputs!G$230</f>
        <v>£m</v>
      </c>
      <c r="H148" s="2">
        <f>Inputs!H$230</f>
        <v>0</v>
      </c>
      <c r="I148" s="2">
        <f>Inputs!I$230</f>
        <v>0</v>
      </c>
      <c r="J148" s="2">
        <f>Inputs!J$230</f>
        <v>0</v>
      </c>
      <c r="K148" s="2">
        <f>Inputs!K$230</f>
        <v>0</v>
      </c>
      <c r="L148" s="2">
        <f>Inputs!L$230</f>
        <v>0</v>
      </c>
      <c r="M148" s="2">
        <f>Inputs!M$230</f>
        <v>0</v>
      </c>
      <c r="N148" s="2">
        <f>Inputs!N$230</f>
        <v>0</v>
      </c>
      <c r="O148" s="2">
        <f>Inputs!O$230</f>
        <v>0</v>
      </c>
      <c r="P148" s="2">
        <f>Inputs!P$230</f>
        <v>0</v>
      </c>
      <c r="Q148" s="2">
        <f>Inputs!Q$230</f>
        <v>0</v>
      </c>
    </row>
    <row r="149" spans="1:17" outlineLevel="3" x14ac:dyDescent="0.25">
      <c r="A149" s="5"/>
      <c r="B149" s="5"/>
      <c r="C149" s="10"/>
      <c r="D149" s="11"/>
      <c r="E149" s="6" t="str">
        <f>Inputs!E$231</f>
        <v xml:space="preserve">Actual totex for cost sharing reconciliation - business rates - nominal (ADDN1) </v>
      </c>
      <c r="F149" s="2">
        <f>Inputs!F$231</f>
        <v>0</v>
      </c>
      <c r="G149" s="2" t="str">
        <f>Inputs!G$231</f>
        <v>£m</v>
      </c>
      <c r="H149" s="2">
        <f>Inputs!H$231</f>
        <v>0</v>
      </c>
      <c r="I149" s="2">
        <f>Inputs!I$231</f>
        <v>0</v>
      </c>
      <c r="J149" s="2">
        <f>Inputs!J$231</f>
        <v>0</v>
      </c>
      <c r="K149" s="2">
        <f>Inputs!K$231</f>
        <v>0</v>
      </c>
      <c r="L149" s="2">
        <f>Inputs!L$231</f>
        <v>0</v>
      </c>
      <c r="M149" s="2">
        <f>Inputs!M$231</f>
        <v>0</v>
      </c>
      <c r="N149" s="2">
        <f>Inputs!N$231</f>
        <v>0</v>
      </c>
      <c r="O149" s="2">
        <f>Inputs!O$231</f>
        <v>0</v>
      </c>
      <c r="P149" s="2">
        <f>Inputs!P$231</f>
        <v>0</v>
      </c>
      <c r="Q149" s="2">
        <f>Inputs!Q$231</f>
        <v>0</v>
      </c>
    </row>
    <row r="150" spans="1:17" outlineLevel="3" x14ac:dyDescent="0.25">
      <c r="A150" s="5"/>
      <c r="B150" s="5"/>
      <c r="C150" s="10"/>
      <c r="D150" s="11"/>
      <c r="E150" s="6" t="str">
        <f>Inputs!E$232</f>
        <v xml:space="preserve">Actual totex for cost sharing reconciliation - business rates - nominal (ADDN2) </v>
      </c>
      <c r="F150" s="2">
        <f>Inputs!F$232</f>
        <v>0</v>
      </c>
      <c r="G150" s="2" t="str">
        <f>Inputs!G$232</f>
        <v>£m</v>
      </c>
      <c r="H150" s="2">
        <f>Inputs!H$232</f>
        <v>0</v>
      </c>
      <c r="I150" s="2">
        <f>Inputs!I$232</f>
        <v>0</v>
      </c>
      <c r="J150" s="2">
        <f>Inputs!J$232</f>
        <v>0</v>
      </c>
      <c r="K150" s="2">
        <f>Inputs!K$232</f>
        <v>0</v>
      </c>
      <c r="L150" s="2">
        <f>Inputs!L$232</f>
        <v>0</v>
      </c>
      <c r="M150" s="2">
        <f>Inputs!M$232</f>
        <v>0</v>
      </c>
      <c r="N150" s="2">
        <f>Inputs!N$232</f>
        <v>0</v>
      </c>
      <c r="O150" s="2">
        <f>Inputs!O$232</f>
        <v>0</v>
      </c>
      <c r="P150" s="2">
        <f>Inputs!P$232</f>
        <v>0</v>
      </c>
      <c r="Q150" s="2">
        <f>Inputs!Q$232</f>
        <v>0</v>
      </c>
    </row>
    <row r="151" spans="1:17" outlineLevel="2" x14ac:dyDescent="0.25">
      <c r="A151" s="5"/>
      <c r="B151" s="5"/>
      <c r="C151" s="10"/>
      <c r="D151" s="11"/>
      <c r="E151" s="6" t="str">
        <f>Indexation!E$43</f>
        <v>CPI(H) - FYA - inflate from base year (2022-23) average</v>
      </c>
      <c r="F151" s="7">
        <f>Indexation!F$43</f>
        <v>0</v>
      </c>
      <c r="G151" s="7" t="str">
        <f>Indexation!G$43</f>
        <v>%</v>
      </c>
      <c r="H151" s="7">
        <f>Indexation!H$43</f>
        <v>0</v>
      </c>
      <c r="I151" s="7">
        <f>Indexation!I$43</f>
        <v>0</v>
      </c>
      <c r="J151" s="7">
        <f>Indexation!J$43</f>
        <v>0</v>
      </c>
      <c r="K151" s="7">
        <f>Indexation!K$43</f>
        <v>0</v>
      </c>
      <c r="L151" s="7">
        <f>Indexation!L$43</f>
        <v>0</v>
      </c>
      <c r="M151" s="7">
        <f>Indexation!M$43</f>
        <v>0</v>
      </c>
      <c r="N151" s="7">
        <f>Indexation!N$43</f>
        <v>0</v>
      </c>
      <c r="O151" s="7">
        <f>Indexation!O$43</f>
        <v>0</v>
      </c>
      <c r="P151" s="7">
        <f>Indexation!P$43</f>
        <v>0</v>
      </c>
      <c r="Q151" s="7">
        <f>Indexation!Q$43</f>
        <v>0</v>
      </c>
    </row>
    <row r="152" spans="1:17" outlineLevel="2" x14ac:dyDescent="0.25">
      <c r="A152" s="5"/>
      <c r="B152" s="5"/>
      <c r="C152" s="10"/>
      <c r="D152" s="11"/>
      <c r="E152" s="6" t="str">
        <f>Time!E$56</f>
        <v>Forecast period flag</v>
      </c>
      <c r="F152" s="3">
        <f>Time!F$56</f>
        <v>0</v>
      </c>
      <c r="G152" s="3" t="str">
        <f>Time!G$56</f>
        <v>flag</v>
      </c>
      <c r="H152" s="3">
        <f>Time!H$56</f>
        <v>5</v>
      </c>
      <c r="I152" s="3">
        <f>Time!I$56</f>
        <v>0</v>
      </c>
      <c r="J152" s="3">
        <f>Time!J$56</f>
        <v>0</v>
      </c>
      <c r="K152" s="3">
        <f>Time!K$56</f>
        <v>0</v>
      </c>
      <c r="L152" s="3">
        <f>Time!L$56</f>
        <v>1</v>
      </c>
      <c r="M152" s="3">
        <f>Time!M$56</f>
        <v>1</v>
      </c>
      <c r="N152" s="3">
        <f>Time!N$56</f>
        <v>1</v>
      </c>
      <c r="O152" s="3">
        <f>Time!O$56</f>
        <v>1</v>
      </c>
      <c r="P152" s="3">
        <f>Time!P$56</f>
        <v>1</v>
      </c>
      <c r="Q152" s="3">
        <f>Time!Q$56</f>
        <v>0</v>
      </c>
    </row>
    <row r="153" spans="1:17" outlineLevel="2" x14ac:dyDescent="0.25">
      <c r="E153" s="18" t="s">
        <v>700</v>
      </c>
      <c r="G153" s="18" t="s">
        <v>212</v>
      </c>
      <c r="H153" s="1">
        <f t="shared" ref="H153:H158" si="53">SUM(J153:Q153)</f>
        <v>0</v>
      </c>
      <c r="J153" s="1">
        <f t="shared" ref="J153:Q158" si="54">IF(J$151=0,0,(J145/J$151)*J$152)</f>
        <v>0</v>
      </c>
      <c r="K153" s="1">
        <f t="shared" si="54"/>
        <v>0</v>
      </c>
      <c r="L153" s="1">
        <f t="shared" si="54"/>
        <v>0</v>
      </c>
      <c r="M153" s="1">
        <f t="shared" si="54"/>
        <v>0</v>
      </c>
      <c r="N153" s="1">
        <f t="shared" si="54"/>
        <v>0</v>
      </c>
      <c r="O153" s="1">
        <f t="shared" si="54"/>
        <v>0</v>
      </c>
      <c r="P153" s="1">
        <f t="shared" si="54"/>
        <v>0</v>
      </c>
      <c r="Q153" s="1">
        <f t="shared" si="54"/>
        <v>0</v>
      </c>
    </row>
    <row r="154" spans="1:17" outlineLevel="3" x14ac:dyDescent="0.25">
      <c r="E154" s="18" t="s">
        <v>701</v>
      </c>
      <c r="G154" s="18" t="s">
        <v>212</v>
      </c>
      <c r="H154" s="1">
        <f t="shared" si="53"/>
        <v>0</v>
      </c>
      <c r="J154" s="1">
        <f t="shared" si="54"/>
        <v>0</v>
      </c>
      <c r="K154" s="1">
        <f t="shared" si="54"/>
        <v>0</v>
      </c>
      <c r="L154" s="1">
        <f t="shared" si="54"/>
        <v>0</v>
      </c>
      <c r="M154" s="1">
        <f t="shared" si="54"/>
        <v>0</v>
      </c>
      <c r="N154" s="1">
        <f t="shared" si="54"/>
        <v>0</v>
      </c>
      <c r="O154" s="1">
        <f t="shared" si="54"/>
        <v>0</v>
      </c>
      <c r="P154" s="1">
        <f t="shared" si="54"/>
        <v>0</v>
      </c>
      <c r="Q154" s="1">
        <f t="shared" si="54"/>
        <v>0</v>
      </c>
    </row>
    <row r="155" spans="1:17" outlineLevel="3" x14ac:dyDescent="0.25">
      <c r="E155" s="18" t="s">
        <v>702</v>
      </c>
      <c r="G155" s="18" t="s">
        <v>212</v>
      </c>
      <c r="H155" s="1">
        <f t="shared" si="53"/>
        <v>0</v>
      </c>
      <c r="J155" s="1">
        <f t="shared" si="54"/>
        <v>0</v>
      </c>
      <c r="K155" s="1">
        <f t="shared" si="54"/>
        <v>0</v>
      </c>
      <c r="L155" s="1">
        <f t="shared" si="54"/>
        <v>0</v>
      </c>
      <c r="M155" s="1">
        <f t="shared" si="54"/>
        <v>0</v>
      </c>
      <c r="N155" s="1">
        <f t="shared" si="54"/>
        <v>0</v>
      </c>
      <c r="O155" s="1">
        <f t="shared" si="54"/>
        <v>0</v>
      </c>
      <c r="P155" s="1">
        <f t="shared" si="54"/>
        <v>0</v>
      </c>
      <c r="Q155" s="1">
        <f t="shared" si="54"/>
        <v>0</v>
      </c>
    </row>
    <row r="156" spans="1:17" outlineLevel="3" x14ac:dyDescent="0.25">
      <c r="E156" s="18" t="s">
        <v>703</v>
      </c>
      <c r="G156" s="18" t="s">
        <v>212</v>
      </c>
      <c r="H156" s="1">
        <f t="shared" si="53"/>
        <v>0</v>
      </c>
      <c r="J156" s="1">
        <f t="shared" si="54"/>
        <v>0</v>
      </c>
      <c r="K156" s="1">
        <f t="shared" si="54"/>
        <v>0</v>
      </c>
      <c r="L156" s="1">
        <f t="shared" si="54"/>
        <v>0</v>
      </c>
      <c r="M156" s="1">
        <f t="shared" si="54"/>
        <v>0</v>
      </c>
      <c r="N156" s="1">
        <f t="shared" si="54"/>
        <v>0</v>
      </c>
      <c r="O156" s="1">
        <f t="shared" si="54"/>
        <v>0</v>
      </c>
      <c r="P156" s="1">
        <f t="shared" si="54"/>
        <v>0</v>
      </c>
      <c r="Q156" s="1">
        <f t="shared" si="54"/>
        <v>0</v>
      </c>
    </row>
    <row r="157" spans="1:17" outlineLevel="3" x14ac:dyDescent="0.25">
      <c r="E157" s="18" t="s">
        <v>704</v>
      </c>
      <c r="G157" s="18" t="s">
        <v>212</v>
      </c>
      <c r="H157" s="1">
        <f t="shared" si="53"/>
        <v>0</v>
      </c>
      <c r="J157" s="1">
        <f t="shared" si="54"/>
        <v>0</v>
      </c>
      <c r="K157" s="1">
        <f t="shared" si="54"/>
        <v>0</v>
      </c>
      <c r="L157" s="1">
        <f t="shared" si="54"/>
        <v>0</v>
      </c>
      <c r="M157" s="1">
        <f t="shared" si="54"/>
        <v>0</v>
      </c>
      <c r="N157" s="1">
        <f t="shared" si="54"/>
        <v>0</v>
      </c>
      <c r="O157" s="1">
        <f t="shared" si="54"/>
        <v>0</v>
      </c>
      <c r="P157" s="1">
        <f t="shared" si="54"/>
        <v>0</v>
      </c>
      <c r="Q157" s="1">
        <f t="shared" si="54"/>
        <v>0</v>
      </c>
    </row>
    <row r="158" spans="1:17" outlineLevel="3" x14ac:dyDescent="0.25">
      <c r="E158" s="18" t="s">
        <v>705</v>
      </c>
      <c r="G158" s="18" t="s">
        <v>212</v>
      </c>
      <c r="H158" s="1">
        <f t="shared" si="53"/>
        <v>0</v>
      </c>
      <c r="J158" s="1">
        <f t="shared" si="54"/>
        <v>0</v>
      </c>
      <c r="K158" s="1">
        <f t="shared" si="54"/>
        <v>0</v>
      </c>
      <c r="L158" s="1">
        <f t="shared" si="54"/>
        <v>0</v>
      </c>
      <c r="M158" s="1">
        <f t="shared" si="54"/>
        <v>0</v>
      </c>
      <c r="N158" s="1">
        <f t="shared" si="54"/>
        <v>0</v>
      </c>
      <c r="O158" s="1">
        <f t="shared" si="54"/>
        <v>0</v>
      </c>
      <c r="P158" s="1">
        <f t="shared" si="54"/>
        <v>0</v>
      </c>
      <c r="Q158" s="1">
        <f t="shared" si="54"/>
        <v>0</v>
      </c>
    </row>
    <row r="159" spans="1:17" outlineLevel="1" x14ac:dyDescent="0.25"/>
    <row r="160" spans="1:17" outlineLevel="1" x14ac:dyDescent="0.25"/>
    <row r="161" spans="1:17" outlineLevel="1" x14ac:dyDescent="0.25"/>
    <row r="162" spans="1:17" outlineLevel="1" x14ac:dyDescent="0.25">
      <c r="B162" s="16" t="s">
        <v>661</v>
      </c>
    </row>
    <row r="163" spans="1:17" outlineLevel="2" x14ac:dyDescent="0.25">
      <c r="B163" s="16" t="s">
        <v>706</v>
      </c>
    </row>
    <row r="164" spans="1:17" outlineLevel="3" x14ac:dyDescent="0.25">
      <c r="E164" s="18" t="str">
        <f t="shared" ref="E164:Q164" si="55">E$153</f>
        <v xml:space="preserve">Actual totex for cost sharing reconciliation - business rates - real (WR) </v>
      </c>
      <c r="F164" s="1">
        <f t="shared" si="55"/>
        <v>0</v>
      </c>
      <c r="G164" s="1" t="str">
        <f t="shared" si="55"/>
        <v>£m</v>
      </c>
      <c r="H164" s="1">
        <f t="shared" si="55"/>
        <v>0</v>
      </c>
      <c r="I164" s="1">
        <f t="shared" si="55"/>
        <v>0</v>
      </c>
      <c r="J164" s="1">
        <f t="shared" si="55"/>
        <v>0</v>
      </c>
      <c r="K164" s="1">
        <f t="shared" si="55"/>
        <v>0</v>
      </c>
      <c r="L164" s="1">
        <f t="shared" si="55"/>
        <v>0</v>
      </c>
      <c r="M164" s="1">
        <f t="shared" si="55"/>
        <v>0</v>
      </c>
      <c r="N164" s="1">
        <f t="shared" si="55"/>
        <v>0</v>
      </c>
      <c r="O164" s="1">
        <f t="shared" si="55"/>
        <v>0</v>
      </c>
      <c r="P164" s="1">
        <f t="shared" si="55"/>
        <v>0</v>
      </c>
      <c r="Q164" s="1">
        <f t="shared" si="55"/>
        <v>0</v>
      </c>
    </row>
    <row r="165" spans="1:17" outlineLevel="4" x14ac:dyDescent="0.25">
      <c r="E165" s="18" t="str">
        <f t="shared" ref="E165:Q165" si="56">E$154</f>
        <v xml:space="preserve">Actual totex for cost sharing reconciliation - business rates - real (WN+) </v>
      </c>
      <c r="F165" s="1">
        <f t="shared" si="56"/>
        <v>0</v>
      </c>
      <c r="G165" s="1" t="str">
        <f t="shared" si="56"/>
        <v>£m</v>
      </c>
      <c r="H165" s="1">
        <f t="shared" si="56"/>
        <v>0</v>
      </c>
      <c r="I165" s="1">
        <f t="shared" si="56"/>
        <v>0</v>
      </c>
      <c r="J165" s="1">
        <f t="shared" si="56"/>
        <v>0</v>
      </c>
      <c r="K165" s="1">
        <f t="shared" si="56"/>
        <v>0</v>
      </c>
      <c r="L165" s="1">
        <f t="shared" si="56"/>
        <v>0</v>
      </c>
      <c r="M165" s="1">
        <f t="shared" si="56"/>
        <v>0</v>
      </c>
      <c r="N165" s="1">
        <f t="shared" si="56"/>
        <v>0</v>
      </c>
      <c r="O165" s="1">
        <f t="shared" si="56"/>
        <v>0</v>
      </c>
      <c r="P165" s="1">
        <f t="shared" si="56"/>
        <v>0</v>
      </c>
      <c r="Q165" s="1">
        <f t="shared" si="56"/>
        <v>0</v>
      </c>
    </row>
    <row r="166" spans="1:17" outlineLevel="4" x14ac:dyDescent="0.25">
      <c r="E166" s="18" t="str">
        <f t="shared" ref="E166:Q166" si="57">E$155</f>
        <v xml:space="preserve">Actual totex for cost sharing reconciliation - business rates - real (WWN+) </v>
      </c>
      <c r="F166" s="1">
        <f t="shared" si="57"/>
        <v>0</v>
      </c>
      <c r="G166" s="1" t="str">
        <f t="shared" si="57"/>
        <v>£m</v>
      </c>
      <c r="H166" s="1">
        <f t="shared" si="57"/>
        <v>0</v>
      </c>
      <c r="I166" s="1">
        <f t="shared" si="57"/>
        <v>0</v>
      </c>
      <c r="J166" s="1">
        <f t="shared" si="57"/>
        <v>0</v>
      </c>
      <c r="K166" s="1">
        <f t="shared" si="57"/>
        <v>0</v>
      </c>
      <c r="L166" s="1">
        <f t="shared" si="57"/>
        <v>0</v>
      </c>
      <c r="M166" s="1">
        <f t="shared" si="57"/>
        <v>0</v>
      </c>
      <c r="N166" s="1">
        <f t="shared" si="57"/>
        <v>0</v>
      </c>
      <c r="O166" s="1">
        <f t="shared" si="57"/>
        <v>0</v>
      </c>
      <c r="P166" s="1">
        <f t="shared" si="57"/>
        <v>0</v>
      </c>
      <c r="Q166" s="1">
        <f t="shared" si="57"/>
        <v>0</v>
      </c>
    </row>
    <row r="167" spans="1:17" outlineLevel="4" x14ac:dyDescent="0.25">
      <c r="E167" s="18" t="str">
        <f t="shared" ref="E167:Q167" si="58">E$156</f>
        <v xml:space="preserve">Actual totex for cost sharing reconciliation - business rates - real (BIO) </v>
      </c>
      <c r="F167" s="1">
        <f t="shared" si="58"/>
        <v>0</v>
      </c>
      <c r="G167" s="1" t="str">
        <f t="shared" si="58"/>
        <v>£m</v>
      </c>
      <c r="H167" s="1">
        <f t="shared" si="58"/>
        <v>0</v>
      </c>
      <c r="I167" s="1">
        <f t="shared" si="58"/>
        <v>0</v>
      </c>
      <c r="J167" s="1">
        <f t="shared" si="58"/>
        <v>0</v>
      </c>
      <c r="K167" s="1">
        <f t="shared" si="58"/>
        <v>0</v>
      </c>
      <c r="L167" s="1">
        <f t="shared" si="58"/>
        <v>0</v>
      </c>
      <c r="M167" s="1">
        <f t="shared" si="58"/>
        <v>0</v>
      </c>
      <c r="N167" s="1">
        <f t="shared" si="58"/>
        <v>0</v>
      </c>
      <c r="O167" s="1">
        <f t="shared" si="58"/>
        <v>0</v>
      </c>
      <c r="P167" s="1">
        <f t="shared" si="58"/>
        <v>0</v>
      </c>
      <c r="Q167" s="1">
        <f t="shared" si="58"/>
        <v>0</v>
      </c>
    </row>
    <row r="168" spans="1:17" outlineLevel="4" x14ac:dyDescent="0.25">
      <c r="E168" s="18" t="str">
        <f t="shared" ref="E168:Q168" si="59">E$157</f>
        <v xml:space="preserve">Actual totex for cost sharing reconciliation - business rates - real (ADDN1) </v>
      </c>
      <c r="F168" s="1">
        <f t="shared" si="59"/>
        <v>0</v>
      </c>
      <c r="G168" s="1" t="str">
        <f t="shared" si="59"/>
        <v>£m</v>
      </c>
      <c r="H168" s="1">
        <f t="shared" si="59"/>
        <v>0</v>
      </c>
      <c r="I168" s="1">
        <f t="shared" si="59"/>
        <v>0</v>
      </c>
      <c r="J168" s="1">
        <f t="shared" si="59"/>
        <v>0</v>
      </c>
      <c r="K168" s="1">
        <f t="shared" si="59"/>
        <v>0</v>
      </c>
      <c r="L168" s="1">
        <f t="shared" si="59"/>
        <v>0</v>
      </c>
      <c r="M168" s="1">
        <f t="shared" si="59"/>
        <v>0</v>
      </c>
      <c r="N168" s="1">
        <f t="shared" si="59"/>
        <v>0</v>
      </c>
      <c r="O168" s="1">
        <f t="shared" si="59"/>
        <v>0</v>
      </c>
      <c r="P168" s="1">
        <f t="shared" si="59"/>
        <v>0</v>
      </c>
      <c r="Q168" s="1">
        <f t="shared" si="59"/>
        <v>0</v>
      </c>
    </row>
    <row r="169" spans="1:17" outlineLevel="4" x14ac:dyDescent="0.25">
      <c r="E169" s="18" t="str">
        <f t="shared" ref="E169:Q169" si="60">E$158</f>
        <v xml:space="preserve">Actual totex for cost sharing reconciliation - business rates - real (ADDN2) </v>
      </c>
      <c r="F169" s="1">
        <f t="shared" si="60"/>
        <v>0</v>
      </c>
      <c r="G169" s="1" t="str">
        <f t="shared" si="60"/>
        <v>£m</v>
      </c>
      <c r="H169" s="1">
        <f t="shared" si="60"/>
        <v>0</v>
      </c>
      <c r="I169" s="1">
        <f t="shared" si="60"/>
        <v>0</v>
      </c>
      <c r="J169" s="1">
        <f t="shared" si="60"/>
        <v>0</v>
      </c>
      <c r="K169" s="1">
        <f t="shared" si="60"/>
        <v>0</v>
      </c>
      <c r="L169" s="1">
        <f t="shared" si="60"/>
        <v>0</v>
      </c>
      <c r="M169" s="1">
        <f t="shared" si="60"/>
        <v>0</v>
      </c>
      <c r="N169" s="1">
        <f t="shared" si="60"/>
        <v>0</v>
      </c>
      <c r="O169" s="1">
        <f t="shared" si="60"/>
        <v>0</v>
      </c>
      <c r="P169" s="1">
        <f t="shared" si="60"/>
        <v>0</v>
      </c>
      <c r="Q169" s="1">
        <f t="shared" si="60"/>
        <v>0</v>
      </c>
    </row>
    <row r="170" spans="1:17" outlineLevel="3" x14ac:dyDescent="0.25">
      <c r="A170" s="5"/>
      <c r="B170" s="5"/>
      <c r="C170" s="10"/>
      <c r="D170" s="11"/>
      <c r="E170" s="6" t="str">
        <f>Inputs!E$28</f>
        <v xml:space="preserve">Totex allowance for cost sharing - business rates - real (WR) </v>
      </c>
      <c r="F170" s="2">
        <f>Inputs!F$28</f>
        <v>0</v>
      </c>
      <c r="G170" s="2" t="str">
        <f>Inputs!G$28</f>
        <v>£m</v>
      </c>
      <c r="H170" s="2">
        <f>Inputs!H$28</f>
        <v>0</v>
      </c>
      <c r="I170" s="2">
        <f>Inputs!I$28</f>
        <v>0</v>
      </c>
      <c r="J170" s="2">
        <f>Inputs!J$28</f>
        <v>0</v>
      </c>
      <c r="K170" s="2">
        <f>Inputs!K$28</f>
        <v>0</v>
      </c>
      <c r="L170" s="2">
        <f>Inputs!L$28</f>
        <v>0</v>
      </c>
      <c r="M170" s="2">
        <f>Inputs!M$28</f>
        <v>0</v>
      </c>
      <c r="N170" s="2">
        <f>Inputs!N$28</f>
        <v>0</v>
      </c>
      <c r="O170" s="2">
        <f>Inputs!O$28</f>
        <v>0</v>
      </c>
      <c r="P170" s="2">
        <f>Inputs!P$28</f>
        <v>0</v>
      </c>
      <c r="Q170" s="2">
        <f>Inputs!Q$28</f>
        <v>0</v>
      </c>
    </row>
    <row r="171" spans="1:17" outlineLevel="4" x14ac:dyDescent="0.25">
      <c r="A171" s="5"/>
      <c r="B171" s="5"/>
      <c r="C171" s="10"/>
      <c r="D171" s="11"/>
      <c r="E171" s="6" t="str">
        <f>Inputs!E$29</f>
        <v xml:space="preserve">Totex allowance for cost sharing - business rates - real (WN+) </v>
      </c>
      <c r="F171" s="2">
        <f>Inputs!F$29</f>
        <v>0</v>
      </c>
      <c r="G171" s="2" t="str">
        <f>Inputs!G$29</f>
        <v>£m</v>
      </c>
      <c r="H171" s="2">
        <f>Inputs!H$29</f>
        <v>0</v>
      </c>
      <c r="I171" s="2">
        <f>Inputs!I$29</f>
        <v>0</v>
      </c>
      <c r="J171" s="2">
        <f>Inputs!J$29</f>
        <v>0</v>
      </c>
      <c r="K171" s="2">
        <f>Inputs!K$29</f>
        <v>0</v>
      </c>
      <c r="L171" s="2">
        <f>Inputs!L$29</f>
        <v>0</v>
      </c>
      <c r="M171" s="2">
        <f>Inputs!M$29</f>
        <v>0</v>
      </c>
      <c r="N171" s="2">
        <f>Inputs!N$29</f>
        <v>0</v>
      </c>
      <c r="O171" s="2">
        <f>Inputs!O$29</f>
        <v>0</v>
      </c>
      <c r="P171" s="2">
        <f>Inputs!P$29</f>
        <v>0</v>
      </c>
      <c r="Q171" s="2">
        <f>Inputs!Q$29</f>
        <v>0</v>
      </c>
    </row>
    <row r="172" spans="1:17" outlineLevel="4" x14ac:dyDescent="0.25">
      <c r="A172" s="5"/>
      <c r="B172" s="5"/>
      <c r="C172" s="10"/>
      <c r="D172" s="11"/>
      <c r="E172" s="6" t="str">
        <f>Inputs!E$30</f>
        <v xml:space="preserve">Totex allowance for cost sharing - business rates - real (WWN+) </v>
      </c>
      <c r="F172" s="2">
        <f>Inputs!F$30</f>
        <v>0</v>
      </c>
      <c r="G172" s="2" t="str">
        <f>Inputs!G$30</f>
        <v>£m</v>
      </c>
      <c r="H172" s="2">
        <f>Inputs!H$30</f>
        <v>0</v>
      </c>
      <c r="I172" s="2">
        <f>Inputs!I$30</f>
        <v>0</v>
      </c>
      <c r="J172" s="2">
        <f>Inputs!J$30</f>
        <v>0</v>
      </c>
      <c r="K172" s="2">
        <f>Inputs!K$30</f>
        <v>0</v>
      </c>
      <c r="L172" s="2">
        <f>Inputs!L$30</f>
        <v>0</v>
      </c>
      <c r="M172" s="2">
        <f>Inputs!M$30</f>
        <v>0</v>
      </c>
      <c r="N172" s="2">
        <f>Inputs!N$30</f>
        <v>0</v>
      </c>
      <c r="O172" s="2">
        <f>Inputs!O$30</f>
        <v>0</v>
      </c>
      <c r="P172" s="2">
        <f>Inputs!P$30</f>
        <v>0</v>
      </c>
      <c r="Q172" s="2">
        <f>Inputs!Q$30</f>
        <v>0</v>
      </c>
    </row>
    <row r="173" spans="1:17" outlineLevel="4" x14ac:dyDescent="0.25">
      <c r="A173" s="5"/>
      <c r="B173" s="5"/>
      <c r="C173" s="10"/>
      <c r="D173" s="11"/>
      <c r="E173" s="6" t="str">
        <f>Inputs!E$31</f>
        <v xml:space="preserve">Totex allowance for cost sharing - business rates - real (BIO) </v>
      </c>
      <c r="F173" s="2">
        <f>Inputs!F$31</f>
        <v>0</v>
      </c>
      <c r="G173" s="2" t="str">
        <f>Inputs!G$31</f>
        <v>£m</v>
      </c>
      <c r="H173" s="2">
        <f>Inputs!H$31</f>
        <v>0</v>
      </c>
      <c r="I173" s="2">
        <f>Inputs!I$31</f>
        <v>0</v>
      </c>
      <c r="J173" s="2">
        <f>Inputs!J$31</f>
        <v>0</v>
      </c>
      <c r="K173" s="2">
        <f>Inputs!K$31</f>
        <v>0</v>
      </c>
      <c r="L173" s="2">
        <f>Inputs!L$31</f>
        <v>0</v>
      </c>
      <c r="M173" s="2">
        <f>Inputs!M$31</f>
        <v>0</v>
      </c>
      <c r="N173" s="2">
        <f>Inputs!N$31</f>
        <v>0</v>
      </c>
      <c r="O173" s="2">
        <f>Inputs!O$31</f>
        <v>0</v>
      </c>
      <c r="P173" s="2">
        <f>Inputs!P$31</f>
        <v>0</v>
      </c>
      <c r="Q173" s="2">
        <f>Inputs!Q$31</f>
        <v>0</v>
      </c>
    </row>
    <row r="174" spans="1:17" outlineLevel="4" x14ac:dyDescent="0.25">
      <c r="A174" s="5"/>
      <c r="B174" s="5"/>
      <c r="C174" s="10"/>
      <c r="D174" s="11"/>
      <c r="E174" s="6" t="str">
        <f>Inputs!E$32</f>
        <v xml:space="preserve">Totex allowance for cost sharing - business rates - real (ADDN1) </v>
      </c>
      <c r="F174" s="2">
        <f>Inputs!F$32</f>
        <v>0</v>
      </c>
      <c r="G174" s="2" t="str">
        <f>Inputs!G$32</f>
        <v>£m</v>
      </c>
      <c r="H174" s="2">
        <f>Inputs!H$32</f>
        <v>0</v>
      </c>
      <c r="I174" s="2">
        <f>Inputs!I$32</f>
        <v>0</v>
      </c>
      <c r="J174" s="2">
        <f>Inputs!J$32</f>
        <v>0</v>
      </c>
      <c r="K174" s="2">
        <f>Inputs!K$32</f>
        <v>0</v>
      </c>
      <c r="L174" s="2">
        <f>Inputs!L$32</f>
        <v>0</v>
      </c>
      <c r="M174" s="2">
        <f>Inputs!M$32</f>
        <v>0</v>
      </c>
      <c r="N174" s="2">
        <f>Inputs!N$32</f>
        <v>0</v>
      </c>
      <c r="O174" s="2">
        <f>Inputs!O$32</f>
        <v>0</v>
      </c>
      <c r="P174" s="2">
        <f>Inputs!P$32</f>
        <v>0</v>
      </c>
      <c r="Q174" s="2">
        <f>Inputs!Q$32</f>
        <v>0</v>
      </c>
    </row>
    <row r="175" spans="1:17" outlineLevel="4" x14ac:dyDescent="0.25">
      <c r="A175" s="5"/>
      <c r="B175" s="5"/>
      <c r="C175" s="10"/>
      <c r="D175" s="11"/>
      <c r="E175" s="6" t="str">
        <f>Inputs!E$33</f>
        <v xml:space="preserve">Totex allowance for cost sharing - business rates - real (ADDN2) </v>
      </c>
      <c r="F175" s="2">
        <f>Inputs!F$33</f>
        <v>0</v>
      </c>
      <c r="G175" s="2" t="str">
        <f>Inputs!G$33</f>
        <v>£m</v>
      </c>
      <c r="H175" s="2">
        <f>Inputs!H$33</f>
        <v>0</v>
      </c>
      <c r="I175" s="2">
        <f>Inputs!I$33</f>
        <v>0</v>
      </c>
      <c r="J175" s="2">
        <f>Inputs!J$33</f>
        <v>0</v>
      </c>
      <c r="K175" s="2">
        <f>Inputs!K$33</f>
        <v>0</v>
      </c>
      <c r="L175" s="2">
        <f>Inputs!L$33</f>
        <v>0</v>
      </c>
      <c r="M175" s="2">
        <f>Inputs!M$33</f>
        <v>0</v>
      </c>
      <c r="N175" s="2">
        <f>Inputs!N$33</f>
        <v>0</v>
      </c>
      <c r="O175" s="2">
        <f>Inputs!O$33</f>
        <v>0</v>
      </c>
      <c r="P175" s="2">
        <f>Inputs!P$33</f>
        <v>0</v>
      </c>
      <c r="Q175" s="2">
        <f>Inputs!Q$33</f>
        <v>0</v>
      </c>
    </row>
    <row r="176" spans="1:17" outlineLevel="3" x14ac:dyDescent="0.25">
      <c r="A176" s="5"/>
      <c r="B176" s="5"/>
      <c r="C176" s="10"/>
      <c r="D176" s="11"/>
      <c r="E176" s="6" t="str">
        <f>Time!E$56</f>
        <v>Forecast period flag</v>
      </c>
      <c r="F176" s="3">
        <f>Time!F$56</f>
        <v>0</v>
      </c>
      <c r="G176" s="3" t="str">
        <f>Time!G$56</f>
        <v>flag</v>
      </c>
      <c r="H176" s="3">
        <f>Time!H$56</f>
        <v>5</v>
      </c>
      <c r="I176" s="3">
        <f>Time!I$56</f>
        <v>0</v>
      </c>
      <c r="J176" s="3">
        <f>Time!J$56</f>
        <v>0</v>
      </c>
      <c r="K176" s="3">
        <f>Time!K$56</f>
        <v>0</v>
      </c>
      <c r="L176" s="3">
        <f>Time!L$56</f>
        <v>1</v>
      </c>
      <c r="M176" s="3">
        <f>Time!M$56</f>
        <v>1</v>
      </c>
      <c r="N176" s="3">
        <f>Time!N$56</f>
        <v>1</v>
      </c>
      <c r="O176" s="3">
        <f>Time!O$56</f>
        <v>1</v>
      </c>
      <c r="P176" s="3">
        <f>Time!P$56</f>
        <v>1</v>
      </c>
      <c r="Q176" s="3">
        <f>Time!Q$56</f>
        <v>0</v>
      </c>
    </row>
    <row r="177" spans="1:17" outlineLevel="3" x14ac:dyDescent="0.25">
      <c r="E177" s="18" t="s">
        <v>707</v>
      </c>
      <c r="G177" s="18" t="s">
        <v>212</v>
      </c>
      <c r="H177" s="1">
        <f t="shared" ref="H177:H182" si="61">SUM(J177:Q177)</f>
        <v>0</v>
      </c>
      <c r="J177" s="1">
        <f t="shared" ref="J177:Q182" si="62">(J164-J170)*J$176</f>
        <v>0</v>
      </c>
      <c r="K177" s="1">
        <f t="shared" si="62"/>
        <v>0</v>
      </c>
      <c r="L177" s="1">
        <f t="shared" si="62"/>
        <v>0</v>
      </c>
      <c r="M177" s="1">
        <f t="shared" si="62"/>
        <v>0</v>
      </c>
      <c r="N177" s="1">
        <f t="shared" si="62"/>
        <v>0</v>
      </c>
      <c r="O177" s="1">
        <f t="shared" si="62"/>
        <v>0</v>
      </c>
      <c r="P177" s="1">
        <f t="shared" si="62"/>
        <v>0</v>
      </c>
      <c r="Q177" s="1">
        <f t="shared" si="62"/>
        <v>0</v>
      </c>
    </row>
    <row r="178" spans="1:17" outlineLevel="4" x14ac:dyDescent="0.25">
      <c r="E178" s="18" t="s">
        <v>708</v>
      </c>
      <c r="G178" s="18" t="s">
        <v>212</v>
      </c>
      <c r="H178" s="1">
        <f t="shared" si="61"/>
        <v>0</v>
      </c>
      <c r="J178" s="1">
        <f t="shared" si="62"/>
        <v>0</v>
      </c>
      <c r="K178" s="1">
        <f t="shared" si="62"/>
        <v>0</v>
      </c>
      <c r="L178" s="1">
        <f t="shared" si="62"/>
        <v>0</v>
      </c>
      <c r="M178" s="1">
        <f t="shared" si="62"/>
        <v>0</v>
      </c>
      <c r="N178" s="1">
        <f t="shared" si="62"/>
        <v>0</v>
      </c>
      <c r="O178" s="1">
        <f t="shared" si="62"/>
        <v>0</v>
      </c>
      <c r="P178" s="1">
        <f t="shared" si="62"/>
        <v>0</v>
      </c>
      <c r="Q178" s="1">
        <f t="shared" si="62"/>
        <v>0</v>
      </c>
    </row>
    <row r="179" spans="1:17" outlineLevel="4" x14ac:dyDescent="0.25">
      <c r="E179" s="18" t="s">
        <v>709</v>
      </c>
      <c r="G179" s="18" t="s">
        <v>212</v>
      </c>
      <c r="H179" s="1">
        <f t="shared" si="61"/>
        <v>0</v>
      </c>
      <c r="J179" s="1">
        <f t="shared" si="62"/>
        <v>0</v>
      </c>
      <c r="K179" s="1">
        <f t="shared" si="62"/>
        <v>0</v>
      </c>
      <c r="L179" s="1">
        <f t="shared" si="62"/>
        <v>0</v>
      </c>
      <c r="M179" s="1">
        <f t="shared" si="62"/>
        <v>0</v>
      </c>
      <c r="N179" s="1">
        <f t="shared" si="62"/>
        <v>0</v>
      </c>
      <c r="O179" s="1">
        <f t="shared" si="62"/>
        <v>0</v>
      </c>
      <c r="P179" s="1">
        <f t="shared" si="62"/>
        <v>0</v>
      </c>
      <c r="Q179" s="1">
        <f t="shared" si="62"/>
        <v>0</v>
      </c>
    </row>
    <row r="180" spans="1:17" outlineLevel="4" x14ac:dyDescent="0.25">
      <c r="E180" s="18" t="s">
        <v>710</v>
      </c>
      <c r="G180" s="18" t="s">
        <v>212</v>
      </c>
      <c r="H180" s="1">
        <f t="shared" si="61"/>
        <v>0</v>
      </c>
      <c r="J180" s="1">
        <f t="shared" si="62"/>
        <v>0</v>
      </c>
      <c r="K180" s="1">
        <f t="shared" si="62"/>
        <v>0</v>
      </c>
      <c r="L180" s="1">
        <f t="shared" si="62"/>
        <v>0</v>
      </c>
      <c r="M180" s="1">
        <f t="shared" si="62"/>
        <v>0</v>
      </c>
      <c r="N180" s="1">
        <f t="shared" si="62"/>
        <v>0</v>
      </c>
      <c r="O180" s="1">
        <f t="shared" si="62"/>
        <v>0</v>
      </c>
      <c r="P180" s="1">
        <f t="shared" si="62"/>
        <v>0</v>
      </c>
      <c r="Q180" s="1">
        <f t="shared" si="62"/>
        <v>0</v>
      </c>
    </row>
    <row r="181" spans="1:17" outlineLevel="4" x14ac:dyDescent="0.25">
      <c r="E181" s="18" t="s">
        <v>711</v>
      </c>
      <c r="G181" s="18" t="s">
        <v>212</v>
      </c>
      <c r="H181" s="1">
        <f t="shared" si="61"/>
        <v>0</v>
      </c>
      <c r="J181" s="1">
        <f t="shared" si="62"/>
        <v>0</v>
      </c>
      <c r="K181" s="1">
        <f t="shared" si="62"/>
        <v>0</v>
      </c>
      <c r="L181" s="1">
        <f t="shared" si="62"/>
        <v>0</v>
      </c>
      <c r="M181" s="1">
        <f t="shared" si="62"/>
        <v>0</v>
      </c>
      <c r="N181" s="1">
        <f t="shared" si="62"/>
        <v>0</v>
      </c>
      <c r="O181" s="1">
        <f t="shared" si="62"/>
        <v>0</v>
      </c>
      <c r="P181" s="1">
        <f t="shared" si="62"/>
        <v>0</v>
      </c>
      <c r="Q181" s="1">
        <f t="shared" si="62"/>
        <v>0</v>
      </c>
    </row>
    <row r="182" spans="1:17" outlineLevel="4" x14ac:dyDescent="0.25">
      <c r="E182" s="18" t="s">
        <v>712</v>
      </c>
      <c r="G182" s="18" t="s">
        <v>212</v>
      </c>
      <c r="H182" s="1">
        <f t="shared" si="61"/>
        <v>0</v>
      </c>
      <c r="J182" s="1">
        <f t="shared" si="62"/>
        <v>0</v>
      </c>
      <c r="K182" s="1">
        <f t="shared" si="62"/>
        <v>0</v>
      </c>
      <c r="L182" s="1">
        <f t="shared" si="62"/>
        <v>0</v>
      </c>
      <c r="M182" s="1">
        <f t="shared" si="62"/>
        <v>0</v>
      </c>
      <c r="N182" s="1">
        <f t="shared" si="62"/>
        <v>0</v>
      </c>
      <c r="O182" s="1">
        <f t="shared" si="62"/>
        <v>0</v>
      </c>
      <c r="P182" s="1">
        <f t="shared" si="62"/>
        <v>0</v>
      </c>
      <c r="Q182" s="1">
        <f t="shared" si="62"/>
        <v>0</v>
      </c>
    </row>
    <row r="183" spans="1:17" outlineLevel="2" x14ac:dyDescent="0.25"/>
    <row r="184" spans="1:17" outlineLevel="2" x14ac:dyDescent="0.25"/>
    <row r="185" spans="1:17" outlineLevel="2" x14ac:dyDescent="0.25">
      <c r="B185" s="16" t="s">
        <v>713</v>
      </c>
    </row>
    <row r="186" spans="1:17" outlineLevel="3" x14ac:dyDescent="0.25">
      <c r="E186" s="18" t="str">
        <f t="shared" ref="E186:Q186" si="63">E$177</f>
        <v xml:space="preserve">Variance to totex allowance - business rates - real (WR) </v>
      </c>
      <c r="F186" s="1">
        <f t="shared" si="63"/>
        <v>0</v>
      </c>
      <c r="G186" s="1" t="str">
        <f t="shared" si="63"/>
        <v>£m</v>
      </c>
      <c r="H186" s="1">
        <f t="shared" si="63"/>
        <v>0</v>
      </c>
      <c r="I186" s="1">
        <f t="shared" si="63"/>
        <v>0</v>
      </c>
      <c r="J186" s="1">
        <f t="shared" si="63"/>
        <v>0</v>
      </c>
      <c r="K186" s="1">
        <f t="shared" si="63"/>
        <v>0</v>
      </c>
      <c r="L186" s="1">
        <f t="shared" si="63"/>
        <v>0</v>
      </c>
      <c r="M186" s="1">
        <f t="shared" si="63"/>
        <v>0</v>
      </c>
      <c r="N186" s="1">
        <f t="shared" si="63"/>
        <v>0</v>
      </c>
      <c r="O186" s="1">
        <f t="shared" si="63"/>
        <v>0</v>
      </c>
      <c r="P186" s="1">
        <f t="shared" si="63"/>
        <v>0</v>
      </c>
      <c r="Q186" s="1">
        <f t="shared" si="63"/>
        <v>0</v>
      </c>
    </row>
    <row r="187" spans="1:17" outlineLevel="4" x14ac:dyDescent="0.25">
      <c r="E187" s="18" t="str">
        <f t="shared" ref="E187:Q187" si="64">E$178</f>
        <v xml:space="preserve">Variance to totex allowance - business rates - real (WN+) </v>
      </c>
      <c r="F187" s="1">
        <f t="shared" si="64"/>
        <v>0</v>
      </c>
      <c r="G187" s="1" t="str">
        <f t="shared" si="64"/>
        <v>£m</v>
      </c>
      <c r="H187" s="1">
        <f t="shared" si="64"/>
        <v>0</v>
      </c>
      <c r="I187" s="1">
        <f t="shared" si="64"/>
        <v>0</v>
      </c>
      <c r="J187" s="1">
        <f t="shared" si="64"/>
        <v>0</v>
      </c>
      <c r="K187" s="1">
        <f t="shared" si="64"/>
        <v>0</v>
      </c>
      <c r="L187" s="1">
        <f t="shared" si="64"/>
        <v>0</v>
      </c>
      <c r="M187" s="1">
        <f t="shared" si="64"/>
        <v>0</v>
      </c>
      <c r="N187" s="1">
        <f t="shared" si="64"/>
        <v>0</v>
      </c>
      <c r="O187" s="1">
        <f t="shared" si="64"/>
        <v>0</v>
      </c>
      <c r="P187" s="1">
        <f t="shared" si="64"/>
        <v>0</v>
      </c>
      <c r="Q187" s="1">
        <f t="shared" si="64"/>
        <v>0</v>
      </c>
    </row>
    <row r="188" spans="1:17" outlineLevel="4" x14ac:dyDescent="0.25">
      <c r="E188" s="18" t="str">
        <f t="shared" ref="E188:Q188" si="65">E$179</f>
        <v xml:space="preserve">Variance to totex allowance - business rates - real (WWN+) </v>
      </c>
      <c r="F188" s="1">
        <f t="shared" si="65"/>
        <v>0</v>
      </c>
      <c r="G188" s="1" t="str">
        <f t="shared" si="65"/>
        <v>£m</v>
      </c>
      <c r="H188" s="1">
        <f t="shared" si="65"/>
        <v>0</v>
      </c>
      <c r="I188" s="1">
        <f t="shared" si="65"/>
        <v>0</v>
      </c>
      <c r="J188" s="1">
        <f t="shared" si="65"/>
        <v>0</v>
      </c>
      <c r="K188" s="1">
        <f t="shared" si="65"/>
        <v>0</v>
      </c>
      <c r="L188" s="1">
        <f t="shared" si="65"/>
        <v>0</v>
      </c>
      <c r="M188" s="1">
        <f t="shared" si="65"/>
        <v>0</v>
      </c>
      <c r="N188" s="1">
        <f t="shared" si="65"/>
        <v>0</v>
      </c>
      <c r="O188" s="1">
        <f t="shared" si="65"/>
        <v>0</v>
      </c>
      <c r="P188" s="1">
        <f t="shared" si="65"/>
        <v>0</v>
      </c>
      <c r="Q188" s="1">
        <f t="shared" si="65"/>
        <v>0</v>
      </c>
    </row>
    <row r="189" spans="1:17" outlineLevel="4" x14ac:dyDescent="0.25">
      <c r="E189" s="18" t="str">
        <f t="shared" ref="E189:Q189" si="66">E$180</f>
        <v xml:space="preserve">Variance to totex allowance - business rates - real (BIO) </v>
      </c>
      <c r="F189" s="1">
        <f t="shared" si="66"/>
        <v>0</v>
      </c>
      <c r="G189" s="1" t="str">
        <f t="shared" si="66"/>
        <v>£m</v>
      </c>
      <c r="H189" s="1">
        <f t="shared" si="66"/>
        <v>0</v>
      </c>
      <c r="I189" s="1">
        <f t="shared" si="66"/>
        <v>0</v>
      </c>
      <c r="J189" s="1">
        <f t="shared" si="66"/>
        <v>0</v>
      </c>
      <c r="K189" s="1">
        <f t="shared" si="66"/>
        <v>0</v>
      </c>
      <c r="L189" s="1">
        <f t="shared" si="66"/>
        <v>0</v>
      </c>
      <c r="M189" s="1">
        <f t="shared" si="66"/>
        <v>0</v>
      </c>
      <c r="N189" s="1">
        <f t="shared" si="66"/>
        <v>0</v>
      </c>
      <c r="O189" s="1">
        <f t="shared" si="66"/>
        <v>0</v>
      </c>
      <c r="P189" s="1">
        <f t="shared" si="66"/>
        <v>0</v>
      </c>
      <c r="Q189" s="1">
        <f t="shared" si="66"/>
        <v>0</v>
      </c>
    </row>
    <row r="190" spans="1:17" outlineLevel="4" x14ac:dyDescent="0.25">
      <c r="E190" s="18" t="str">
        <f t="shared" ref="E190:Q190" si="67">E$181</f>
        <v xml:space="preserve">Variance to totex allowance - business rates - real (ADDN1) </v>
      </c>
      <c r="F190" s="1">
        <f t="shared" si="67"/>
        <v>0</v>
      </c>
      <c r="G190" s="1" t="str">
        <f t="shared" si="67"/>
        <v>£m</v>
      </c>
      <c r="H190" s="1">
        <f t="shared" si="67"/>
        <v>0</v>
      </c>
      <c r="I190" s="1">
        <f t="shared" si="67"/>
        <v>0</v>
      </c>
      <c r="J190" s="1">
        <f t="shared" si="67"/>
        <v>0</v>
      </c>
      <c r="K190" s="1">
        <f t="shared" si="67"/>
        <v>0</v>
      </c>
      <c r="L190" s="1">
        <f t="shared" si="67"/>
        <v>0</v>
      </c>
      <c r="M190" s="1">
        <f t="shared" si="67"/>
        <v>0</v>
      </c>
      <c r="N190" s="1">
        <f t="shared" si="67"/>
        <v>0</v>
      </c>
      <c r="O190" s="1">
        <f t="shared" si="67"/>
        <v>0</v>
      </c>
      <c r="P190" s="1">
        <f t="shared" si="67"/>
        <v>0</v>
      </c>
      <c r="Q190" s="1">
        <f t="shared" si="67"/>
        <v>0</v>
      </c>
    </row>
    <row r="191" spans="1:17" outlineLevel="4" x14ac:dyDescent="0.25">
      <c r="E191" s="18" t="str">
        <f t="shared" ref="E191:Q191" si="68">E$182</f>
        <v xml:space="preserve">Variance to totex allowance - business rates - real (ADDN2) </v>
      </c>
      <c r="F191" s="1">
        <f t="shared" si="68"/>
        <v>0</v>
      </c>
      <c r="G191" s="1" t="str">
        <f t="shared" si="68"/>
        <v>£m</v>
      </c>
      <c r="H191" s="1">
        <f t="shared" si="68"/>
        <v>0</v>
      </c>
      <c r="I191" s="1">
        <f t="shared" si="68"/>
        <v>0</v>
      </c>
      <c r="J191" s="1">
        <f t="shared" si="68"/>
        <v>0</v>
      </c>
      <c r="K191" s="1">
        <f t="shared" si="68"/>
        <v>0</v>
      </c>
      <c r="L191" s="1">
        <f t="shared" si="68"/>
        <v>0</v>
      </c>
      <c r="M191" s="1">
        <f t="shared" si="68"/>
        <v>0</v>
      </c>
      <c r="N191" s="1">
        <f t="shared" si="68"/>
        <v>0</v>
      </c>
      <c r="O191" s="1">
        <f t="shared" si="68"/>
        <v>0</v>
      </c>
      <c r="P191" s="1">
        <f t="shared" si="68"/>
        <v>0</v>
      </c>
      <c r="Q191" s="1">
        <f t="shared" si="68"/>
        <v>0</v>
      </c>
    </row>
    <row r="192" spans="1:17" outlineLevel="3" x14ac:dyDescent="0.25">
      <c r="A192" s="5"/>
      <c r="B192" s="5"/>
      <c r="C192" s="10"/>
      <c r="D192" s="11"/>
      <c r="E192" s="6" t="str">
        <f>Financing!E$13</f>
        <v>Time value of money factor</v>
      </c>
      <c r="F192" s="8">
        <f>Financing!F$13</f>
        <v>0</v>
      </c>
      <c r="G192" s="8" t="str">
        <f>Financing!G$13</f>
        <v>factor</v>
      </c>
      <c r="H192" s="8">
        <f>Financing!H$13</f>
        <v>0</v>
      </c>
      <c r="I192" s="8">
        <f>Financing!I$13</f>
        <v>0</v>
      </c>
      <c r="J192" s="8">
        <f>Financing!J$13</f>
        <v>1</v>
      </c>
      <c r="K192" s="8">
        <f>Financing!K$13</f>
        <v>1</v>
      </c>
      <c r="L192" s="8">
        <f>Financing!L$13</f>
        <v>1</v>
      </c>
      <c r="M192" s="8">
        <f>Financing!M$13</f>
        <v>1</v>
      </c>
      <c r="N192" s="8">
        <f>Financing!N$13</f>
        <v>1</v>
      </c>
      <c r="O192" s="8">
        <f>Financing!O$13</f>
        <v>1</v>
      </c>
      <c r="P192" s="8">
        <f>Financing!P$13</f>
        <v>1</v>
      </c>
      <c r="Q192" s="8">
        <f>Financing!Q$13</f>
        <v>1</v>
      </c>
    </row>
    <row r="193" spans="1:17" outlineLevel="3" x14ac:dyDescent="0.25">
      <c r="E193" s="18" t="s">
        <v>714</v>
      </c>
      <c r="G193" s="18" t="s">
        <v>212</v>
      </c>
      <c r="H193" s="1">
        <f t="shared" ref="H193:H198" si="69">SUM(J193:Q193)</f>
        <v>0</v>
      </c>
      <c r="J193" s="1">
        <f t="shared" ref="J193:Q198" si="70">J186*J$192</f>
        <v>0</v>
      </c>
      <c r="K193" s="1">
        <f t="shared" si="70"/>
        <v>0</v>
      </c>
      <c r="L193" s="1">
        <f t="shared" si="70"/>
        <v>0</v>
      </c>
      <c r="M193" s="1">
        <f t="shared" si="70"/>
        <v>0</v>
      </c>
      <c r="N193" s="1">
        <f t="shared" si="70"/>
        <v>0</v>
      </c>
      <c r="O193" s="1">
        <f t="shared" si="70"/>
        <v>0</v>
      </c>
      <c r="P193" s="1">
        <f t="shared" si="70"/>
        <v>0</v>
      </c>
      <c r="Q193" s="1">
        <f t="shared" si="70"/>
        <v>0</v>
      </c>
    </row>
    <row r="194" spans="1:17" outlineLevel="4" x14ac:dyDescent="0.25">
      <c r="E194" s="18" t="s">
        <v>715</v>
      </c>
      <c r="G194" s="18" t="s">
        <v>212</v>
      </c>
      <c r="H194" s="1">
        <f t="shared" si="69"/>
        <v>0</v>
      </c>
      <c r="J194" s="1">
        <f t="shared" si="70"/>
        <v>0</v>
      </c>
      <c r="K194" s="1">
        <f t="shared" si="70"/>
        <v>0</v>
      </c>
      <c r="L194" s="1">
        <f t="shared" si="70"/>
        <v>0</v>
      </c>
      <c r="M194" s="1">
        <f t="shared" si="70"/>
        <v>0</v>
      </c>
      <c r="N194" s="1">
        <f t="shared" si="70"/>
        <v>0</v>
      </c>
      <c r="O194" s="1">
        <f t="shared" si="70"/>
        <v>0</v>
      </c>
      <c r="P194" s="1">
        <f t="shared" si="70"/>
        <v>0</v>
      </c>
      <c r="Q194" s="1">
        <f t="shared" si="70"/>
        <v>0</v>
      </c>
    </row>
    <row r="195" spans="1:17" outlineLevel="4" x14ac:dyDescent="0.25">
      <c r="E195" s="18" t="s">
        <v>716</v>
      </c>
      <c r="G195" s="18" t="s">
        <v>212</v>
      </c>
      <c r="H195" s="1">
        <f t="shared" si="69"/>
        <v>0</v>
      </c>
      <c r="J195" s="1">
        <f t="shared" si="70"/>
        <v>0</v>
      </c>
      <c r="K195" s="1">
        <f t="shared" si="70"/>
        <v>0</v>
      </c>
      <c r="L195" s="1">
        <f t="shared" si="70"/>
        <v>0</v>
      </c>
      <c r="M195" s="1">
        <f t="shared" si="70"/>
        <v>0</v>
      </c>
      <c r="N195" s="1">
        <f t="shared" si="70"/>
        <v>0</v>
      </c>
      <c r="O195" s="1">
        <f t="shared" si="70"/>
        <v>0</v>
      </c>
      <c r="P195" s="1">
        <f t="shared" si="70"/>
        <v>0</v>
      </c>
      <c r="Q195" s="1">
        <f t="shared" si="70"/>
        <v>0</v>
      </c>
    </row>
    <row r="196" spans="1:17" outlineLevel="4" x14ac:dyDescent="0.25">
      <c r="E196" s="18" t="s">
        <v>717</v>
      </c>
      <c r="G196" s="18" t="s">
        <v>212</v>
      </c>
      <c r="H196" s="1">
        <f t="shared" si="69"/>
        <v>0</v>
      </c>
      <c r="J196" s="1">
        <f t="shared" si="70"/>
        <v>0</v>
      </c>
      <c r="K196" s="1">
        <f t="shared" si="70"/>
        <v>0</v>
      </c>
      <c r="L196" s="1">
        <f t="shared" si="70"/>
        <v>0</v>
      </c>
      <c r="M196" s="1">
        <f t="shared" si="70"/>
        <v>0</v>
      </c>
      <c r="N196" s="1">
        <f t="shared" si="70"/>
        <v>0</v>
      </c>
      <c r="O196" s="1">
        <f t="shared" si="70"/>
        <v>0</v>
      </c>
      <c r="P196" s="1">
        <f t="shared" si="70"/>
        <v>0</v>
      </c>
      <c r="Q196" s="1">
        <f t="shared" si="70"/>
        <v>0</v>
      </c>
    </row>
    <row r="197" spans="1:17" outlineLevel="4" x14ac:dyDescent="0.25">
      <c r="E197" s="18" t="s">
        <v>718</v>
      </c>
      <c r="G197" s="18" t="s">
        <v>212</v>
      </c>
      <c r="H197" s="1">
        <f t="shared" si="69"/>
        <v>0</v>
      </c>
      <c r="J197" s="1">
        <f t="shared" si="70"/>
        <v>0</v>
      </c>
      <c r="K197" s="1">
        <f t="shared" si="70"/>
        <v>0</v>
      </c>
      <c r="L197" s="1">
        <f t="shared" si="70"/>
        <v>0</v>
      </c>
      <c r="M197" s="1">
        <f t="shared" si="70"/>
        <v>0</v>
      </c>
      <c r="N197" s="1">
        <f t="shared" si="70"/>
        <v>0</v>
      </c>
      <c r="O197" s="1">
        <f t="shared" si="70"/>
        <v>0</v>
      </c>
      <c r="P197" s="1">
        <f t="shared" si="70"/>
        <v>0</v>
      </c>
      <c r="Q197" s="1">
        <f t="shared" si="70"/>
        <v>0</v>
      </c>
    </row>
    <row r="198" spans="1:17" outlineLevel="4" x14ac:dyDescent="0.25">
      <c r="E198" s="18" t="s">
        <v>719</v>
      </c>
      <c r="G198" s="18" t="s">
        <v>212</v>
      </c>
      <c r="H198" s="1">
        <f t="shared" si="69"/>
        <v>0</v>
      </c>
      <c r="J198" s="1">
        <f t="shared" si="70"/>
        <v>0</v>
      </c>
      <c r="K198" s="1">
        <f t="shared" si="70"/>
        <v>0</v>
      </c>
      <c r="L198" s="1">
        <f t="shared" si="70"/>
        <v>0</v>
      </c>
      <c r="M198" s="1">
        <f t="shared" si="70"/>
        <v>0</v>
      </c>
      <c r="N198" s="1">
        <f t="shared" si="70"/>
        <v>0</v>
      </c>
      <c r="O198" s="1">
        <f t="shared" si="70"/>
        <v>0</v>
      </c>
      <c r="P198" s="1">
        <f t="shared" si="70"/>
        <v>0</v>
      </c>
      <c r="Q198" s="1">
        <f t="shared" si="70"/>
        <v>0</v>
      </c>
    </row>
    <row r="199" spans="1:17" outlineLevel="2" x14ac:dyDescent="0.25"/>
    <row r="200" spans="1:17" outlineLevel="2" x14ac:dyDescent="0.25"/>
    <row r="201" spans="1:17" outlineLevel="2" x14ac:dyDescent="0.25">
      <c r="B201" s="16" t="s">
        <v>720</v>
      </c>
    </row>
    <row r="202" spans="1:17" outlineLevel="3" x14ac:dyDescent="0.25">
      <c r="E202" s="18" t="str">
        <f t="shared" ref="E202:Q202" si="71">E$193</f>
        <v xml:space="preserve">Time-adjusted variance to totex allowance - business rates - real (WR) </v>
      </c>
      <c r="F202" s="1">
        <f t="shared" si="71"/>
        <v>0</v>
      </c>
      <c r="G202" s="1" t="str">
        <f t="shared" si="71"/>
        <v>£m</v>
      </c>
      <c r="H202" s="1">
        <f t="shared" si="71"/>
        <v>0</v>
      </c>
      <c r="I202" s="1">
        <f t="shared" si="71"/>
        <v>0</v>
      </c>
      <c r="J202" s="1">
        <f t="shared" si="71"/>
        <v>0</v>
      </c>
      <c r="K202" s="1">
        <f t="shared" si="71"/>
        <v>0</v>
      </c>
      <c r="L202" s="1">
        <f t="shared" si="71"/>
        <v>0</v>
      </c>
      <c r="M202" s="1">
        <f t="shared" si="71"/>
        <v>0</v>
      </c>
      <c r="N202" s="1">
        <f t="shared" si="71"/>
        <v>0</v>
      </c>
      <c r="O202" s="1">
        <f t="shared" si="71"/>
        <v>0</v>
      </c>
      <c r="P202" s="1">
        <f t="shared" si="71"/>
        <v>0</v>
      </c>
      <c r="Q202" s="1">
        <f t="shared" si="71"/>
        <v>0</v>
      </c>
    </row>
    <row r="203" spans="1:17" outlineLevel="4" x14ac:dyDescent="0.25">
      <c r="E203" s="18" t="str">
        <f t="shared" ref="E203:Q203" si="72">E$194</f>
        <v xml:space="preserve">Time-adjusted variance to totex allowance - business rates - real (WN+) </v>
      </c>
      <c r="F203" s="1">
        <f t="shared" si="72"/>
        <v>0</v>
      </c>
      <c r="G203" s="1" t="str">
        <f t="shared" si="72"/>
        <v>£m</v>
      </c>
      <c r="H203" s="1">
        <f t="shared" si="72"/>
        <v>0</v>
      </c>
      <c r="I203" s="1">
        <f t="shared" si="72"/>
        <v>0</v>
      </c>
      <c r="J203" s="1">
        <f t="shared" si="72"/>
        <v>0</v>
      </c>
      <c r="K203" s="1">
        <f t="shared" si="72"/>
        <v>0</v>
      </c>
      <c r="L203" s="1">
        <f t="shared" si="72"/>
        <v>0</v>
      </c>
      <c r="M203" s="1">
        <f t="shared" si="72"/>
        <v>0</v>
      </c>
      <c r="N203" s="1">
        <f t="shared" si="72"/>
        <v>0</v>
      </c>
      <c r="O203" s="1">
        <f t="shared" si="72"/>
        <v>0</v>
      </c>
      <c r="P203" s="1">
        <f t="shared" si="72"/>
        <v>0</v>
      </c>
      <c r="Q203" s="1">
        <f t="shared" si="72"/>
        <v>0</v>
      </c>
    </row>
    <row r="204" spans="1:17" outlineLevel="4" x14ac:dyDescent="0.25">
      <c r="E204" s="18" t="str">
        <f t="shared" ref="E204:Q204" si="73">E$195</f>
        <v xml:space="preserve">Time-adjusted variance to totex allowance - business rates - real (WWN+) </v>
      </c>
      <c r="F204" s="1">
        <f t="shared" si="73"/>
        <v>0</v>
      </c>
      <c r="G204" s="1" t="str">
        <f t="shared" si="73"/>
        <v>£m</v>
      </c>
      <c r="H204" s="1">
        <f t="shared" si="73"/>
        <v>0</v>
      </c>
      <c r="I204" s="1">
        <f t="shared" si="73"/>
        <v>0</v>
      </c>
      <c r="J204" s="1">
        <f t="shared" si="73"/>
        <v>0</v>
      </c>
      <c r="K204" s="1">
        <f t="shared" si="73"/>
        <v>0</v>
      </c>
      <c r="L204" s="1">
        <f t="shared" si="73"/>
        <v>0</v>
      </c>
      <c r="M204" s="1">
        <f t="shared" si="73"/>
        <v>0</v>
      </c>
      <c r="N204" s="1">
        <f t="shared" si="73"/>
        <v>0</v>
      </c>
      <c r="O204" s="1">
        <f t="shared" si="73"/>
        <v>0</v>
      </c>
      <c r="P204" s="1">
        <f t="shared" si="73"/>
        <v>0</v>
      </c>
      <c r="Q204" s="1">
        <f t="shared" si="73"/>
        <v>0</v>
      </c>
    </row>
    <row r="205" spans="1:17" outlineLevel="4" x14ac:dyDescent="0.25">
      <c r="E205" s="18" t="str">
        <f t="shared" ref="E205:Q205" si="74">E$196</f>
        <v xml:space="preserve">Time-adjusted variance to totex allowance - business rates - real (BIO) </v>
      </c>
      <c r="F205" s="1">
        <f t="shared" si="74"/>
        <v>0</v>
      </c>
      <c r="G205" s="1" t="str">
        <f t="shared" si="74"/>
        <v>£m</v>
      </c>
      <c r="H205" s="1">
        <f t="shared" si="74"/>
        <v>0</v>
      </c>
      <c r="I205" s="1">
        <f t="shared" si="74"/>
        <v>0</v>
      </c>
      <c r="J205" s="1">
        <f t="shared" si="74"/>
        <v>0</v>
      </c>
      <c r="K205" s="1">
        <f t="shared" si="74"/>
        <v>0</v>
      </c>
      <c r="L205" s="1">
        <f t="shared" si="74"/>
        <v>0</v>
      </c>
      <c r="M205" s="1">
        <f t="shared" si="74"/>
        <v>0</v>
      </c>
      <c r="N205" s="1">
        <f t="shared" si="74"/>
        <v>0</v>
      </c>
      <c r="O205" s="1">
        <f t="shared" si="74"/>
        <v>0</v>
      </c>
      <c r="P205" s="1">
        <f t="shared" si="74"/>
        <v>0</v>
      </c>
      <c r="Q205" s="1">
        <f t="shared" si="74"/>
        <v>0</v>
      </c>
    </row>
    <row r="206" spans="1:17" outlineLevel="4" x14ac:dyDescent="0.25">
      <c r="E206" s="18" t="str">
        <f t="shared" ref="E206:Q206" si="75">E$197</f>
        <v xml:space="preserve">Time-adjusted variance to totex allowance - business rates - real (ADDN1) </v>
      </c>
      <c r="F206" s="1">
        <f t="shared" si="75"/>
        <v>0</v>
      </c>
      <c r="G206" s="1" t="str">
        <f t="shared" si="75"/>
        <v>£m</v>
      </c>
      <c r="H206" s="1">
        <f t="shared" si="75"/>
        <v>0</v>
      </c>
      <c r="I206" s="1">
        <f t="shared" si="75"/>
        <v>0</v>
      </c>
      <c r="J206" s="1">
        <f t="shared" si="75"/>
        <v>0</v>
      </c>
      <c r="K206" s="1">
        <f t="shared" si="75"/>
        <v>0</v>
      </c>
      <c r="L206" s="1">
        <f t="shared" si="75"/>
        <v>0</v>
      </c>
      <c r="M206" s="1">
        <f t="shared" si="75"/>
        <v>0</v>
      </c>
      <c r="N206" s="1">
        <f t="shared" si="75"/>
        <v>0</v>
      </c>
      <c r="O206" s="1">
        <f t="shared" si="75"/>
        <v>0</v>
      </c>
      <c r="P206" s="1">
        <f t="shared" si="75"/>
        <v>0</v>
      </c>
      <c r="Q206" s="1">
        <f t="shared" si="75"/>
        <v>0</v>
      </c>
    </row>
    <row r="207" spans="1:17" outlineLevel="4" x14ac:dyDescent="0.25">
      <c r="E207" s="18" t="str">
        <f t="shared" ref="E207:Q207" si="76">E$198</f>
        <v xml:space="preserve">Time-adjusted variance to totex allowance - business rates - real (ADDN2) </v>
      </c>
      <c r="F207" s="1">
        <f t="shared" si="76"/>
        <v>0</v>
      </c>
      <c r="G207" s="1" t="str">
        <f t="shared" si="76"/>
        <v>£m</v>
      </c>
      <c r="H207" s="1">
        <f t="shared" si="76"/>
        <v>0</v>
      </c>
      <c r="I207" s="1">
        <f t="shared" si="76"/>
        <v>0</v>
      </c>
      <c r="J207" s="1">
        <f t="shared" si="76"/>
        <v>0</v>
      </c>
      <c r="K207" s="1">
        <f t="shared" si="76"/>
        <v>0</v>
      </c>
      <c r="L207" s="1">
        <f t="shared" si="76"/>
        <v>0</v>
      </c>
      <c r="M207" s="1">
        <f t="shared" si="76"/>
        <v>0</v>
      </c>
      <c r="N207" s="1">
        <f t="shared" si="76"/>
        <v>0</v>
      </c>
      <c r="O207" s="1">
        <f t="shared" si="76"/>
        <v>0</v>
      </c>
      <c r="P207" s="1">
        <f t="shared" si="76"/>
        <v>0</v>
      </c>
      <c r="Q207" s="1">
        <f t="shared" si="76"/>
        <v>0</v>
      </c>
    </row>
    <row r="208" spans="1:17" outlineLevel="3" x14ac:dyDescent="0.25">
      <c r="A208" s="5"/>
      <c r="B208" s="5"/>
      <c r="C208" s="10"/>
      <c r="D208" s="11"/>
      <c r="E208" s="6" t="s">
        <v>721</v>
      </c>
      <c r="F208" s="2">
        <f t="shared" ref="F208:F213" si="77">SUM($J202:$Q202)</f>
        <v>0</v>
      </c>
      <c r="G208" s="6" t="s">
        <v>212</v>
      </c>
      <c r="H208" s="1"/>
    </row>
    <row r="209" spans="1:8" outlineLevel="4" x14ac:dyDescent="0.25">
      <c r="A209" s="5"/>
      <c r="B209" s="5"/>
      <c r="C209" s="10"/>
      <c r="D209" s="11"/>
      <c r="E209" s="6" t="s">
        <v>722</v>
      </c>
      <c r="F209" s="2">
        <f t="shared" si="77"/>
        <v>0</v>
      </c>
      <c r="G209" s="6" t="s">
        <v>212</v>
      </c>
      <c r="H209" s="1"/>
    </row>
    <row r="210" spans="1:8" outlineLevel="4" x14ac:dyDescent="0.25">
      <c r="A210" s="5"/>
      <c r="B210" s="5"/>
      <c r="C210" s="10"/>
      <c r="D210" s="11"/>
      <c r="E210" s="6" t="s">
        <v>723</v>
      </c>
      <c r="F210" s="2">
        <f t="shared" si="77"/>
        <v>0</v>
      </c>
      <c r="G210" s="6" t="s">
        <v>212</v>
      </c>
      <c r="H210" s="1"/>
    </row>
    <row r="211" spans="1:8" outlineLevel="4" x14ac:dyDescent="0.25">
      <c r="A211" s="5"/>
      <c r="B211" s="5"/>
      <c r="C211" s="10"/>
      <c r="D211" s="11"/>
      <c r="E211" s="6" t="s">
        <v>724</v>
      </c>
      <c r="F211" s="2">
        <f t="shared" si="77"/>
        <v>0</v>
      </c>
      <c r="G211" s="6" t="s">
        <v>212</v>
      </c>
      <c r="H211" s="1"/>
    </row>
    <row r="212" spans="1:8" outlineLevel="4" x14ac:dyDescent="0.25">
      <c r="A212" s="5"/>
      <c r="B212" s="5"/>
      <c r="C212" s="10"/>
      <c r="D212" s="11"/>
      <c r="E212" s="6" t="s">
        <v>725</v>
      </c>
      <c r="F212" s="2">
        <f t="shared" si="77"/>
        <v>0</v>
      </c>
      <c r="G212" s="6" t="s">
        <v>212</v>
      </c>
      <c r="H212" s="1"/>
    </row>
    <row r="213" spans="1:8" outlineLevel="4" x14ac:dyDescent="0.25">
      <c r="A213" s="5"/>
      <c r="B213" s="5"/>
      <c r="C213" s="10"/>
      <c r="D213" s="11"/>
      <c r="E213" s="6" t="s">
        <v>726</v>
      </c>
      <c r="F213" s="2">
        <f t="shared" si="77"/>
        <v>0</v>
      </c>
      <c r="G213" s="6" t="s">
        <v>212</v>
      </c>
      <c r="H213" s="1"/>
    </row>
    <row r="214" spans="1:8" outlineLevel="2" x14ac:dyDescent="0.25"/>
    <row r="215" spans="1:8" outlineLevel="1" x14ac:dyDescent="0.25"/>
    <row r="216" spans="1:8" outlineLevel="1" x14ac:dyDescent="0.25">
      <c r="B216" s="16" t="s">
        <v>683</v>
      </c>
    </row>
    <row r="217" spans="1:8" outlineLevel="2" x14ac:dyDescent="0.25">
      <c r="B217" s="16" t="s">
        <v>727</v>
      </c>
    </row>
    <row r="218" spans="1:8" outlineLevel="3" x14ac:dyDescent="0.25">
      <c r="E218" s="18" t="str">
        <f t="shared" ref="E218:G218" si="78">E$208</f>
        <v xml:space="preserve">Total variance to totex allowance - business rates - real (WR) </v>
      </c>
      <c r="F218" s="1">
        <f t="shared" si="78"/>
        <v>0</v>
      </c>
      <c r="G218" s="18" t="str">
        <f t="shared" si="78"/>
        <v>£m</v>
      </c>
      <c r="H218" s="1"/>
    </row>
    <row r="219" spans="1:8" outlineLevel="4" x14ac:dyDescent="0.25">
      <c r="E219" s="18" t="str">
        <f t="shared" ref="E219:G219" si="79">E$209</f>
        <v xml:space="preserve">Total variance to totex allowance - business rates - real (WN+) </v>
      </c>
      <c r="F219" s="1">
        <f t="shared" si="79"/>
        <v>0</v>
      </c>
      <c r="G219" s="18" t="str">
        <f t="shared" si="79"/>
        <v>£m</v>
      </c>
      <c r="H219" s="1"/>
    </row>
    <row r="220" spans="1:8" outlineLevel="4" x14ac:dyDescent="0.25">
      <c r="E220" s="18" t="str">
        <f t="shared" ref="E220:G220" si="80">E$210</f>
        <v xml:space="preserve">Total variance to totex allowance - business rates - real (WWN+) </v>
      </c>
      <c r="F220" s="1">
        <f t="shared" si="80"/>
        <v>0</v>
      </c>
      <c r="G220" s="18" t="str">
        <f t="shared" si="80"/>
        <v>£m</v>
      </c>
      <c r="H220" s="1"/>
    </row>
    <row r="221" spans="1:8" outlineLevel="4" x14ac:dyDescent="0.25">
      <c r="E221" s="18" t="str">
        <f t="shared" ref="E221:G221" si="81">E$211</f>
        <v xml:space="preserve">Total variance to totex allowance - business rates - real (BIO) </v>
      </c>
      <c r="F221" s="1">
        <f t="shared" si="81"/>
        <v>0</v>
      </c>
      <c r="G221" s="18" t="str">
        <f t="shared" si="81"/>
        <v>£m</v>
      </c>
      <c r="H221" s="1"/>
    </row>
    <row r="222" spans="1:8" outlineLevel="4" x14ac:dyDescent="0.25">
      <c r="E222" s="18" t="str">
        <f t="shared" ref="E222:G222" si="82">E$212</f>
        <v xml:space="preserve">Total variance to totex allowance - business rates - real (ADDN1) </v>
      </c>
      <c r="F222" s="1">
        <f t="shared" si="82"/>
        <v>0</v>
      </c>
      <c r="G222" s="18" t="str">
        <f t="shared" si="82"/>
        <v>£m</v>
      </c>
      <c r="H222" s="1"/>
    </row>
    <row r="223" spans="1:8" outlineLevel="4" x14ac:dyDescent="0.25">
      <c r="E223" s="18" t="str">
        <f t="shared" ref="E223:G223" si="83">E$213</f>
        <v xml:space="preserve">Total variance to totex allowance - business rates - real (ADDN2) </v>
      </c>
      <c r="F223" s="1">
        <f t="shared" si="83"/>
        <v>0</v>
      </c>
      <c r="G223" s="18" t="str">
        <f t="shared" si="83"/>
        <v>£m</v>
      </c>
      <c r="H223" s="1"/>
    </row>
    <row r="224" spans="1:8" outlineLevel="3" x14ac:dyDescent="0.25">
      <c r="A224" s="5"/>
      <c r="B224" s="5"/>
      <c r="C224" s="10"/>
      <c r="D224" s="11"/>
      <c r="E224" s="6" t="str">
        <f>Inputs!E$342</f>
        <v>Business rates - company shares - cost sharing outperformance rate - company share</v>
      </c>
      <c r="F224" s="7">
        <f>Inputs!F$342</f>
        <v>0</v>
      </c>
      <c r="G224" s="6" t="str">
        <f>Inputs!G$342</f>
        <v>%</v>
      </c>
      <c r="H224" s="17"/>
    </row>
    <row r="225" spans="1:8" outlineLevel="3" x14ac:dyDescent="0.25">
      <c r="A225" s="5"/>
      <c r="B225" s="5"/>
      <c r="C225" s="10"/>
      <c r="D225" s="11"/>
      <c r="E225" s="6" t="str">
        <f>Inputs!E$343</f>
        <v>Business rates - company shares - cost sharing underperformance rate - company share</v>
      </c>
      <c r="F225" s="7">
        <f>Inputs!F$343</f>
        <v>0</v>
      </c>
      <c r="G225" s="6" t="str">
        <f>Inputs!G$343</f>
        <v>%</v>
      </c>
      <c r="H225" s="17"/>
    </row>
    <row r="226" spans="1:8" outlineLevel="3" x14ac:dyDescent="0.25">
      <c r="E226" s="18" t="s">
        <v>728</v>
      </c>
      <c r="F226" s="17">
        <f t="shared" ref="F226:F231" si="84">IF($F218&lt;0,$F$224,$F$225)</f>
        <v>0</v>
      </c>
      <c r="G226" s="18" t="s">
        <v>451</v>
      </c>
      <c r="H226" s="17"/>
    </row>
    <row r="227" spans="1:8" outlineLevel="4" x14ac:dyDescent="0.25">
      <c r="E227" s="18" t="s">
        <v>729</v>
      </c>
      <c r="F227" s="17">
        <f t="shared" si="84"/>
        <v>0</v>
      </c>
      <c r="G227" s="18" t="s">
        <v>451</v>
      </c>
      <c r="H227" s="17"/>
    </row>
    <row r="228" spans="1:8" outlineLevel="4" x14ac:dyDescent="0.25">
      <c r="E228" s="18" t="s">
        <v>730</v>
      </c>
      <c r="F228" s="17">
        <f t="shared" si="84"/>
        <v>0</v>
      </c>
      <c r="G228" s="18" t="s">
        <v>451</v>
      </c>
      <c r="H228" s="17"/>
    </row>
    <row r="229" spans="1:8" outlineLevel="4" x14ac:dyDescent="0.25">
      <c r="E229" s="18" t="s">
        <v>731</v>
      </c>
      <c r="F229" s="17">
        <f t="shared" si="84"/>
        <v>0</v>
      </c>
      <c r="G229" s="18" t="s">
        <v>451</v>
      </c>
      <c r="H229" s="17"/>
    </row>
    <row r="230" spans="1:8" outlineLevel="4" x14ac:dyDescent="0.25">
      <c r="E230" s="18" t="s">
        <v>732</v>
      </c>
      <c r="F230" s="17">
        <f t="shared" si="84"/>
        <v>0</v>
      </c>
      <c r="G230" s="18" t="s">
        <v>451</v>
      </c>
      <c r="H230" s="17"/>
    </row>
    <row r="231" spans="1:8" outlineLevel="4" x14ac:dyDescent="0.25">
      <c r="E231" s="18" t="s">
        <v>733</v>
      </c>
      <c r="F231" s="17">
        <f t="shared" si="84"/>
        <v>0</v>
      </c>
      <c r="G231" s="18" t="s">
        <v>451</v>
      </c>
      <c r="H231" s="17"/>
    </row>
    <row r="232" spans="1:8" outlineLevel="2" x14ac:dyDescent="0.25"/>
    <row r="233" spans="1:8" outlineLevel="2" x14ac:dyDescent="0.25"/>
    <row r="234" spans="1:8" outlineLevel="2" x14ac:dyDescent="0.25">
      <c r="B234" s="16" t="s">
        <v>734</v>
      </c>
    </row>
    <row r="235" spans="1:8" outlineLevel="3" x14ac:dyDescent="0.25">
      <c r="E235" s="18" t="str">
        <f t="shared" ref="E235:G235" si="85">E$208</f>
        <v xml:space="preserve">Total variance to totex allowance - business rates - real (WR) </v>
      </c>
      <c r="F235" s="1">
        <f t="shared" si="85"/>
        <v>0</v>
      </c>
      <c r="G235" s="18" t="str">
        <f t="shared" si="85"/>
        <v>£m</v>
      </c>
      <c r="H235" s="1"/>
    </row>
    <row r="236" spans="1:8" outlineLevel="4" x14ac:dyDescent="0.25">
      <c r="E236" s="18" t="str">
        <f t="shared" ref="E236:G236" si="86">E$209</f>
        <v xml:space="preserve">Total variance to totex allowance - business rates - real (WN+) </v>
      </c>
      <c r="F236" s="1">
        <f t="shared" si="86"/>
        <v>0</v>
      </c>
      <c r="G236" s="18" t="str">
        <f t="shared" si="86"/>
        <v>£m</v>
      </c>
      <c r="H236" s="1"/>
    </row>
    <row r="237" spans="1:8" outlineLevel="4" x14ac:dyDescent="0.25">
      <c r="E237" s="18" t="str">
        <f t="shared" ref="E237:G237" si="87">E$210</f>
        <v xml:space="preserve">Total variance to totex allowance - business rates - real (WWN+) </v>
      </c>
      <c r="F237" s="1">
        <f t="shared" si="87"/>
        <v>0</v>
      </c>
      <c r="G237" s="18" t="str">
        <f t="shared" si="87"/>
        <v>£m</v>
      </c>
      <c r="H237" s="1"/>
    </row>
    <row r="238" spans="1:8" outlineLevel="4" x14ac:dyDescent="0.25">
      <c r="E238" s="18" t="str">
        <f t="shared" ref="E238:G238" si="88">E$211</f>
        <v xml:space="preserve">Total variance to totex allowance - business rates - real (BIO) </v>
      </c>
      <c r="F238" s="1">
        <f t="shared" si="88"/>
        <v>0</v>
      </c>
      <c r="G238" s="18" t="str">
        <f t="shared" si="88"/>
        <v>£m</v>
      </c>
      <c r="H238" s="1"/>
    </row>
    <row r="239" spans="1:8" outlineLevel="4" x14ac:dyDescent="0.25">
      <c r="E239" s="18" t="str">
        <f t="shared" ref="E239:G239" si="89">E$212</f>
        <v xml:space="preserve">Total variance to totex allowance - business rates - real (ADDN1) </v>
      </c>
      <c r="F239" s="1">
        <f t="shared" si="89"/>
        <v>0</v>
      </c>
      <c r="G239" s="18" t="str">
        <f t="shared" si="89"/>
        <v>£m</v>
      </c>
      <c r="H239" s="1"/>
    </row>
    <row r="240" spans="1:8" outlineLevel="4" x14ac:dyDescent="0.25">
      <c r="E240" s="18" t="str">
        <f t="shared" ref="E240:G240" si="90">E$213</f>
        <v xml:space="preserve">Total variance to totex allowance - business rates - real (ADDN2) </v>
      </c>
      <c r="F240" s="1">
        <f t="shared" si="90"/>
        <v>0</v>
      </c>
      <c r="G240" s="18" t="str">
        <f t="shared" si="90"/>
        <v>£m</v>
      </c>
      <c r="H240" s="1"/>
    </row>
    <row r="241" spans="1:8" outlineLevel="3" x14ac:dyDescent="0.25">
      <c r="E241" s="18" t="str">
        <f t="shared" ref="E241:G241" si="91">E$226</f>
        <v xml:space="preserve">Active sharing rate - business rates (WR) </v>
      </c>
      <c r="F241" s="17">
        <f t="shared" si="91"/>
        <v>0</v>
      </c>
      <c r="G241" s="18" t="str">
        <f t="shared" si="91"/>
        <v>%</v>
      </c>
      <c r="H241" s="17"/>
    </row>
    <row r="242" spans="1:8" outlineLevel="4" x14ac:dyDescent="0.25">
      <c r="E242" s="18" t="str">
        <f t="shared" ref="E242:G242" si="92">E$227</f>
        <v xml:space="preserve">Active sharing rate - business rates (WN+) </v>
      </c>
      <c r="F242" s="17">
        <f t="shared" si="92"/>
        <v>0</v>
      </c>
      <c r="G242" s="18" t="str">
        <f t="shared" si="92"/>
        <v>%</v>
      </c>
      <c r="H242" s="17"/>
    </row>
    <row r="243" spans="1:8" outlineLevel="4" x14ac:dyDescent="0.25">
      <c r="E243" s="18" t="str">
        <f t="shared" ref="E243:G243" si="93">E$228</f>
        <v xml:space="preserve">Active sharing rate - business rates (WWN+) </v>
      </c>
      <c r="F243" s="17">
        <f t="shared" si="93"/>
        <v>0</v>
      </c>
      <c r="G243" s="18" t="str">
        <f t="shared" si="93"/>
        <v>%</v>
      </c>
      <c r="H243" s="17"/>
    </row>
    <row r="244" spans="1:8" outlineLevel="4" x14ac:dyDescent="0.25">
      <c r="E244" s="18" t="str">
        <f t="shared" ref="E244:G244" si="94">E$229</f>
        <v xml:space="preserve">Active sharing rate - business rates (BIO) </v>
      </c>
      <c r="F244" s="17">
        <f t="shared" si="94"/>
        <v>0</v>
      </c>
      <c r="G244" s="18" t="str">
        <f t="shared" si="94"/>
        <v>%</v>
      </c>
      <c r="H244" s="17"/>
    </row>
    <row r="245" spans="1:8" outlineLevel="4" x14ac:dyDescent="0.25">
      <c r="E245" s="18" t="str">
        <f t="shared" ref="E245:G245" si="95">E$230</f>
        <v xml:space="preserve">Active sharing rate - business rates (ADDN1) </v>
      </c>
      <c r="F245" s="17">
        <f t="shared" si="95"/>
        <v>0</v>
      </c>
      <c r="G245" s="18" t="str">
        <f t="shared" si="95"/>
        <v>%</v>
      </c>
      <c r="H245" s="17"/>
    </row>
    <row r="246" spans="1:8" outlineLevel="4" x14ac:dyDescent="0.25">
      <c r="E246" s="18" t="str">
        <f t="shared" ref="E246:G246" si="96">E$231</f>
        <v xml:space="preserve">Active sharing rate - business rates (ADDN2) </v>
      </c>
      <c r="F246" s="17">
        <f t="shared" si="96"/>
        <v>0</v>
      </c>
      <c r="G246" s="18" t="str">
        <f t="shared" si="96"/>
        <v>%</v>
      </c>
      <c r="H246" s="17"/>
    </row>
    <row r="247" spans="1:8" outlineLevel="3" x14ac:dyDescent="0.25">
      <c r="E247" s="18" t="s">
        <v>735</v>
      </c>
      <c r="F247" s="1">
        <f t="shared" ref="F247:F252" si="97">$F235*(1-$F241)</f>
        <v>0</v>
      </c>
      <c r="G247" s="18" t="s">
        <v>212</v>
      </c>
      <c r="H247" s="1"/>
    </row>
    <row r="248" spans="1:8" outlineLevel="4" x14ac:dyDescent="0.25">
      <c r="E248" s="18" t="s">
        <v>736</v>
      </c>
      <c r="F248" s="1">
        <f t="shared" si="97"/>
        <v>0</v>
      </c>
      <c r="G248" s="18" t="s">
        <v>212</v>
      </c>
      <c r="H248" s="1"/>
    </row>
    <row r="249" spans="1:8" outlineLevel="4" x14ac:dyDescent="0.25">
      <c r="E249" s="18" t="s">
        <v>737</v>
      </c>
      <c r="F249" s="1">
        <f t="shared" si="97"/>
        <v>0</v>
      </c>
      <c r="G249" s="18" t="s">
        <v>212</v>
      </c>
      <c r="H249" s="1"/>
    </row>
    <row r="250" spans="1:8" outlineLevel="4" x14ac:dyDescent="0.25">
      <c r="E250" s="18" t="s">
        <v>738</v>
      </c>
      <c r="F250" s="1">
        <f t="shared" si="97"/>
        <v>0</v>
      </c>
      <c r="G250" s="18" t="s">
        <v>212</v>
      </c>
      <c r="H250" s="1"/>
    </row>
    <row r="251" spans="1:8" outlineLevel="4" x14ac:dyDescent="0.25">
      <c r="E251" s="18" t="s">
        <v>739</v>
      </c>
      <c r="F251" s="1">
        <f t="shared" si="97"/>
        <v>0</v>
      </c>
      <c r="G251" s="18" t="s">
        <v>212</v>
      </c>
      <c r="H251" s="1"/>
    </row>
    <row r="252" spans="1:8" outlineLevel="4" x14ac:dyDescent="0.25">
      <c r="E252" s="18" t="s">
        <v>740</v>
      </c>
      <c r="F252" s="1">
        <f t="shared" si="97"/>
        <v>0</v>
      </c>
      <c r="G252" s="18" t="s">
        <v>212</v>
      </c>
      <c r="H252" s="1"/>
    </row>
    <row r="253" spans="1:8" outlineLevel="2" x14ac:dyDescent="0.25"/>
    <row r="255" spans="1:8" x14ac:dyDescent="0.25">
      <c r="A255" s="16" t="s">
        <v>741</v>
      </c>
    </row>
    <row r="256" spans="1:8" outlineLevel="1" x14ac:dyDescent="0.25">
      <c r="B256" s="16" t="s">
        <v>742</v>
      </c>
    </row>
    <row r="257" spans="1:17" outlineLevel="2" x14ac:dyDescent="0.25">
      <c r="A257" s="5"/>
      <c r="B257" s="5"/>
      <c r="C257" s="10"/>
      <c r="D257" s="11"/>
      <c r="E257" s="6" t="str">
        <f>Inputs!E$234</f>
        <v xml:space="preserve">Actual totex for cost sharing reconciliation - abstraction &amp; discharge consents - nominal (WR) </v>
      </c>
      <c r="F257" s="2">
        <f>Inputs!F$234</f>
        <v>0</v>
      </c>
      <c r="G257" s="2" t="str">
        <f>Inputs!G$234</f>
        <v>£m</v>
      </c>
      <c r="H257" s="2">
        <f>Inputs!H$234</f>
        <v>0</v>
      </c>
      <c r="I257" s="2">
        <f>Inputs!I$234</f>
        <v>0</v>
      </c>
      <c r="J257" s="2">
        <f>Inputs!J$234</f>
        <v>0</v>
      </c>
      <c r="K257" s="2">
        <f>Inputs!K$234</f>
        <v>0</v>
      </c>
      <c r="L257" s="2">
        <f>Inputs!L$234</f>
        <v>0</v>
      </c>
      <c r="M257" s="2">
        <f>Inputs!M$234</f>
        <v>0</v>
      </c>
      <c r="N257" s="2">
        <f>Inputs!N$234</f>
        <v>0</v>
      </c>
      <c r="O257" s="2">
        <f>Inputs!O$234</f>
        <v>0</v>
      </c>
      <c r="P257" s="2">
        <f>Inputs!P$234</f>
        <v>0</v>
      </c>
      <c r="Q257" s="2">
        <f>Inputs!Q$234</f>
        <v>0</v>
      </c>
    </row>
    <row r="258" spans="1:17" outlineLevel="3" x14ac:dyDescent="0.25">
      <c r="A258" s="5"/>
      <c r="B258" s="5"/>
      <c r="C258" s="10"/>
      <c r="D258" s="11"/>
      <c r="E258" s="6" t="str">
        <f>Inputs!E$235</f>
        <v xml:space="preserve">Actual totex for cost sharing reconciliation - abstraction &amp; discharge consents - nominal (WN+) </v>
      </c>
      <c r="F258" s="2">
        <f>Inputs!F$235</f>
        <v>0</v>
      </c>
      <c r="G258" s="2" t="str">
        <f>Inputs!G$235</f>
        <v>£m</v>
      </c>
      <c r="H258" s="2">
        <f>Inputs!H$235</f>
        <v>0</v>
      </c>
      <c r="I258" s="2">
        <f>Inputs!I$235</f>
        <v>0</v>
      </c>
      <c r="J258" s="2">
        <f>Inputs!J$235</f>
        <v>0</v>
      </c>
      <c r="K258" s="2">
        <f>Inputs!K$235</f>
        <v>0</v>
      </c>
      <c r="L258" s="2">
        <f>Inputs!L$235</f>
        <v>0</v>
      </c>
      <c r="M258" s="2">
        <f>Inputs!M$235</f>
        <v>0</v>
      </c>
      <c r="N258" s="2">
        <f>Inputs!N$235</f>
        <v>0</v>
      </c>
      <c r="O258" s="2">
        <f>Inputs!O$235</f>
        <v>0</v>
      </c>
      <c r="P258" s="2">
        <f>Inputs!P$235</f>
        <v>0</v>
      </c>
      <c r="Q258" s="2">
        <f>Inputs!Q$235</f>
        <v>0</v>
      </c>
    </row>
    <row r="259" spans="1:17" outlineLevel="3" x14ac:dyDescent="0.25">
      <c r="A259" s="5"/>
      <c r="B259" s="5"/>
      <c r="C259" s="10"/>
      <c r="D259" s="11"/>
      <c r="E259" s="6" t="str">
        <f>Inputs!E$236</f>
        <v xml:space="preserve">Actual totex for cost sharing reconciliation - abstraction &amp; discharge consents - nominal (WWN+) </v>
      </c>
      <c r="F259" s="2">
        <f>Inputs!F$236</f>
        <v>0</v>
      </c>
      <c r="G259" s="2" t="str">
        <f>Inputs!G$236</f>
        <v>£m</v>
      </c>
      <c r="H259" s="2">
        <f>Inputs!H$236</f>
        <v>0</v>
      </c>
      <c r="I259" s="2">
        <f>Inputs!I$236</f>
        <v>0</v>
      </c>
      <c r="J259" s="2">
        <f>Inputs!J$236</f>
        <v>0</v>
      </c>
      <c r="K259" s="2">
        <f>Inputs!K$236</f>
        <v>0</v>
      </c>
      <c r="L259" s="2">
        <f>Inputs!L$236</f>
        <v>0</v>
      </c>
      <c r="M259" s="2">
        <f>Inputs!M$236</f>
        <v>0</v>
      </c>
      <c r="N259" s="2">
        <f>Inputs!N$236</f>
        <v>0</v>
      </c>
      <c r="O259" s="2">
        <f>Inputs!O$236</f>
        <v>0</v>
      </c>
      <c r="P259" s="2">
        <f>Inputs!P$236</f>
        <v>0</v>
      </c>
      <c r="Q259" s="2">
        <f>Inputs!Q$236</f>
        <v>0</v>
      </c>
    </row>
    <row r="260" spans="1:17" outlineLevel="3" x14ac:dyDescent="0.25">
      <c r="A260" s="5"/>
      <c r="B260" s="5"/>
      <c r="C260" s="10"/>
      <c r="D260" s="11"/>
      <c r="E260" s="6" t="str">
        <f>Inputs!E$237</f>
        <v xml:space="preserve">Actual totex for cost sharing reconciliation - abstraction &amp; discharge consents - nominal (BIO) </v>
      </c>
      <c r="F260" s="2">
        <f>Inputs!F$237</f>
        <v>0</v>
      </c>
      <c r="G260" s="2" t="str">
        <f>Inputs!G$237</f>
        <v>£m</v>
      </c>
      <c r="H260" s="2">
        <f>Inputs!H$237</f>
        <v>0</v>
      </c>
      <c r="I260" s="2">
        <f>Inputs!I$237</f>
        <v>0</v>
      </c>
      <c r="J260" s="2">
        <f>Inputs!J$237</f>
        <v>0</v>
      </c>
      <c r="K260" s="2">
        <f>Inputs!K$237</f>
        <v>0</v>
      </c>
      <c r="L260" s="2">
        <f>Inputs!L$237</f>
        <v>0</v>
      </c>
      <c r="M260" s="2">
        <f>Inputs!M$237</f>
        <v>0</v>
      </c>
      <c r="N260" s="2">
        <f>Inputs!N$237</f>
        <v>0</v>
      </c>
      <c r="O260" s="2">
        <f>Inputs!O$237</f>
        <v>0</v>
      </c>
      <c r="P260" s="2">
        <f>Inputs!P$237</f>
        <v>0</v>
      </c>
      <c r="Q260" s="2">
        <f>Inputs!Q$237</f>
        <v>0</v>
      </c>
    </row>
    <row r="261" spans="1:17" outlineLevel="3" x14ac:dyDescent="0.25">
      <c r="A261" s="5"/>
      <c r="B261" s="5"/>
      <c r="C261" s="10"/>
      <c r="D261" s="11"/>
      <c r="E261" s="6" t="str">
        <f>Inputs!E$238</f>
        <v xml:space="preserve">Actual totex for cost sharing reconciliation - abstraction &amp; discharge consents - nominal (ADDN1) </v>
      </c>
      <c r="F261" s="2">
        <f>Inputs!F$238</f>
        <v>0</v>
      </c>
      <c r="G261" s="2" t="str">
        <f>Inputs!G$238</f>
        <v>£m</v>
      </c>
      <c r="H261" s="2">
        <f>Inputs!H$238</f>
        <v>0</v>
      </c>
      <c r="I261" s="2">
        <f>Inputs!I$238</f>
        <v>0</v>
      </c>
      <c r="J261" s="2">
        <f>Inputs!J$238</f>
        <v>0</v>
      </c>
      <c r="K261" s="2">
        <f>Inputs!K$238</f>
        <v>0</v>
      </c>
      <c r="L261" s="2">
        <f>Inputs!L$238</f>
        <v>0</v>
      </c>
      <c r="M261" s="2">
        <f>Inputs!M$238</f>
        <v>0</v>
      </c>
      <c r="N261" s="2">
        <f>Inputs!N$238</f>
        <v>0</v>
      </c>
      <c r="O261" s="2">
        <f>Inputs!O$238</f>
        <v>0</v>
      </c>
      <c r="P261" s="2">
        <f>Inputs!P$238</f>
        <v>0</v>
      </c>
      <c r="Q261" s="2">
        <f>Inputs!Q$238</f>
        <v>0</v>
      </c>
    </row>
    <row r="262" spans="1:17" outlineLevel="3" x14ac:dyDescent="0.25">
      <c r="A262" s="5"/>
      <c r="B262" s="5"/>
      <c r="C262" s="10"/>
      <c r="D262" s="11"/>
      <c r="E262" s="6" t="str">
        <f>Inputs!E$239</f>
        <v xml:space="preserve">Actual totex for cost sharing reconciliation - abstraction &amp; discharge consents - nominal (ADDN2) </v>
      </c>
      <c r="F262" s="2">
        <f>Inputs!F$239</f>
        <v>0</v>
      </c>
      <c r="G262" s="2" t="str">
        <f>Inputs!G$239</f>
        <v>£m</v>
      </c>
      <c r="H262" s="2">
        <f>Inputs!H$239</f>
        <v>0</v>
      </c>
      <c r="I262" s="2">
        <f>Inputs!I$239</f>
        <v>0</v>
      </c>
      <c r="J262" s="2">
        <f>Inputs!J$239</f>
        <v>0</v>
      </c>
      <c r="K262" s="2">
        <f>Inputs!K$239</f>
        <v>0</v>
      </c>
      <c r="L262" s="2">
        <f>Inputs!L$239</f>
        <v>0</v>
      </c>
      <c r="M262" s="2">
        <f>Inputs!M$239</f>
        <v>0</v>
      </c>
      <c r="N262" s="2">
        <f>Inputs!N$239</f>
        <v>0</v>
      </c>
      <c r="O262" s="2">
        <f>Inputs!O$239</f>
        <v>0</v>
      </c>
      <c r="P262" s="2">
        <f>Inputs!P$239</f>
        <v>0</v>
      </c>
      <c r="Q262" s="2">
        <f>Inputs!Q$239</f>
        <v>0</v>
      </c>
    </row>
    <row r="263" spans="1:17" outlineLevel="2" x14ac:dyDescent="0.25">
      <c r="A263" s="5"/>
      <c r="B263" s="5"/>
      <c r="C263" s="10"/>
      <c r="D263" s="11"/>
      <c r="E263" s="6" t="str">
        <f>Indexation!E$43</f>
        <v>CPI(H) - FYA - inflate from base year (2022-23) average</v>
      </c>
      <c r="F263" s="7">
        <f>Indexation!F$43</f>
        <v>0</v>
      </c>
      <c r="G263" s="7" t="str">
        <f>Indexation!G$43</f>
        <v>%</v>
      </c>
      <c r="H263" s="7">
        <f>Indexation!H$43</f>
        <v>0</v>
      </c>
      <c r="I263" s="7">
        <f>Indexation!I$43</f>
        <v>0</v>
      </c>
      <c r="J263" s="7">
        <f>Indexation!J$43</f>
        <v>0</v>
      </c>
      <c r="K263" s="7">
        <f>Indexation!K$43</f>
        <v>0</v>
      </c>
      <c r="L263" s="7">
        <f>Indexation!L$43</f>
        <v>0</v>
      </c>
      <c r="M263" s="7">
        <f>Indexation!M$43</f>
        <v>0</v>
      </c>
      <c r="N263" s="7">
        <f>Indexation!N$43</f>
        <v>0</v>
      </c>
      <c r="O263" s="7">
        <f>Indexation!O$43</f>
        <v>0</v>
      </c>
      <c r="P263" s="7">
        <f>Indexation!P$43</f>
        <v>0</v>
      </c>
      <c r="Q263" s="7">
        <f>Indexation!Q$43</f>
        <v>0</v>
      </c>
    </row>
    <row r="264" spans="1:17" outlineLevel="2" x14ac:dyDescent="0.25">
      <c r="A264" s="5"/>
      <c r="B264" s="5"/>
      <c r="C264" s="10"/>
      <c r="D264" s="11"/>
      <c r="E264" s="6" t="str">
        <f>Time!E$56</f>
        <v>Forecast period flag</v>
      </c>
      <c r="F264" s="3">
        <f>Time!F$56</f>
        <v>0</v>
      </c>
      <c r="G264" s="3" t="str">
        <f>Time!G$56</f>
        <v>flag</v>
      </c>
      <c r="H264" s="3">
        <f>Time!H$56</f>
        <v>5</v>
      </c>
      <c r="I264" s="3">
        <f>Time!I$56</f>
        <v>0</v>
      </c>
      <c r="J264" s="3">
        <f>Time!J$56</f>
        <v>0</v>
      </c>
      <c r="K264" s="3">
        <f>Time!K$56</f>
        <v>0</v>
      </c>
      <c r="L264" s="3">
        <f>Time!L$56</f>
        <v>1</v>
      </c>
      <c r="M264" s="3">
        <f>Time!M$56</f>
        <v>1</v>
      </c>
      <c r="N264" s="3">
        <f>Time!N$56</f>
        <v>1</v>
      </c>
      <c r="O264" s="3">
        <f>Time!O$56</f>
        <v>1</v>
      </c>
      <c r="P264" s="3">
        <f>Time!P$56</f>
        <v>1</v>
      </c>
      <c r="Q264" s="3">
        <f>Time!Q$56</f>
        <v>0</v>
      </c>
    </row>
    <row r="265" spans="1:17" outlineLevel="2" x14ac:dyDescent="0.25">
      <c r="E265" s="18" t="s">
        <v>743</v>
      </c>
      <c r="G265" s="18" t="s">
        <v>212</v>
      </c>
      <c r="H265" s="1">
        <f t="shared" ref="H265:H270" si="98">SUM(J265:Q265)</f>
        <v>0</v>
      </c>
      <c r="J265" s="1">
        <f t="shared" ref="J265:Q270" si="99">IF(J$263=0,0,(J257/J$263)*J$264)</f>
        <v>0</v>
      </c>
      <c r="K265" s="1">
        <f t="shared" si="99"/>
        <v>0</v>
      </c>
      <c r="L265" s="1">
        <f t="shared" si="99"/>
        <v>0</v>
      </c>
      <c r="M265" s="1">
        <f t="shared" si="99"/>
        <v>0</v>
      </c>
      <c r="N265" s="1">
        <f t="shared" si="99"/>
        <v>0</v>
      </c>
      <c r="O265" s="1">
        <f t="shared" si="99"/>
        <v>0</v>
      </c>
      <c r="P265" s="1">
        <f t="shared" si="99"/>
        <v>0</v>
      </c>
      <c r="Q265" s="1">
        <f t="shared" si="99"/>
        <v>0</v>
      </c>
    </row>
    <row r="266" spans="1:17" outlineLevel="3" x14ac:dyDescent="0.25">
      <c r="E266" s="18" t="s">
        <v>744</v>
      </c>
      <c r="G266" s="18" t="s">
        <v>212</v>
      </c>
      <c r="H266" s="1">
        <f t="shared" si="98"/>
        <v>0</v>
      </c>
      <c r="J266" s="1">
        <f t="shared" si="99"/>
        <v>0</v>
      </c>
      <c r="K266" s="1">
        <f t="shared" si="99"/>
        <v>0</v>
      </c>
      <c r="L266" s="1">
        <f t="shared" si="99"/>
        <v>0</v>
      </c>
      <c r="M266" s="1">
        <f t="shared" si="99"/>
        <v>0</v>
      </c>
      <c r="N266" s="1">
        <f t="shared" si="99"/>
        <v>0</v>
      </c>
      <c r="O266" s="1">
        <f t="shared" si="99"/>
        <v>0</v>
      </c>
      <c r="P266" s="1">
        <f t="shared" si="99"/>
        <v>0</v>
      </c>
      <c r="Q266" s="1">
        <f t="shared" si="99"/>
        <v>0</v>
      </c>
    </row>
    <row r="267" spans="1:17" outlineLevel="3" x14ac:dyDescent="0.25">
      <c r="E267" s="18" t="s">
        <v>745</v>
      </c>
      <c r="G267" s="18" t="s">
        <v>212</v>
      </c>
      <c r="H267" s="1">
        <f t="shared" si="98"/>
        <v>0</v>
      </c>
      <c r="J267" s="1">
        <f t="shared" si="99"/>
        <v>0</v>
      </c>
      <c r="K267" s="1">
        <f t="shared" si="99"/>
        <v>0</v>
      </c>
      <c r="L267" s="1">
        <f t="shared" si="99"/>
        <v>0</v>
      </c>
      <c r="M267" s="1">
        <f t="shared" si="99"/>
        <v>0</v>
      </c>
      <c r="N267" s="1">
        <f t="shared" si="99"/>
        <v>0</v>
      </c>
      <c r="O267" s="1">
        <f t="shared" si="99"/>
        <v>0</v>
      </c>
      <c r="P267" s="1">
        <f t="shared" si="99"/>
        <v>0</v>
      </c>
      <c r="Q267" s="1">
        <f t="shared" si="99"/>
        <v>0</v>
      </c>
    </row>
    <row r="268" spans="1:17" outlineLevel="3" x14ac:dyDescent="0.25">
      <c r="E268" s="18" t="s">
        <v>746</v>
      </c>
      <c r="G268" s="18" t="s">
        <v>212</v>
      </c>
      <c r="H268" s="1">
        <f t="shared" si="98"/>
        <v>0</v>
      </c>
      <c r="J268" s="1">
        <f t="shared" si="99"/>
        <v>0</v>
      </c>
      <c r="K268" s="1">
        <f t="shared" si="99"/>
        <v>0</v>
      </c>
      <c r="L268" s="1">
        <f t="shared" si="99"/>
        <v>0</v>
      </c>
      <c r="M268" s="1">
        <f t="shared" si="99"/>
        <v>0</v>
      </c>
      <c r="N268" s="1">
        <f t="shared" si="99"/>
        <v>0</v>
      </c>
      <c r="O268" s="1">
        <f t="shared" si="99"/>
        <v>0</v>
      </c>
      <c r="P268" s="1">
        <f t="shared" si="99"/>
        <v>0</v>
      </c>
      <c r="Q268" s="1">
        <f t="shared" si="99"/>
        <v>0</v>
      </c>
    </row>
    <row r="269" spans="1:17" outlineLevel="3" x14ac:dyDescent="0.25">
      <c r="E269" s="18" t="s">
        <v>747</v>
      </c>
      <c r="G269" s="18" t="s">
        <v>212</v>
      </c>
      <c r="H269" s="1">
        <f t="shared" si="98"/>
        <v>0</v>
      </c>
      <c r="J269" s="1">
        <f t="shared" si="99"/>
        <v>0</v>
      </c>
      <c r="K269" s="1">
        <f t="shared" si="99"/>
        <v>0</v>
      </c>
      <c r="L269" s="1">
        <f t="shared" si="99"/>
        <v>0</v>
      </c>
      <c r="M269" s="1">
        <f t="shared" si="99"/>
        <v>0</v>
      </c>
      <c r="N269" s="1">
        <f t="shared" si="99"/>
        <v>0</v>
      </c>
      <c r="O269" s="1">
        <f t="shared" si="99"/>
        <v>0</v>
      </c>
      <c r="P269" s="1">
        <f t="shared" si="99"/>
        <v>0</v>
      </c>
      <c r="Q269" s="1">
        <f t="shared" si="99"/>
        <v>0</v>
      </c>
    </row>
    <row r="270" spans="1:17" outlineLevel="3" x14ac:dyDescent="0.25">
      <c r="E270" s="18" t="s">
        <v>748</v>
      </c>
      <c r="G270" s="18" t="s">
        <v>212</v>
      </c>
      <c r="H270" s="1">
        <f t="shared" si="98"/>
        <v>0</v>
      </c>
      <c r="J270" s="1">
        <f t="shared" si="99"/>
        <v>0</v>
      </c>
      <c r="K270" s="1">
        <f t="shared" si="99"/>
        <v>0</v>
      </c>
      <c r="L270" s="1">
        <f t="shared" si="99"/>
        <v>0</v>
      </c>
      <c r="M270" s="1">
        <f t="shared" si="99"/>
        <v>0</v>
      </c>
      <c r="N270" s="1">
        <f t="shared" si="99"/>
        <v>0</v>
      </c>
      <c r="O270" s="1">
        <f t="shared" si="99"/>
        <v>0</v>
      </c>
      <c r="P270" s="1">
        <f t="shared" si="99"/>
        <v>0</v>
      </c>
      <c r="Q270" s="1">
        <f t="shared" si="99"/>
        <v>0</v>
      </c>
    </row>
    <row r="271" spans="1:17" outlineLevel="1" x14ac:dyDescent="0.25"/>
    <row r="272" spans="1:17" outlineLevel="1" x14ac:dyDescent="0.25"/>
    <row r="273" spans="1:17" outlineLevel="1" x14ac:dyDescent="0.25"/>
    <row r="274" spans="1:17" outlineLevel="1" x14ac:dyDescent="0.25">
      <c r="B274" s="16" t="s">
        <v>661</v>
      </c>
    </row>
    <row r="275" spans="1:17" outlineLevel="2" x14ac:dyDescent="0.25">
      <c r="B275" s="16" t="s">
        <v>749</v>
      </c>
    </row>
    <row r="276" spans="1:17" outlineLevel="3" x14ac:dyDescent="0.25">
      <c r="E276" s="18" t="str">
        <f t="shared" ref="E276:Q276" si="100">E$265</f>
        <v xml:space="preserve">Actual totex for cost sharing reconciliation - abstraction &amp; discharge consents - real (WR) </v>
      </c>
      <c r="F276" s="1">
        <f t="shared" si="100"/>
        <v>0</v>
      </c>
      <c r="G276" s="1" t="str">
        <f t="shared" si="100"/>
        <v>£m</v>
      </c>
      <c r="H276" s="1">
        <f t="shared" si="100"/>
        <v>0</v>
      </c>
      <c r="I276" s="1">
        <f t="shared" si="100"/>
        <v>0</v>
      </c>
      <c r="J276" s="1">
        <f t="shared" si="100"/>
        <v>0</v>
      </c>
      <c r="K276" s="1">
        <f t="shared" si="100"/>
        <v>0</v>
      </c>
      <c r="L276" s="1">
        <f t="shared" si="100"/>
        <v>0</v>
      </c>
      <c r="M276" s="1">
        <f t="shared" si="100"/>
        <v>0</v>
      </c>
      <c r="N276" s="1">
        <f t="shared" si="100"/>
        <v>0</v>
      </c>
      <c r="O276" s="1">
        <f t="shared" si="100"/>
        <v>0</v>
      </c>
      <c r="P276" s="1">
        <f t="shared" si="100"/>
        <v>0</v>
      </c>
      <c r="Q276" s="1">
        <f t="shared" si="100"/>
        <v>0</v>
      </c>
    </row>
    <row r="277" spans="1:17" outlineLevel="4" x14ac:dyDescent="0.25">
      <c r="E277" s="18" t="str">
        <f t="shared" ref="E277:Q277" si="101">E$266</f>
        <v xml:space="preserve">Actual totex for cost sharing reconciliation - abstraction &amp; discharge consents - real (WN+) </v>
      </c>
      <c r="F277" s="1">
        <f t="shared" si="101"/>
        <v>0</v>
      </c>
      <c r="G277" s="1" t="str">
        <f t="shared" si="101"/>
        <v>£m</v>
      </c>
      <c r="H277" s="1">
        <f t="shared" si="101"/>
        <v>0</v>
      </c>
      <c r="I277" s="1">
        <f t="shared" si="101"/>
        <v>0</v>
      </c>
      <c r="J277" s="1">
        <f t="shared" si="101"/>
        <v>0</v>
      </c>
      <c r="K277" s="1">
        <f t="shared" si="101"/>
        <v>0</v>
      </c>
      <c r="L277" s="1">
        <f t="shared" si="101"/>
        <v>0</v>
      </c>
      <c r="M277" s="1">
        <f t="shared" si="101"/>
        <v>0</v>
      </c>
      <c r="N277" s="1">
        <f t="shared" si="101"/>
        <v>0</v>
      </c>
      <c r="O277" s="1">
        <f t="shared" si="101"/>
        <v>0</v>
      </c>
      <c r="P277" s="1">
        <f t="shared" si="101"/>
        <v>0</v>
      </c>
      <c r="Q277" s="1">
        <f t="shared" si="101"/>
        <v>0</v>
      </c>
    </row>
    <row r="278" spans="1:17" outlineLevel="4" x14ac:dyDescent="0.25">
      <c r="E278" s="18" t="str">
        <f t="shared" ref="E278:Q278" si="102">E$267</f>
        <v xml:space="preserve">Actual totex for cost sharing reconciliation - abstraction &amp; discharge consents - real (WWN+) </v>
      </c>
      <c r="F278" s="1">
        <f t="shared" si="102"/>
        <v>0</v>
      </c>
      <c r="G278" s="1" t="str">
        <f t="shared" si="102"/>
        <v>£m</v>
      </c>
      <c r="H278" s="1">
        <f t="shared" si="102"/>
        <v>0</v>
      </c>
      <c r="I278" s="1">
        <f t="shared" si="102"/>
        <v>0</v>
      </c>
      <c r="J278" s="1">
        <f t="shared" si="102"/>
        <v>0</v>
      </c>
      <c r="K278" s="1">
        <f t="shared" si="102"/>
        <v>0</v>
      </c>
      <c r="L278" s="1">
        <f t="shared" si="102"/>
        <v>0</v>
      </c>
      <c r="M278" s="1">
        <f t="shared" si="102"/>
        <v>0</v>
      </c>
      <c r="N278" s="1">
        <f t="shared" si="102"/>
        <v>0</v>
      </c>
      <c r="O278" s="1">
        <f t="shared" si="102"/>
        <v>0</v>
      </c>
      <c r="P278" s="1">
        <f t="shared" si="102"/>
        <v>0</v>
      </c>
      <c r="Q278" s="1">
        <f t="shared" si="102"/>
        <v>0</v>
      </c>
    </row>
    <row r="279" spans="1:17" outlineLevel="4" x14ac:dyDescent="0.25">
      <c r="E279" s="18" t="str">
        <f t="shared" ref="E279:Q279" si="103">E$268</f>
        <v xml:space="preserve">Actual totex for cost sharing reconciliation - abstraction &amp; discharge consents - real (BIO) </v>
      </c>
      <c r="F279" s="1">
        <f t="shared" si="103"/>
        <v>0</v>
      </c>
      <c r="G279" s="1" t="str">
        <f t="shared" si="103"/>
        <v>£m</v>
      </c>
      <c r="H279" s="1">
        <f t="shared" si="103"/>
        <v>0</v>
      </c>
      <c r="I279" s="1">
        <f t="shared" si="103"/>
        <v>0</v>
      </c>
      <c r="J279" s="1">
        <f t="shared" si="103"/>
        <v>0</v>
      </c>
      <c r="K279" s="1">
        <f t="shared" si="103"/>
        <v>0</v>
      </c>
      <c r="L279" s="1">
        <f t="shared" si="103"/>
        <v>0</v>
      </c>
      <c r="M279" s="1">
        <f t="shared" si="103"/>
        <v>0</v>
      </c>
      <c r="N279" s="1">
        <f t="shared" si="103"/>
        <v>0</v>
      </c>
      <c r="O279" s="1">
        <f t="shared" si="103"/>
        <v>0</v>
      </c>
      <c r="P279" s="1">
        <f t="shared" si="103"/>
        <v>0</v>
      </c>
      <c r="Q279" s="1">
        <f t="shared" si="103"/>
        <v>0</v>
      </c>
    </row>
    <row r="280" spans="1:17" outlineLevel="4" x14ac:dyDescent="0.25">
      <c r="E280" s="18" t="str">
        <f t="shared" ref="E280:Q280" si="104">E$269</f>
        <v xml:space="preserve">Actual totex for cost sharing reconciliation - abstraction &amp; discharge consents - real (ADDN1) </v>
      </c>
      <c r="F280" s="1">
        <f t="shared" si="104"/>
        <v>0</v>
      </c>
      <c r="G280" s="1" t="str">
        <f t="shared" si="104"/>
        <v>£m</v>
      </c>
      <c r="H280" s="1">
        <f t="shared" si="104"/>
        <v>0</v>
      </c>
      <c r="I280" s="1">
        <f t="shared" si="104"/>
        <v>0</v>
      </c>
      <c r="J280" s="1">
        <f t="shared" si="104"/>
        <v>0</v>
      </c>
      <c r="K280" s="1">
        <f t="shared" si="104"/>
        <v>0</v>
      </c>
      <c r="L280" s="1">
        <f t="shared" si="104"/>
        <v>0</v>
      </c>
      <c r="M280" s="1">
        <f t="shared" si="104"/>
        <v>0</v>
      </c>
      <c r="N280" s="1">
        <f t="shared" si="104"/>
        <v>0</v>
      </c>
      <c r="O280" s="1">
        <f t="shared" si="104"/>
        <v>0</v>
      </c>
      <c r="P280" s="1">
        <f t="shared" si="104"/>
        <v>0</v>
      </c>
      <c r="Q280" s="1">
        <f t="shared" si="104"/>
        <v>0</v>
      </c>
    </row>
    <row r="281" spans="1:17" outlineLevel="4" x14ac:dyDescent="0.25">
      <c r="E281" s="18" t="str">
        <f t="shared" ref="E281:Q281" si="105">E$270</f>
        <v xml:space="preserve">Actual totex for cost sharing reconciliation - abstraction &amp; discharge consents - real (ADDN2) </v>
      </c>
      <c r="F281" s="1">
        <f t="shared" si="105"/>
        <v>0</v>
      </c>
      <c r="G281" s="1" t="str">
        <f t="shared" si="105"/>
        <v>£m</v>
      </c>
      <c r="H281" s="1">
        <f t="shared" si="105"/>
        <v>0</v>
      </c>
      <c r="I281" s="1">
        <f t="shared" si="105"/>
        <v>0</v>
      </c>
      <c r="J281" s="1">
        <f t="shared" si="105"/>
        <v>0</v>
      </c>
      <c r="K281" s="1">
        <f t="shared" si="105"/>
        <v>0</v>
      </c>
      <c r="L281" s="1">
        <f t="shared" si="105"/>
        <v>0</v>
      </c>
      <c r="M281" s="1">
        <f t="shared" si="105"/>
        <v>0</v>
      </c>
      <c r="N281" s="1">
        <f t="shared" si="105"/>
        <v>0</v>
      </c>
      <c r="O281" s="1">
        <f t="shared" si="105"/>
        <v>0</v>
      </c>
      <c r="P281" s="1">
        <f t="shared" si="105"/>
        <v>0</v>
      </c>
      <c r="Q281" s="1">
        <f t="shared" si="105"/>
        <v>0</v>
      </c>
    </row>
    <row r="282" spans="1:17" outlineLevel="3" x14ac:dyDescent="0.25">
      <c r="A282" s="5"/>
      <c r="B282" s="5"/>
      <c r="C282" s="10"/>
      <c r="D282" s="11"/>
      <c r="E282" s="6" t="str">
        <f>Inputs!E$35</f>
        <v xml:space="preserve">Totex allowance for cost sharing - abstraction &amp; discharge consents - real (WR) </v>
      </c>
      <c r="F282" s="2">
        <f>Inputs!F$35</f>
        <v>0</v>
      </c>
      <c r="G282" s="2" t="str">
        <f>Inputs!G$35</f>
        <v>£m</v>
      </c>
      <c r="H282" s="2">
        <f>Inputs!H$35</f>
        <v>0</v>
      </c>
      <c r="I282" s="2">
        <f>Inputs!I$35</f>
        <v>0</v>
      </c>
      <c r="J282" s="2">
        <f>Inputs!J$35</f>
        <v>0</v>
      </c>
      <c r="K282" s="2">
        <f>Inputs!K$35</f>
        <v>0</v>
      </c>
      <c r="L282" s="2">
        <f>Inputs!L$35</f>
        <v>0</v>
      </c>
      <c r="M282" s="2">
        <f>Inputs!M$35</f>
        <v>0</v>
      </c>
      <c r="N282" s="2">
        <f>Inputs!N$35</f>
        <v>0</v>
      </c>
      <c r="O282" s="2">
        <f>Inputs!O$35</f>
        <v>0</v>
      </c>
      <c r="P282" s="2">
        <f>Inputs!P$35</f>
        <v>0</v>
      </c>
      <c r="Q282" s="2">
        <f>Inputs!Q$35</f>
        <v>0</v>
      </c>
    </row>
    <row r="283" spans="1:17" outlineLevel="4" x14ac:dyDescent="0.25">
      <c r="A283" s="5"/>
      <c r="B283" s="5"/>
      <c r="C283" s="10"/>
      <c r="D283" s="11"/>
      <c r="E283" s="6" t="str">
        <f>Inputs!E$36</f>
        <v xml:space="preserve">Totex allowance for cost sharing - abstraction &amp; discharge consents - real (WN+) </v>
      </c>
      <c r="F283" s="2">
        <f>Inputs!F$36</f>
        <v>0</v>
      </c>
      <c r="G283" s="2" t="str">
        <f>Inputs!G$36</f>
        <v>£m</v>
      </c>
      <c r="H283" s="2">
        <f>Inputs!H$36</f>
        <v>0</v>
      </c>
      <c r="I283" s="2">
        <f>Inputs!I$36</f>
        <v>0</v>
      </c>
      <c r="J283" s="2">
        <f>Inputs!J$36</f>
        <v>0</v>
      </c>
      <c r="K283" s="2">
        <f>Inputs!K$36</f>
        <v>0</v>
      </c>
      <c r="L283" s="2">
        <f>Inputs!L$36</f>
        <v>0</v>
      </c>
      <c r="M283" s="2">
        <f>Inputs!M$36</f>
        <v>0</v>
      </c>
      <c r="N283" s="2">
        <f>Inputs!N$36</f>
        <v>0</v>
      </c>
      <c r="O283" s="2">
        <f>Inputs!O$36</f>
        <v>0</v>
      </c>
      <c r="P283" s="2">
        <f>Inputs!P$36</f>
        <v>0</v>
      </c>
      <c r="Q283" s="2">
        <f>Inputs!Q$36</f>
        <v>0</v>
      </c>
    </row>
    <row r="284" spans="1:17" outlineLevel="4" x14ac:dyDescent="0.25">
      <c r="A284" s="5"/>
      <c r="B284" s="5"/>
      <c r="C284" s="10"/>
      <c r="D284" s="11"/>
      <c r="E284" s="6" t="str">
        <f>Inputs!E$37</f>
        <v xml:space="preserve">Totex allowance for cost sharing - abstraction &amp; discharge consents - real (WWN+) </v>
      </c>
      <c r="F284" s="2">
        <f>Inputs!F$37</f>
        <v>0</v>
      </c>
      <c r="G284" s="2" t="str">
        <f>Inputs!G$37</f>
        <v>£m</v>
      </c>
      <c r="H284" s="2">
        <f>Inputs!H$37</f>
        <v>0</v>
      </c>
      <c r="I284" s="2">
        <f>Inputs!I$37</f>
        <v>0</v>
      </c>
      <c r="J284" s="2">
        <f>Inputs!J$37</f>
        <v>0</v>
      </c>
      <c r="K284" s="2">
        <f>Inputs!K$37</f>
        <v>0</v>
      </c>
      <c r="L284" s="2">
        <f>Inputs!L$37</f>
        <v>0</v>
      </c>
      <c r="M284" s="2">
        <f>Inputs!M$37</f>
        <v>0</v>
      </c>
      <c r="N284" s="2">
        <f>Inputs!N$37</f>
        <v>0</v>
      </c>
      <c r="O284" s="2">
        <f>Inputs!O$37</f>
        <v>0</v>
      </c>
      <c r="P284" s="2">
        <f>Inputs!P$37</f>
        <v>0</v>
      </c>
      <c r="Q284" s="2">
        <f>Inputs!Q$37</f>
        <v>0</v>
      </c>
    </row>
    <row r="285" spans="1:17" outlineLevel="4" x14ac:dyDescent="0.25">
      <c r="A285" s="5"/>
      <c r="B285" s="5"/>
      <c r="C285" s="10"/>
      <c r="D285" s="11"/>
      <c r="E285" s="6" t="str">
        <f>Inputs!E$38</f>
        <v xml:space="preserve">Totex allowance for cost sharing - abstraction &amp; discharge consents - real (BIO) </v>
      </c>
      <c r="F285" s="2">
        <f>Inputs!F$38</f>
        <v>0</v>
      </c>
      <c r="G285" s="2" t="str">
        <f>Inputs!G$38</f>
        <v>£m</v>
      </c>
      <c r="H285" s="2">
        <f>Inputs!H$38</f>
        <v>0</v>
      </c>
      <c r="I285" s="2">
        <f>Inputs!I$38</f>
        <v>0</v>
      </c>
      <c r="J285" s="2">
        <f>Inputs!J$38</f>
        <v>0</v>
      </c>
      <c r="K285" s="2">
        <f>Inputs!K$38</f>
        <v>0</v>
      </c>
      <c r="L285" s="2">
        <f>Inputs!L$38</f>
        <v>0</v>
      </c>
      <c r="M285" s="2">
        <f>Inputs!M$38</f>
        <v>0</v>
      </c>
      <c r="N285" s="2">
        <f>Inputs!N$38</f>
        <v>0</v>
      </c>
      <c r="O285" s="2">
        <f>Inputs!O$38</f>
        <v>0</v>
      </c>
      <c r="P285" s="2">
        <f>Inputs!P$38</f>
        <v>0</v>
      </c>
      <c r="Q285" s="2">
        <f>Inputs!Q$38</f>
        <v>0</v>
      </c>
    </row>
    <row r="286" spans="1:17" outlineLevel="4" x14ac:dyDescent="0.25">
      <c r="A286" s="5"/>
      <c r="B286" s="5"/>
      <c r="C286" s="10"/>
      <c r="D286" s="11"/>
      <c r="E286" s="6" t="str">
        <f>Inputs!E$39</f>
        <v xml:space="preserve">Totex allowance for cost sharing - abstraction &amp; discharge consents - real (ADDN1) </v>
      </c>
      <c r="F286" s="2">
        <f>Inputs!F$39</f>
        <v>0</v>
      </c>
      <c r="G286" s="2" t="str">
        <f>Inputs!G$39</f>
        <v>£m</v>
      </c>
      <c r="H286" s="2">
        <f>Inputs!H$39</f>
        <v>0</v>
      </c>
      <c r="I286" s="2">
        <f>Inputs!I$39</f>
        <v>0</v>
      </c>
      <c r="J286" s="2">
        <f>Inputs!J$39</f>
        <v>0</v>
      </c>
      <c r="K286" s="2">
        <f>Inputs!K$39</f>
        <v>0</v>
      </c>
      <c r="L286" s="2">
        <f>Inputs!L$39</f>
        <v>0</v>
      </c>
      <c r="M286" s="2">
        <f>Inputs!M$39</f>
        <v>0</v>
      </c>
      <c r="N286" s="2">
        <f>Inputs!N$39</f>
        <v>0</v>
      </c>
      <c r="O286" s="2">
        <f>Inputs!O$39</f>
        <v>0</v>
      </c>
      <c r="P286" s="2">
        <f>Inputs!P$39</f>
        <v>0</v>
      </c>
      <c r="Q286" s="2">
        <f>Inputs!Q$39</f>
        <v>0</v>
      </c>
    </row>
    <row r="287" spans="1:17" outlineLevel="4" x14ac:dyDescent="0.25">
      <c r="A287" s="5"/>
      <c r="B287" s="5"/>
      <c r="C287" s="10"/>
      <c r="D287" s="11"/>
      <c r="E287" s="6" t="str">
        <f>Inputs!E$40</f>
        <v xml:space="preserve">Totex allowance for cost sharing - abstraction &amp; discharge consents - real (ADDN2) </v>
      </c>
      <c r="F287" s="2">
        <f>Inputs!F$40</f>
        <v>0</v>
      </c>
      <c r="G287" s="2" t="str">
        <f>Inputs!G$40</f>
        <v>£m</v>
      </c>
      <c r="H287" s="2">
        <f>Inputs!H$40</f>
        <v>0</v>
      </c>
      <c r="I287" s="2">
        <f>Inputs!I$40</f>
        <v>0</v>
      </c>
      <c r="J287" s="2">
        <f>Inputs!J$40</f>
        <v>0</v>
      </c>
      <c r="K287" s="2">
        <f>Inputs!K$40</f>
        <v>0</v>
      </c>
      <c r="L287" s="2">
        <f>Inputs!L$40</f>
        <v>0</v>
      </c>
      <c r="M287" s="2">
        <f>Inputs!M$40</f>
        <v>0</v>
      </c>
      <c r="N287" s="2">
        <f>Inputs!N$40</f>
        <v>0</v>
      </c>
      <c r="O287" s="2">
        <f>Inputs!O$40</f>
        <v>0</v>
      </c>
      <c r="P287" s="2">
        <f>Inputs!P$40</f>
        <v>0</v>
      </c>
      <c r="Q287" s="2">
        <f>Inputs!Q$40</f>
        <v>0</v>
      </c>
    </row>
    <row r="288" spans="1:17" outlineLevel="3" x14ac:dyDescent="0.25">
      <c r="A288" s="5"/>
      <c r="B288" s="5"/>
      <c r="C288" s="10"/>
      <c r="D288" s="11"/>
      <c r="E288" s="6" t="str">
        <f>Time!E$56</f>
        <v>Forecast period flag</v>
      </c>
      <c r="F288" s="3">
        <f>Time!F$56</f>
        <v>0</v>
      </c>
      <c r="G288" s="3" t="str">
        <f>Time!G$56</f>
        <v>flag</v>
      </c>
      <c r="H288" s="3">
        <f>Time!H$56</f>
        <v>5</v>
      </c>
      <c r="I288" s="3">
        <f>Time!I$56</f>
        <v>0</v>
      </c>
      <c r="J288" s="3">
        <f>Time!J$56</f>
        <v>0</v>
      </c>
      <c r="K288" s="3">
        <f>Time!K$56</f>
        <v>0</v>
      </c>
      <c r="L288" s="3">
        <f>Time!L$56</f>
        <v>1</v>
      </c>
      <c r="M288" s="3">
        <f>Time!M$56</f>
        <v>1</v>
      </c>
      <c r="N288" s="3">
        <f>Time!N$56</f>
        <v>1</v>
      </c>
      <c r="O288" s="3">
        <f>Time!O$56</f>
        <v>1</v>
      </c>
      <c r="P288" s="3">
        <f>Time!P$56</f>
        <v>1</v>
      </c>
      <c r="Q288" s="3">
        <f>Time!Q$56</f>
        <v>0</v>
      </c>
    </row>
    <row r="289" spans="1:17" outlineLevel="3" x14ac:dyDescent="0.25">
      <c r="E289" s="18" t="s">
        <v>750</v>
      </c>
      <c r="G289" s="18" t="s">
        <v>212</v>
      </c>
      <c r="H289" s="1">
        <f t="shared" ref="H289:H294" si="106">SUM(J289:Q289)</f>
        <v>0</v>
      </c>
      <c r="J289" s="1">
        <f t="shared" ref="J289:Q294" si="107">(J276-J282)*J$288</f>
        <v>0</v>
      </c>
      <c r="K289" s="1">
        <f t="shared" si="107"/>
        <v>0</v>
      </c>
      <c r="L289" s="1">
        <f t="shared" si="107"/>
        <v>0</v>
      </c>
      <c r="M289" s="1">
        <f t="shared" si="107"/>
        <v>0</v>
      </c>
      <c r="N289" s="1">
        <f t="shared" si="107"/>
        <v>0</v>
      </c>
      <c r="O289" s="1">
        <f t="shared" si="107"/>
        <v>0</v>
      </c>
      <c r="P289" s="1">
        <f t="shared" si="107"/>
        <v>0</v>
      </c>
      <c r="Q289" s="1">
        <f t="shared" si="107"/>
        <v>0</v>
      </c>
    </row>
    <row r="290" spans="1:17" outlineLevel="4" x14ac:dyDescent="0.25">
      <c r="E290" s="18" t="s">
        <v>751</v>
      </c>
      <c r="G290" s="18" t="s">
        <v>212</v>
      </c>
      <c r="H290" s="1">
        <f t="shared" si="106"/>
        <v>0</v>
      </c>
      <c r="J290" s="1">
        <f t="shared" si="107"/>
        <v>0</v>
      </c>
      <c r="K290" s="1">
        <f t="shared" si="107"/>
        <v>0</v>
      </c>
      <c r="L290" s="1">
        <f t="shared" si="107"/>
        <v>0</v>
      </c>
      <c r="M290" s="1">
        <f t="shared" si="107"/>
        <v>0</v>
      </c>
      <c r="N290" s="1">
        <f t="shared" si="107"/>
        <v>0</v>
      </c>
      <c r="O290" s="1">
        <f t="shared" si="107"/>
        <v>0</v>
      </c>
      <c r="P290" s="1">
        <f t="shared" si="107"/>
        <v>0</v>
      </c>
      <c r="Q290" s="1">
        <f t="shared" si="107"/>
        <v>0</v>
      </c>
    </row>
    <row r="291" spans="1:17" outlineLevel="4" x14ac:dyDescent="0.25">
      <c r="E291" s="18" t="s">
        <v>752</v>
      </c>
      <c r="G291" s="18" t="s">
        <v>212</v>
      </c>
      <c r="H291" s="1">
        <f t="shared" si="106"/>
        <v>0</v>
      </c>
      <c r="J291" s="1">
        <f t="shared" si="107"/>
        <v>0</v>
      </c>
      <c r="K291" s="1">
        <f t="shared" si="107"/>
        <v>0</v>
      </c>
      <c r="L291" s="1">
        <f t="shared" si="107"/>
        <v>0</v>
      </c>
      <c r="M291" s="1">
        <f t="shared" si="107"/>
        <v>0</v>
      </c>
      <c r="N291" s="1">
        <f t="shared" si="107"/>
        <v>0</v>
      </c>
      <c r="O291" s="1">
        <f t="shared" si="107"/>
        <v>0</v>
      </c>
      <c r="P291" s="1">
        <f t="shared" si="107"/>
        <v>0</v>
      </c>
      <c r="Q291" s="1">
        <f t="shared" si="107"/>
        <v>0</v>
      </c>
    </row>
    <row r="292" spans="1:17" outlineLevel="4" x14ac:dyDescent="0.25">
      <c r="E292" s="18" t="s">
        <v>753</v>
      </c>
      <c r="G292" s="18" t="s">
        <v>212</v>
      </c>
      <c r="H292" s="1">
        <f t="shared" si="106"/>
        <v>0</v>
      </c>
      <c r="J292" s="1">
        <f t="shared" si="107"/>
        <v>0</v>
      </c>
      <c r="K292" s="1">
        <f t="shared" si="107"/>
        <v>0</v>
      </c>
      <c r="L292" s="1">
        <f t="shared" si="107"/>
        <v>0</v>
      </c>
      <c r="M292" s="1">
        <f t="shared" si="107"/>
        <v>0</v>
      </c>
      <c r="N292" s="1">
        <f t="shared" si="107"/>
        <v>0</v>
      </c>
      <c r="O292" s="1">
        <f t="shared" si="107"/>
        <v>0</v>
      </c>
      <c r="P292" s="1">
        <f t="shared" si="107"/>
        <v>0</v>
      </c>
      <c r="Q292" s="1">
        <f t="shared" si="107"/>
        <v>0</v>
      </c>
    </row>
    <row r="293" spans="1:17" outlineLevel="4" x14ac:dyDescent="0.25">
      <c r="E293" s="18" t="s">
        <v>754</v>
      </c>
      <c r="G293" s="18" t="s">
        <v>212</v>
      </c>
      <c r="H293" s="1">
        <f t="shared" si="106"/>
        <v>0</v>
      </c>
      <c r="J293" s="1">
        <f t="shared" si="107"/>
        <v>0</v>
      </c>
      <c r="K293" s="1">
        <f t="shared" si="107"/>
        <v>0</v>
      </c>
      <c r="L293" s="1">
        <f t="shared" si="107"/>
        <v>0</v>
      </c>
      <c r="M293" s="1">
        <f t="shared" si="107"/>
        <v>0</v>
      </c>
      <c r="N293" s="1">
        <f t="shared" si="107"/>
        <v>0</v>
      </c>
      <c r="O293" s="1">
        <f t="shared" si="107"/>
        <v>0</v>
      </c>
      <c r="P293" s="1">
        <f t="shared" si="107"/>
        <v>0</v>
      </c>
      <c r="Q293" s="1">
        <f t="shared" si="107"/>
        <v>0</v>
      </c>
    </row>
    <row r="294" spans="1:17" outlineLevel="4" x14ac:dyDescent="0.25">
      <c r="E294" s="18" t="s">
        <v>755</v>
      </c>
      <c r="G294" s="18" t="s">
        <v>212</v>
      </c>
      <c r="H294" s="1">
        <f t="shared" si="106"/>
        <v>0</v>
      </c>
      <c r="J294" s="1">
        <f t="shared" si="107"/>
        <v>0</v>
      </c>
      <c r="K294" s="1">
        <f t="shared" si="107"/>
        <v>0</v>
      </c>
      <c r="L294" s="1">
        <f t="shared" si="107"/>
        <v>0</v>
      </c>
      <c r="M294" s="1">
        <f t="shared" si="107"/>
        <v>0</v>
      </c>
      <c r="N294" s="1">
        <f t="shared" si="107"/>
        <v>0</v>
      </c>
      <c r="O294" s="1">
        <f t="shared" si="107"/>
        <v>0</v>
      </c>
      <c r="P294" s="1">
        <f t="shared" si="107"/>
        <v>0</v>
      </c>
      <c r="Q294" s="1">
        <f t="shared" si="107"/>
        <v>0</v>
      </c>
    </row>
    <row r="295" spans="1:17" outlineLevel="2" x14ac:dyDescent="0.25"/>
    <row r="296" spans="1:17" outlineLevel="2" x14ac:dyDescent="0.25"/>
    <row r="297" spans="1:17" outlineLevel="2" x14ac:dyDescent="0.25">
      <c r="B297" s="16" t="s">
        <v>756</v>
      </c>
    </row>
    <row r="298" spans="1:17" outlineLevel="3" x14ac:dyDescent="0.25">
      <c r="E298" s="18" t="str">
        <f t="shared" ref="E298:Q298" si="108">E$289</f>
        <v xml:space="preserve">Variance to totex allowance - abstraction &amp; discharge consents - real (WR) </v>
      </c>
      <c r="F298" s="1">
        <f t="shared" si="108"/>
        <v>0</v>
      </c>
      <c r="G298" s="1" t="str">
        <f t="shared" si="108"/>
        <v>£m</v>
      </c>
      <c r="H298" s="1">
        <f t="shared" si="108"/>
        <v>0</v>
      </c>
      <c r="I298" s="1">
        <f t="shared" si="108"/>
        <v>0</v>
      </c>
      <c r="J298" s="1">
        <f t="shared" si="108"/>
        <v>0</v>
      </c>
      <c r="K298" s="1">
        <f t="shared" si="108"/>
        <v>0</v>
      </c>
      <c r="L298" s="1">
        <f t="shared" si="108"/>
        <v>0</v>
      </c>
      <c r="M298" s="1">
        <f t="shared" si="108"/>
        <v>0</v>
      </c>
      <c r="N298" s="1">
        <f t="shared" si="108"/>
        <v>0</v>
      </c>
      <c r="O298" s="1">
        <f t="shared" si="108"/>
        <v>0</v>
      </c>
      <c r="P298" s="1">
        <f t="shared" si="108"/>
        <v>0</v>
      </c>
      <c r="Q298" s="1">
        <f t="shared" si="108"/>
        <v>0</v>
      </c>
    </row>
    <row r="299" spans="1:17" outlineLevel="4" x14ac:dyDescent="0.25">
      <c r="E299" s="18" t="str">
        <f t="shared" ref="E299:Q299" si="109">E$290</f>
        <v xml:space="preserve">Variance to totex allowance - abstraction &amp; discharge consents - real (WN+) </v>
      </c>
      <c r="F299" s="1">
        <f t="shared" si="109"/>
        <v>0</v>
      </c>
      <c r="G299" s="1" t="str">
        <f t="shared" si="109"/>
        <v>£m</v>
      </c>
      <c r="H299" s="1">
        <f t="shared" si="109"/>
        <v>0</v>
      </c>
      <c r="I299" s="1">
        <f t="shared" si="109"/>
        <v>0</v>
      </c>
      <c r="J299" s="1">
        <f t="shared" si="109"/>
        <v>0</v>
      </c>
      <c r="K299" s="1">
        <f t="shared" si="109"/>
        <v>0</v>
      </c>
      <c r="L299" s="1">
        <f t="shared" si="109"/>
        <v>0</v>
      </c>
      <c r="M299" s="1">
        <f t="shared" si="109"/>
        <v>0</v>
      </c>
      <c r="N299" s="1">
        <f t="shared" si="109"/>
        <v>0</v>
      </c>
      <c r="O299" s="1">
        <f t="shared" si="109"/>
        <v>0</v>
      </c>
      <c r="P299" s="1">
        <f t="shared" si="109"/>
        <v>0</v>
      </c>
      <c r="Q299" s="1">
        <f t="shared" si="109"/>
        <v>0</v>
      </c>
    </row>
    <row r="300" spans="1:17" outlineLevel="4" x14ac:dyDescent="0.25">
      <c r="E300" s="18" t="str">
        <f t="shared" ref="E300:Q300" si="110">E$291</f>
        <v xml:space="preserve">Variance to totex allowance - abstraction &amp; discharge consents - real (WWN+) </v>
      </c>
      <c r="F300" s="1">
        <f t="shared" si="110"/>
        <v>0</v>
      </c>
      <c r="G300" s="1" t="str">
        <f t="shared" si="110"/>
        <v>£m</v>
      </c>
      <c r="H300" s="1">
        <f t="shared" si="110"/>
        <v>0</v>
      </c>
      <c r="I300" s="1">
        <f t="shared" si="110"/>
        <v>0</v>
      </c>
      <c r="J300" s="1">
        <f t="shared" si="110"/>
        <v>0</v>
      </c>
      <c r="K300" s="1">
        <f t="shared" si="110"/>
        <v>0</v>
      </c>
      <c r="L300" s="1">
        <f t="shared" si="110"/>
        <v>0</v>
      </c>
      <c r="M300" s="1">
        <f t="shared" si="110"/>
        <v>0</v>
      </c>
      <c r="N300" s="1">
        <f t="shared" si="110"/>
        <v>0</v>
      </c>
      <c r="O300" s="1">
        <f t="shared" si="110"/>
        <v>0</v>
      </c>
      <c r="P300" s="1">
        <f t="shared" si="110"/>
        <v>0</v>
      </c>
      <c r="Q300" s="1">
        <f t="shared" si="110"/>
        <v>0</v>
      </c>
    </row>
    <row r="301" spans="1:17" outlineLevel="4" x14ac:dyDescent="0.25">
      <c r="E301" s="18" t="str">
        <f t="shared" ref="E301:Q301" si="111">E$292</f>
        <v xml:space="preserve">Variance to totex allowance - abstraction &amp; discharge consents - real (BIO) </v>
      </c>
      <c r="F301" s="1">
        <f t="shared" si="111"/>
        <v>0</v>
      </c>
      <c r="G301" s="1" t="str">
        <f t="shared" si="111"/>
        <v>£m</v>
      </c>
      <c r="H301" s="1">
        <f t="shared" si="111"/>
        <v>0</v>
      </c>
      <c r="I301" s="1">
        <f t="shared" si="111"/>
        <v>0</v>
      </c>
      <c r="J301" s="1">
        <f t="shared" si="111"/>
        <v>0</v>
      </c>
      <c r="K301" s="1">
        <f t="shared" si="111"/>
        <v>0</v>
      </c>
      <c r="L301" s="1">
        <f t="shared" si="111"/>
        <v>0</v>
      </c>
      <c r="M301" s="1">
        <f t="shared" si="111"/>
        <v>0</v>
      </c>
      <c r="N301" s="1">
        <f t="shared" si="111"/>
        <v>0</v>
      </c>
      <c r="O301" s="1">
        <f t="shared" si="111"/>
        <v>0</v>
      </c>
      <c r="P301" s="1">
        <f t="shared" si="111"/>
        <v>0</v>
      </c>
      <c r="Q301" s="1">
        <f t="shared" si="111"/>
        <v>0</v>
      </c>
    </row>
    <row r="302" spans="1:17" outlineLevel="4" x14ac:dyDescent="0.25">
      <c r="E302" s="18" t="str">
        <f t="shared" ref="E302:Q302" si="112">E$293</f>
        <v xml:space="preserve">Variance to totex allowance - abstraction &amp; discharge consents - real (ADDN1) </v>
      </c>
      <c r="F302" s="1">
        <f t="shared" si="112"/>
        <v>0</v>
      </c>
      <c r="G302" s="1" t="str">
        <f t="shared" si="112"/>
        <v>£m</v>
      </c>
      <c r="H302" s="1">
        <f t="shared" si="112"/>
        <v>0</v>
      </c>
      <c r="I302" s="1">
        <f t="shared" si="112"/>
        <v>0</v>
      </c>
      <c r="J302" s="1">
        <f t="shared" si="112"/>
        <v>0</v>
      </c>
      <c r="K302" s="1">
        <f t="shared" si="112"/>
        <v>0</v>
      </c>
      <c r="L302" s="1">
        <f t="shared" si="112"/>
        <v>0</v>
      </c>
      <c r="M302" s="1">
        <f t="shared" si="112"/>
        <v>0</v>
      </c>
      <c r="N302" s="1">
        <f t="shared" si="112"/>
        <v>0</v>
      </c>
      <c r="O302" s="1">
        <f t="shared" si="112"/>
        <v>0</v>
      </c>
      <c r="P302" s="1">
        <f t="shared" si="112"/>
        <v>0</v>
      </c>
      <c r="Q302" s="1">
        <f t="shared" si="112"/>
        <v>0</v>
      </c>
    </row>
    <row r="303" spans="1:17" outlineLevel="4" x14ac:dyDescent="0.25">
      <c r="E303" s="18" t="str">
        <f t="shared" ref="E303:Q303" si="113">E$294</f>
        <v xml:space="preserve">Variance to totex allowance - abstraction &amp; discharge consents - real (ADDN2) </v>
      </c>
      <c r="F303" s="1">
        <f t="shared" si="113"/>
        <v>0</v>
      </c>
      <c r="G303" s="1" t="str">
        <f t="shared" si="113"/>
        <v>£m</v>
      </c>
      <c r="H303" s="1">
        <f t="shared" si="113"/>
        <v>0</v>
      </c>
      <c r="I303" s="1">
        <f t="shared" si="113"/>
        <v>0</v>
      </c>
      <c r="J303" s="1">
        <f t="shared" si="113"/>
        <v>0</v>
      </c>
      <c r="K303" s="1">
        <f t="shared" si="113"/>
        <v>0</v>
      </c>
      <c r="L303" s="1">
        <f t="shared" si="113"/>
        <v>0</v>
      </c>
      <c r="M303" s="1">
        <f t="shared" si="113"/>
        <v>0</v>
      </c>
      <c r="N303" s="1">
        <f t="shared" si="113"/>
        <v>0</v>
      </c>
      <c r="O303" s="1">
        <f t="shared" si="113"/>
        <v>0</v>
      </c>
      <c r="P303" s="1">
        <f t="shared" si="113"/>
        <v>0</v>
      </c>
      <c r="Q303" s="1">
        <f t="shared" si="113"/>
        <v>0</v>
      </c>
    </row>
    <row r="304" spans="1:17" outlineLevel="3" x14ac:dyDescent="0.25">
      <c r="A304" s="5"/>
      <c r="B304" s="5"/>
      <c r="C304" s="10"/>
      <c r="D304" s="11"/>
      <c r="E304" s="6" t="str">
        <f>Financing!E$13</f>
        <v>Time value of money factor</v>
      </c>
      <c r="F304" s="8">
        <f>Financing!F$13</f>
        <v>0</v>
      </c>
      <c r="G304" s="8" t="str">
        <f>Financing!G$13</f>
        <v>factor</v>
      </c>
      <c r="H304" s="8">
        <f>Financing!H$13</f>
        <v>0</v>
      </c>
      <c r="I304" s="8">
        <f>Financing!I$13</f>
        <v>0</v>
      </c>
      <c r="J304" s="8">
        <f>Financing!J$13</f>
        <v>1</v>
      </c>
      <c r="K304" s="8">
        <f>Financing!K$13</f>
        <v>1</v>
      </c>
      <c r="L304" s="8">
        <f>Financing!L$13</f>
        <v>1</v>
      </c>
      <c r="M304" s="8">
        <f>Financing!M$13</f>
        <v>1</v>
      </c>
      <c r="N304" s="8">
        <f>Financing!N$13</f>
        <v>1</v>
      </c>
      <c r="O304" s="8">
        <f>Financing!O$13</f>
        <v>1</v>
      </c>
      <c r="P304" s="8">
        <f>Financing!P$13</f>
        <v>1</v>
      </c>
      <c r="Q304" s="8">
        <f>Financing!Q$13</f>
        <v>1</v>
      </c>
    </row>
    <row r="305" spans="1:17" outlineLevel="3" x14ac:dyDescent="0.25">
      <c r="E305" s="18" t="s">
        <v>757</v>
      </c>
      <c r="G305" s="18" t="s">
        <v>212</v>
      </c>
      <c r="H305" s="1">
        <f t="shared" ref="H305:H310" si="114">SUM(J305:Q305)</f>
        <v>0</v>
      </c>
      <c r="J305" s="1">
        <f t="shared" ref="J305:Q310" si="115">J298*J$304</f>
        <v>0</v>
      </c>
      <c r="K305" s="1">
        <f t="shared" si="115"/>
        <v>0</v>
      </c>
      <c r="L305" s="1">
        <f t="shared" si="115"/>
        <v>0</v>
      </c>
      <c r="M305" s="1">
        <f t="shared" si="115"/>
        <v>0</v>
      </c>
      <c r="N305" s="1">
        <f t="shared" si="115"/>
        <v>0</v>
      </c>
      <c r="O305" s="1">
        <f t="shared" si="115"/>
        <v>0</v>
      </c>
      <c r="P305" s="1">
        <f t="shared" si="115"/>
        <v>0</v>
      </c>
      <c r="Q305" s="1">
        <f t="shared" si="115"/>
        <v>0</v>
      </c>
    </row>
    <row r="306" spans="1:17" outlineLevel="4" x14ac:dyDescent="0.25">
      <c r="E306" s="18" t="s">
        <v>758</v>
      </c>
      <c r="G306" s="18" t="s">
        <v>212</v>
      </c>
      <c r="H306" s="1">
        <f t="shared" si="114"/>
        <v>0</v>
      </c>
      <c r="J306" s="1">
        <f t="shared" si="115"/>
        <v>0</v>
      </c>
      <c r="K306" s="1">
        <f t="shared" si="115"/>
        <v>0</v>
      </c>
      <c r="L306" s="1">
        <f t="shared" si="115"/>
        <v>0</v>
      </c>
      <c r="M306" s="1">
        <f t="shared" si="115"/>
        <v>0</v>
      </c>
      <c r="N306" s="1">
        <f t="shared" si="115"/>
        <v>0</v>
      </c>
      <c r="O306" s="1">
        <f t="shared" si="115"/>
        <v>0</v>
      </c>
      <c r="P306" s="1">
        <f t="shared" si="115"/>
        <v>0</v>
      </c>
      <c r="Q306" s="1">
        <f t="shared" si="115"/>
        <v>0</v>
      </c>
    </row>
    <row r="307" spans="1:17" outlineLevel="4" x14ac:dyDescent="0.25">
      <c r="E307" s="18" t="s">
        <v>759</v>
      </c>
      <c r="G307" s="18" t="s">
        <v>212</v>
      </c>
      <c r="H307" s="1">
        <f t="shared" si="114"/>
        <v>0</v>
      </c>
      <c r="J307" s="1">
        <f t="shared" si="115"/>
        <v>0</v>
      </c>
      <c r="K307" s="1">
        <f t="shared" si="115"/>
        <v>0</v>
      </c>
      <c r="L307" s="1">
        <f t="shared" si="115"/>
        <v>0</v>
      </c>
      <c r="M307" s="1">
        <f t="shared" si="115"/>
        <v>0</v>
      </c>
      <c r="N307" s="1">
        <f t="shared" si="115"/>
        <v>0</v>
      </c>
      <c r="O307" s="1">
        <f t="shared" si="115"/>
        <v>0</v>
      </c>
      <c r="P307" s="1">
        <f t="shared" si="115"/>
        <v>0</v>
      </c>
      <c r="Q307" s="1">
        <f t="shared" si="115"/>
        <v>0</v>
      </c>
    </row>
    <row r="308" spans="1:17" outlineLevel="4" x14ac:dyDescent="0.25">
      <c r="E308" s="18" t="s">
        <v>760</v>
      </c>
      <c r="G308" s="18" t="s">
        <v>212</v>
      </c>
      <c r="H308" s="1">
        <f t="shared" si="114"/>
        <v>0</v>
      </c>
      <c r="J308" s="1">
        <f t="shared" si="115"/>
        <v>0</v>
      </c>
      <c r="K308" s="1">
        <f t="shared" si="115"/>
        <v>0</v>
      </c>
      <c r="L308" s="1">
        <f t="shared" si="115"/>
        <v>0</v>
      </c>
      <c r="M308" s="1">
        <f t="shared" si="115"/>
        <v>0</v>
      </c>
      <c r="N308" s="1">
        <f t="shared" si="115"/>
        <v>0</v>
      </c>
      <c r="O308" s="1">
        <f t="shared" si="115"/>
        <v>0</v>
      </c>
      <c r="P308" s="1">
        <f t="shared" si="115"/>
        <v>0</v>
      </c>
      <c r="Q308" s="1">
        <f t="shared" si="115"/>
        <v>0</v>
      </c>
    </row>
    <row r="309" spans="1:17" outlineLevel="4" x14ac:dyDescent="0.25">
      <c r="E309" s="18" t="s">
        <v>761</v>
      </c>
      <c r="G309" s="18" t="s">
        <v>212</v>
      </c>
      <c r="H309" s="1">
        <f t="shared" si="114"/>
        <v>0</v>
      </c>
      <c r="J309" s="1">
        <f t="shared" si="115"/>
        <v>0</v>
      </c>
      <c r="K309" s="1">
        <f t="shared" si="115"/>
        <v>0</v>
      </c>
      <c r="L309" s="1">
        <f t="shared" si="115"/>
        <v>0</v>
      </c>
      <c r="M309" s="1">
        <f t="shared" si="115"/>
        <v>0</v>
      </c>
      <c r="N309" s="1">
        <f t="shared" si="115"/>
        <v>0</v>
      </c>
      <c r="O309" s="1">
        <f t="shared" si="115"/>
        <v>0</v>
      </c>
      <c r="P309" s="1">
        <f t="shared" si="115"/>
        <v>0</v>
      </c>
      <c r="Q309" s="1">
        <f t="shared" si="115"/>
        <v>0</v>
      </c>
    </row>
    <row r="310" spans="1:17" outlineLevel="4" x14ac:dyDescent="0.25">
      <c r="E310" s="18" t="s">
        <v>762</v>
      </c>
      <c r="G310" s="18" t="s">
        <v>212</v>
      </c>
      <c r="H310" s="1">
        <f t="shared" si="114"/>
        <v>0</v>
      </c>
      <c r="J310" s="1">
        <f t="shared" si="115"/>
        <v>0</v>
      </c>
      <c r="K310" s="1">
        <f t="shared" si="115"/>
        <v>0</v>
      </c>
      <c r="L310" s="1">
        <f t="shared" si="115"/>
        <v>0</v>
      </c>
      <c r="M310" s="1">
        <f t="shared" si="115"/>
        <v>0</v>
      </c>
      <c r="N310" s="1">
        <f t="shared" si="115"/>
        <v>0</v>
      </c>
      <c r="O310" s="1">
        <f t="shared" si="115"/>
        <v>0</v>
      </c>
      <c r="P310" s="1">
        <f t="shared" si="115"/>
        <v>0</v>
      </c>
      <c r="Q310" s="1">
        <f t="shared" si="115"/>
        <v>0</v>
      </c>
    </row>
    <row r="311" spans="1:17" outlineLevel="2" x14ac:dyDescent="0.25"/>
    <row r="312" spans="1:17" outlineLevel="2" x14ac:dyDescent="0.25"/>
    <row r="313" spans="1:17" outlineLevel="2" x14ac:dyDescent="0.25">
      <c r="B313" s="16" t="s">
        <v>763</v>
      </c>
    </row>
    <row r="314" spans="1:17" outlineLevel="3" x14ac:dyDescent="0.25">
      <c r="E314" s="18" t="str">
        <f t="shared" ref="E314:Q314" si="116">E$305</f>
        <v xml:space="preserve">Time-adjusted variance to totex allowance - abstraction &amp; discharge consents - real (WR) </v>
      </c>
      <c r="F314" s="1">
        <f t="shared" si="116"/>
        <v>0</v>
      </c>
      <c r="G314" s="1" t="str">
        <f t="shared" si="116"/>
        <v>£m</v>
      </c>
      <c r="H314" s="1">
        <f t="shared" si="116"/>
        <v>0</v>
      </c>
      <c r="I314" s="1">
        <f t="shared" si="116"/>
        <v>0</v>
      </c>
      <c r="J314" s="1">
        <f t="shared" si="116"/>
        <v>0</v>
      </c>
      <c r="K314" s="1">
        <f t="shared" si="116"/>
        <v>0</v>
      </c>
      <c r="L314" s="1">
        <f t="shared" si="116"/>
        <v>0</v>
      </c>
      <c r="M314" s="1">
        <f t="shared" si="116"/>
        <v>0</v>
      </c>
      <c r="N314" s="1">
        <f t="shared" si="116"/>
        <v>0</v>
      </c>
      <c r="O314" s="1">
        <f t="shared" si="116"/>
        <v>0</v>
      </c>
      <c r="P314" s="1">
        <f t="shared" si="116"/>
        <v>0</v>
      </c>
      <c r="Q314" s="1">
        <f t="shared" si="116"/>
        <v>0</v>
      </c>
    </row>
    <row r="315" spans="1:17" outlineLevel="4" x14ac:dyDescent="0.25">
      <c r="E315" s="18" t="str">
        <f t="shared" ref="E315:Q315" si="117">E$306</f>
        <v xml:space="preserve">Time-adjusted variance to totex allowance - abstraction &amp; discharge consents - real (WN+) </v>
      </c>
      <c r="F315" s="1">
        <f t="shared" si="117"/>
        <v>0</v>
      </c>
      <c r="G315" s="1" t="str">
        <f t="shared" si="117"/>
        <v>£m</v>
      </c>
      <c r="H315" s="1">
        <f t="shared" si="117"/>
        <v>0</v>
      </c>
      <c r="I315" s="1">
        <f t="shared" si="117"/>
        <v>0</v>
      </c>
      <c r="J315" s="1">
        <f t="shared" si="117"/>
        <v>0</v>
      </c>
      <c r="K315" s="1">
        <f t="shared" si="117"/>
        <v>0</v>
      </c>
      <c r="L315" s="1">
        <f t="shared" si="117"/>
        <v>0</v>
      </c>
      <c r="M315" s="1">
        <f t="shared" si="117"/>
        <v>0</v>
      </c>
      <c r="N315" s="1">
        <f t="shared" si="117"/>
        <v>0</v>
      </c>
      <c r="O315" s="1">
        <f t="shared" si="117"/>
        <v>0</v>
      </c>
      <c r="P315" s="1">
        <f t="shared" si="117"/>
        <v>0</v>
      </c>
      <c r="Q315" s="1">
        <f t="shared" si="117"/>
        <v>0</v>
      </c>
    </row>
    <row r="316" spans="1:17" outlineLevel="4" x14ac:dyDescent="0.25">
      <c r="E316" s="18" t="str">
        <f t="shared" ref="E316:Q316" si="118">E$307</f>
        <v xml:space="preserve">Time-adjusted variance to totex allowance - abstraction &amp; discharge consents - real (WWN+) </v>
      </c>
      <c r="F316" s="1">
        <f t="shared" si="118"/>
        <v>0</v>
      </c>
      <c r="G316" s="1" t="str">
        <f t="shared" si="118"/>
        <v>£m</v>
      </c>
      <c r="H316" s="1">
        <f t="shared" si="118"/>
        <v>0</v>
      </c>
      <c r="I316" s="1">
        <f t="shared" si="118"/>
        <v>0</v>
      </c>
      <c r="J316" s="1">
        <f t="shared" si="118"/>
        <v>0</v>
      </c>
      <c r="K316" s="1">
        <f t="shared" si="118"/>
        <v>0</v>
      </c>
      <c r="L316" s="1">
        <f t="shared" si="118"/>
        <v>0</v>
      </c>
      <c r="M316" s="1">
        <f t="shared" si="118"/>
        <v>0</v>
      </c>
      <c r="N316" s="1">
        <f t="shared" si="118"/>
        <v>0</v>
      </c>
      <c r="O316" s="1">
        <f t="shared" si="118"/>
        <v>0</v>
      </c>
      <c r="P316" s="1">
        <f t="shared" si="118"/>
        <v>0</v>
      </c>
      <c r="Q316" s="1">
        <f t="shared" si="118"/>
        <v>0</v>
      </c>
    </row>
    <row r="317" spans="1:17" outlineLevel="4" x14ac:dyDescent="0.25">
      <c r="E317" s="18" t="str">
        <f t="shared" ref="E317:Q317" si="119">E$308</f>
        <v xml:space="preserve">Time-adjusted variance to totex allowance - abstraction &amp; discharge consents - real (BIO) </v>
      </c>
      <c r="F317" s="1">
        <f t="shared" si="119"/>
        <v>0</v>
      </c>
      <c r="G317" s="1" t="str">
        <f t="shared" si="119"/>
        <v>£m</v>
      </c>
      <c r="H317" s="1">
        <f t="shared" si="119"/>
        <v>0</v>
      </c>
      <c r="I317" s="1">
        <f t="shared" si="119"/>
        <v>0</v>
      </c>
      <c r="J317" s="1">
        <f t="shared" si="119"/>
        <v>0</v>
      </c>
      <c r="K317" s="1">
        <f t="shared" si="119"/>
        <v>0</v>
      </c>
      <c r="L317" s="1">
        <f t="shared" si="119"/>
        <v>0</v>
      </c>
      <c r="M317" s="1">
        <f t="shared" si="119"/>
        <v>0</v>
      </c>
      <c r="N317" s="1">
        <f t="shared" si="119"/>
        <v>0</v>
      </c>
      <c r="O317" s="1">
        <f t="shared" si="119"/>
        <v>0</v>
      </c>
      <c r="P317" s="1">
        <f t="shared" si="119"/>
        <v>0</v>
      </c>
      <c r="Q317" s="1">
        <f t="shared" si="119"/>
        <v>0</v>
      </c>
    </row>
    <row r="318" spans="1:17" outlineLevel="4" x14ac:dyDescent="0.25">
      <c r="E318" s="18" t="str">
        <f t="shared" ref="E318:Q318" si="120">E$309</f>
        <v xml:space="preserve">Time-adjusted variance to totex allowance - abstraction &amp; discharge consents - real (ADDN1) </v>
      </c>
      <c r="F318" s="1">
        <f t="shared" si="120"/>
        <v>0</v>
      </c>
      <c r="G318" s="1" t="str">
        <f t="shared" si="120"/>
        <v>£m</v>
      </c>
      <c r="H318" s="1">
        <f t="shared" si="120"/>
        <v>0</v>
      </c>
      <c r="I318" s="1">
        <f t="shared" si="120"/>
        <v>0</v>
      </c>
      <c r="J318" s="1">
        <f t="shared" si="120"/>
        <v>0</v>
      </c>
      <c r="K318" s="1">
        <f t="shared" si="120"/>
        <v>0</v>
      </c>
      <c r="L318" s="1">
        <f t="shared" si="120"/>
        <v>0</v>
      </c>
      <c r="M318" s="1">
        <f t="shared" si="120"/>
        <v>0</v>
      </c>
      <c r="N318" s="1">
        <f t="shared" si="120"/>
        <v>0</v>
      </c>
      <c r="O318" s="1">
        <f t="shared" si="120"/>
        <v>0</v>
      </c>
      <c r="P318" s="1">
        <f t="shared" si="120"/>
        <v>0</v>
      </c>
      <c r="Q318" s="1">
        <f t="shared" si="120"/>
        <v>0</v>
      </c>
    </row>
    <row r="319" spans="1:17" outlineLevel="4" x14ac:dyDescent="0.25">
      <c r="E319" s="18" t="str">
        <f t="shared" ref="E319:Q319" si="121">E$310</f>
        <v xml:space="preserve">Time-adjusted variance to totex allowance - abstraction &amp; discharge consents - real (ADDN2) </v>
      </c>
      <c r="F319" s="1">
        <f t="shared" si="121"/>
        <v>0</v>
      </c>
      <c r="G319" s="1" t="str">
        <f t="shared" si="121"/>
        <v>£m</v>
      </c>
      <c r="H319" s="1">
        <f t="shared" si="121"/>
        <v>0</v>
      </c>
      <c r="I319" s="1">
        <f t="shared" si="121"/>
        <v>0</v>
      </c>
      <c r="J319" s="1">
        <f t="shared" si="121"/>
        <v>0</v>
      </c>
      <c r="K319" s="1">
        <f t="shared" si="121"/>
        <v>0</v>
      </c>
      <c r="L319" s="1">
        <f t="shared" si="121"/>
        <v>0</v>
      </c>
      <c r="M319" s="1">
        <f t="shared" si="121"/>
        <v>0</v>
      </c>
      <c r="N319" s="1">
        <f t="shared" si="121"/>
        <v>0</v>
      </c>
      <c r="O319" s="1">
        <f t="shared" si="121"/>
        <v>0</v>
      </c>
      <c r="P319" s="1">
        <f t="shared" si="121"/>
        <v>0</v>
      </c>
      <c r="Q319" s="1">
        <f t="shared" si="121"/>
        <v>0</v>
      </c>
    </row>
    <row r="320" spans="1:17" outlineLevel="3" x14ac:dyDescent="0.25">
      <c r="A320" s="5"/>
      <c r="B320" s="5"/>
      <c r="C320" s="10"/>
      <c r="D320" s="11"/>
      <c r="E320" s="6" t="s">
        <v>764</v>
      </c>
      <c r="F320" s="2">
        <f t="shared" ref="F320:F325" si="122">SUM($J314:$Q314)</f>
        <v>0</v>
      </c>
      <c r="G320" s="6" t="s">
        <v>212</v>
      </c>
      <c r="H320" s="1"/>
    </row>
    <row r="321" spans="1:8" outlineLevel="4" x14ac:dyDescent="0.25">
      <c r="A321" s="5"/>
      <c r="B321" s="5"/>
      <c r="C321" s="10"/>
      <c r="D321" s="11"/>
      <c r="E321" s="6" t="s">
        <v>765</v>
      </c>
      <c r="F321" s="2">
        <f t="shared" si="122"/>
        <v>0</v>
      </c>
      <c r="G321" s="6" t="s">
        <v>212</v>
      </c>
      <c r="H321" s="1"/>
    </row>
    <row r="322" spans="1:8" outlineLevel="4" x14ac:dyDescent="0.25">
      <c r="A322" s="5"/>
      <c r="B322" s="5"/>
      <c r="C322" s="10"/>
      <c r="D322" s="11"/>
      <c r="E322" s="6" t="s">
        <v>766</v>
      </c>
      <c r="F322" s="2">
        <f t="shared" si="122"/>
        <v>0</v>
      </c>
      <c r="G322" s="6" t="s">
        <v>212</v>
      </c>
      <c r="H322" s="1"/>
    </row>
    <row r="323" spans="1:8" outlineLevel="4" x14ac:dyDescent="0.25">
      <c r="A323" s="5"/>
      <c r="B323" s="5"/>
      <c r="C323" s="10"/>
      <c r="D323" s="11"/>
      <c r="E323" s="6" t="s">
        <v>767</v>
      </c>
      <c r="F323" s="2">
        <f t="shared" si="122"/>
        <v>0</v>
      </c>
      <c r="G323" s="6" t="s">
        <v>212</v>
      </c>
      <c r="H323" s="1"/>
    </row>
    <row r="324" spans="1:8" outlineLevel="4" x14ac:dyDescent="0.25">
      <c r="A324" s="5"/>
      <c r="B324" s="5"/>
      <c r="C324" s="10"/>
      <c r="D324" s="11"/>
      <c r="E324" s="6" t="s">
        <v>768</v>
      </c>
      <c r="F324" s="2">
        <f t="shared" si="122"/>
        <v>0</v>
      </c>
      <c r="G324" s="6" t="s">
        <v>212</v>
      </c>
      <c r="H324" s="1"/>
    </row>
    <row r="325" spans="1:8" outlineLevel="4" x14ac:dyDescent="0.25">
      <c r="A325" s="5"/>
      <c r="B325" s="5"/>
      <c r="C325" s="10"/>
      <c r="D325" s="11"/>
      <c r="E325" s="6" t="s">
        <v>769</v>
      </c>
      <c r="F325" s="2">
        <f t="shared" si="122"/>
        <v>0</v>
      </c>
      <c r="G325" s="6" t="s">
        <v>212</v>
      </c>
      <c r="H325" s="1"/>
    </row>
    <row r="326" spans="1:8" outlineLevel="2" x14ac:dyDescent="0.25"/>
    <row r="327" spans="1:8" outlineLevel="1" x14ac:dyDescent="0.25"/>
    <row r="328" spans="1:8" outlineLevel="1" x14ac:dyDescent="0.25">
      <c r="B328" s="16" t="s">
        <v>683</v>
      </c>
    </row>
    <row r="329" spans="1:8" outlineLevel="2" x14ac:dyDescent="0.25">
      <c r="B329" s="16" t="s">
        <v>770</v>
      </c>
    </row>
    <row r="330" spans="1:8" outlineLevel="3" x14ac:dyDescent="0.25">
      <c r="E330" s="18" t="str">
        <f t="shared" ref="E330:G330" si="123">E$320</f>
        <v xml:space="preserve">Total variance to totex allowance - abstraction &amp; discharge consents - real (WR) </v>
      </c>
      <c r="F330" s="1">
        <f t="shared" si="123"/>
        <v>0</v>
      </c>
      <c r="G330" s="18" t="str">
        <f t="shared" si="123"/>
        <v>£m</v>
      </c>
      <c r="H330" s="1"/>
    </row>
    <row r="331" spans="1:8" outlineLevel="4" x14ac:dyDescent="0.25">
      <c r="E331" s="18" t="str">
        <f t="shared" ref="E331:G331" si="124">E$321</f>
        <v xml:space="preserve">Total variance to totex allowance - abstraction &amp; discharge consents - real (WN+) </v>
      </c>
      <c r="F331" s="1">
        <f t="shared" si="124"/>
        <v>0</v>
      </c>
      <c r="G331" s="18" t="str">
        <f t="shared" si="124"/>
        <v>£m</v>
      </c>
      <c r="H331" s="1"/>
    </row>
    <row r="332" spans="1:8" outlineLevel="4" x14ac:dyDescent="0.25">
      <c r="E332" s="18" t="str">
        <f t="shared" ref="E332:G332" si="125">E$322</f>
        <v xml:space="preserve">Total variance to totex allowance - abstraction &amp; discharge consents - real (WWN+) </v>
      </c>
      <c r="F332" s="1">
        <f t="shared" si="125"/>
        <v>0</v>
      </c>
      <c r="G332" s="18" t="str">
        <f t="shared" si="125"/>
        <v>£m</v>
      </c>
      <c r="H332" s="1"/>
    </row>
    <row r="333" spans="1:8" outlineLevel="4" x14ac:dyDescent="0.25">
      <c r="E333" s="18" t="str">
        <f t="shared" ref="E333:G333" si="126">E$323</f>
        <v xml:space="preserve">Total variance to totex allowance - abstraction &amp; discharge consents - real (BIO) </v>
      </c>
      <c r="F333" s="1">
        <f t="shared" si="126"/>
        <v>0</v>
      </c>
      <c r="G333" s="18" t="str">
        <f t="shared" si="126"/>
        <v>£m</v>
      </c>
      <c r="H333" s="1"/>
    </row>
    <row r="334" spans="1:8" outlineLevel="4" x14ac:dyDescent="0.25">
      <c r="E334" s="18" t="str">
        <f t="shared" ref="E334:G334" si="127">E$324</f>
        <v xml:space="preserve">Total variance to totex allowance - abstraction &amp; discharge consents - real (ADDN1) </v>
      </c>
      <c r="F334" s="1">
        <f t="shared" si="127"/>
        <v>0</v>
      </c>
      <c r="G334" s="18" t="str">
        <f t="shared" si="127"/>
        <v>£m</v>
      </c>
      <c r="H334" s="1"/>
    </row>
    <row r="335" spans="1:8" outlineLevel="4" x14ac:dyDescent="0.25">
      <c r="E335" s="18" t="str">
        <f t="shared" ref="E335:G335" si="128">E$325</f>
        <v xml:space="preserve">Total variance to totex allowance - abstraction &amp; discharge consents - real (ADDN2) </v>
      </c>
      <c r="F335" s="1">
        <f t="shared" si="128"/>
        <v>0</v>
      </c>
      <c r="G335" s="18" t="str">
        <f t="shared" si="128"/>
        <v>£m</v>
      </c>
      <c r="H335" s="1"/>
    </row>
    <row r="336" spans="1:8" outlineLevel="3" x14ac:dyDescent="0.25">
      <c r="A336" s="5"/>
      <c r="B336" s="5"/>
      <c r="C336" s="10"/>
      <c r="D336" s="11"/>
      <c r="E336" s="6" t="str">
        <f>Inputs!E$344</f>
        <v>Abstraction &amp; discharge consents - cost sharing outperformance rate - company share</v>
      </c>
      <c r="F336" s="7">
        <f>Inputs!F$344</f>
        <v>0</v>
      </c>
      <c r="G336" s="6" t="str">
        <f>Inputs!G$344</f>
        <v>%</v>
      </c>
      <c r="H336" s="17"/>
    </row>
    <row r="337" spans="1:8" outlineLevel="3" x14ac:dyDescent="0.25">
      <c r="A337" s="5"/>
      <c r="B337" s="5"/>
      <c r="C337" s="10"/>
      <c r="D337" s="11"/>
      <c r="E337" s="6" t="str">
        <f>Inputs!E$345</f>
        <v>Abstraction &amp; discharge consents - cost sharing underperformance rate - company share</v>
      </c>
      <c r="F337" s="7">
        <f>Inputs!F$345</f>
        <v>0</v>
      </c>
      <c r="G337" s="6" t="str">
        <f>Inputs!G$345</f>
        <v>%</v>
      </c>
      <c r="H337" s="17"/>
    </row>
    <row r="338" spans="1:8" outlineLevel="3" x14ac:dyDescent="0.25">
      <c r="E338" s="18" t="s">
        <v>771</v>
      </c>
      <c r="F338" s="17">
        <f t="shared" ref="F338:F343" si="129">IF($F330&lt;0,$F$336,$F$337)</f>
        <v>0</v>
      </c>
      <c r="G338" s="18" t="s">
        <v>451</v>
      </c>
      <c r="H338" s="17"/>
    </row>
    <row r="339" spans="1:8" outlineLevel="4" x14ac:dyDescent="0.25">
      <c r="E339" s="18" t="s">
        <v>772</v>
      </c>
      <c r="F339" s="17">
        <f t="shared" si="129"/>
        <v>0</v>
      </c>
      <c r="G339" s="18" t="s">
        <v>451</v>
      </c>
      <c r="H339" s="17"/>
    </row>
    <row r="340" spans="1:8" outlineLevel="4" x14ac:dyDescent="0.25">
      <c r="E340" s="18" t="s">
        <v>773</v>
      </c>
      <c r="F340" s="17">
        <f t="shared" si="129"/>
        <v>0</v>
      </c>
      <c r="G340" s="18" t="s">
        <v>451</v>
      </c>
      <c r="H340" s="17"/>
    </row>
    <row r="341" spans="1:8" outlineLevel="4" x14ac:dyDescent="0.25">
      <c r="E341" s="18" t="s">
        <v>774</v>
      </c>
      <c r="F341" s="17">
        <f t="shared" si="129"/>
        <v>0</v>
      </c>
      <c r="G341" s="18" t="s">
        <v>451</v>
      </c>
      <c r="H341" s="17"/>
    </row>
    <row r="342" spans="1:8" outlineLevel="4" x14ac:dyDescent="0.25">
      <c r="E342" s="18" t="s">
        <v>775</v>
      </c>
      <c r="F342" s="17">
        <f t="shared" si="129"/>
        <v>0</v>
      </c>
      <c r="G342" s="18" t="s">
        <v>451</v>
      </c>
      <c r="H342" s="17"/>
    </row>
    <row r="343" spans="1:8" outlineLevel="4" x14ac:dyDescent="0.25">
      <c r="E343" s="18" t="s">
        <v>776</v>
      </c>
      <c r="F343" s="17">
        <f t="shared" si="129"/>
        <v>0</v>
      </c>
      <c r="G343" s="18" t="s">
        <v>451</v>
      </c>
      <c r="H343" s="17"/>
    </row>
    <row r="344" spans="1:8" outlineLevel="2" x14ac:dyDescent="0.25"/>
    <row r="345" spans="1:8" outlineLevel="2" x14ac:dyDescent="0.25"/>
    <row r="346" spans="1:8" outlineLevel="2" x14ac:dyDescent="0.25">
      <c r="B346" s="16" t="s">
        <v>777</v>
      </c>
    </row>
    <row r="347" spans="1:8" outlineLevel="3" x14ac:dyDescent="0.25">
      <c r="E347" s="18" t="str">
        <f t="shared" ref="E347:G347" si="130">E$320</f>
        <v xml:space="preserve">Total variance to totex allowance - abstraction &amp; discharge consents - real (WR) </v>
      </c>
      <c r="F347" s="1">
        <f t="shared" si="130"/>
        <v>0</v>
      </c>
      <c r="G347" s="18" t="str">
        <f t="shared" si="130"/>
        <v>£m</v>
      </c>
      <c r="H347" s="1"/>
    </row>
    <row r="348" spans="1:8" outlineLevel="4" x14ac:dyDescent="0.25">
      <c r="E348" s="18" t="str">
        <f t="shared" ref="E348:G348" si="131">E$321</f>
        <v xml:space="preserve">Total variance to totex allowance - abstraction &amp; discharge consents - real (WN+) </v>
      </c>
      <c r="F348" s="1">
        <f t="shared" si="131"/>
        <v>0</v>
      </c>
      <c r="G348" s="18" t="str">
        <f t="shared" si="131"/>
        <v>£m</v>
      </c>
      <c r="H348" s="1"/>
    </row>
    <row r="349" spans="1:8" outlineLevel="4" x14ac:dyDescent="0.25">
      <c r="E349" s="18" t="str">
        <f t="shared" ref="E349:G349" si="132">E$322</f>
        <v xml:space="preserve">Total variance to totex allowance - abstraction &amp; discharge consents - real (WWN+) </v>
      </c>
      <c r="F349" s="1">
        <f t="shared" si="132"/>
        <v>0</v>
      </c>
      <c r="G349" s="18" t="str">
        <f t="shared" si="132"/>
        <v>£m</v>
      </c>
      <c r="H349" s="1"/>
    </row>
    <row r="350" spans="1:8" outlineLevel="4" x14ac:dyDescent="0.25">
      <c r="E350" s="18" t="str">
        <f t="shared" ref="E350:G350" si="133">E$323</f>
        <v xml:space="preserve">Total variance to totex allowance - abstraction &amp; discharge consents - real (BIO) </v>
      </c>
      <c r="F350" s="1">
        <f t="shared" si="133"/>
        <v>0</v>
      </c>
      <c r="G350" s="18" t="str">
        <f t="shared" si="133"/>
        <v>£m</v>
      </c>
      <c r="H350" s="1"/>
    </row>
    <row r="351" spans="1:8" outlineLevel="4" x14ac:dyDescent="0.25">
      <c r="E351" s="18" t="str">
        <f t="shared" ref="E351:G351" si="134">E$324</f>
        <v xml:space="preserve">Total variance to totex allowance - abstraction &amp; discharge consents - real (ADDN1) </v>
      </c>
      <c r="F351" s="1">
        <f t="shared" si="134"/>
        <v>0</v>
      </c>
      <c r="G351" s="18" t="str">
        <f t="shared" si="134"/>
        <v>£m</v>
      </c>
      <c r="H351" s="1"/>
    </row>
    <row r="352" spans="1:8" outlineLevel="4" x14ac:dyDescent="0.25">
      <c r="E352" s="18" t="str">
        <f t="shared" ref="E352:G352" si="135">E$325</f>
        <v xml:space="preserve">Total variance to totex allowance - abstraction &amp; discharge consents - real (ADDN2) </v>
      </c>
      <c r="F352" s="1">
        <f t="shared" si="135"/>
        <v>0</v>
      </c>
      <c r="G352" s="18" t="str">
        <f t="shared" si="135"/>
        <v>£m</v>
      </c>
      <c r="H352" s="1"/>
    </row>
    <row r="353" spans="1:8" outlineLevel="3" x14ac:dyDescent="0.25">
      <c r="E353" s="18" t="str">
        <f t="shared" ref="E353:G353" si="136">E$338</f>
        <v xml:space="preserve">Active sharing rate - abstraction &amp; discharge consents (WR) </v>
      </c>
      <c r="F353" s="17">
        <f t="shared" si="136"/>
        <v>0</v>
      </c>
      <c r="G353" s="18" t="str">
        <f t="shared" si="136"/>
        <v>%</v>
      </c>
      <c r="H353" s="17"/>
    </row>
    <row r="354" spans="1:8" outlineLevel="4" x14ac:dyDescent="0.25">
      <c r="E354" s="18" t="str">
        <f t="shared" ref="E354:G354" si="137">E$339</f>
        <v xml:space="preserve">Active sharing rate - abstraction &amp; discharge consents (WN+) </v>
      </c>
      <c r="F354" s="17">
        <f t="shared" si="137"/>
        <v>0</v>
      </c>
      <c r="G354" s="18" t="str">
        <f t="shared" si="137"/>
        <v>%</v>
      </c>
      <c r="H354" s="17"/>
    </row>
    <row r="355" spans="1:8" outlineLevel="4" x14ac:dyDescent="0.25">
      <c r="E355" s="18" t="str">
        <f t="shared" ref="E355:G355" si="138">E$340</f>
        <v xml:space="preserve">Active sharing rate - abstraction &amp; discharge consents (WWN+) </v>
      </c>
      <c r="F355" s="17">
        <f t="shared" si="138"/>
        <v>0</v>
      </c>
      <c r="G355" s="18" t="str">
        <f t="shared" si="138"/>
        <v>%</v>
      </c>
      <c r="H355" s="17"/>
    </row>
    <row r="356" spans="1:8" outlineLevel="4" x14ac:dyDescent="0.25">
      <c r="E356" s="18" t="str">
        <f t="shared" ref="E356:G356" si="139">E$341</f>
        <v xml:space="preserve">Active sharing rate - abstraction &amp; discharge consents (BIO) </v>
      </c>
      <c r="F356" s="17">
        <f t="shared" si="139"/>
        <v>0</v>
      </c>
      <c r="G356" s="18" t="str">
        <f t="shared" si="139"/>
        <v>%</v>
      </c>
      <c r="H356" s="17"/>
    </row>
    <row r="357" spans="1:8" outlineLevel="4" x14ac:dyDescent="0.25">
      <c r="E357" s="18" t="str">
        <f t="shared" ref="E357:G357" si="140">E$342</f>
        <v xml:space="preserve">Active sharing rate - abstraction &amp; discharge consents (ADDN1) </v>
      </c>
      <c r="F357" s="17">
        <f t="shared" si="140"/>
        <v>0</v>
      </c>
      <c r="G357" s="18" t="str">
        <f t="shared" si="140"/>
        <v>%</v>
      </c>
      <c r="H357" s="17"/>
    </row>
    <row r="358" spans="1:8" outlineLevel="4" x14ac:dyDescent="0.25">
      <c r="E358" s="18" t="str">
        <f t="shared" ref="E358:G358" si="141">E$343</f>
        <v xml:space="preserve">Active sharing rate - abstraction &amp; discharge consents (ADDN2) </v>
      </c>
      <c r="F358" s="17">
        <f t="shared" si="141"/>
        <v>0</v>
      </c>
      <c r="G358" s="18" t="str">
        <f t="shared" si="141"/>
        <v>%</v>
      </c>
      <c r="H358" s="17"/>
    </row>
    <row r="359" spans="1:8" outlineLevel="3" x14ac:dyDescent="0.25">
      <c r="E359" s="18" t="s">
        <v>778</v>
      </c>
      <c r="F359" s="1">
        <f t="shared" ref="F359:F364" si="142">$F347*(1-$F353)</f>
        <v>0</v>
      </c>
      <c r="G359" s="18" t="s">
        <v>212</v>
      </c>
      <c r="H359" s="1"/>
    </row>
    <row r="360" spans="1:8" outlineLevel="4" x14ac:dyDescent="0.25">
      <c r="E360" s="18" t="s">
        <v>779</v>
      </c>
      <c r="F360" s="1">
        <f t="shared" si="142"/>
        <v>0</v>
      </c>
      <c r="G360" s="18" t="s">
        <v>212</v>
      </c>
      <c r="H360" s="1"/>
    </row>
    <row r="361" spans="1:8" outlineLevel="4" x14ac:dyDescent="0.25">
      <c r="E361" s="18" t="s">
        <v>780</v>
      </c>
      <c r="F361" s="1">
        <f t="shared" si="142"/>
        <v>0</v>
      </c>
      <c r="G361" s="18" t="s">
        <v>212</v>
      </c>
      <c r="H361" s="1"/>
    </row>
    <row r="362" spans="1:8" outlineLevel="4" x14ac:dyDescent="0.25">
      <c r="E362" s="18" t="s">
        <v>781</v>
      </c>
      <c r="F362" s="1">
        <f t="shared" si="142"/>
        <v>0</v>
      </c>
      <c r="G362" s="18" t="s">
        <v>212</v>
      </c>
      <c r="H362" s="1"/>
    </row>
    <row r="363" spans="1:8" outlineLevel="4" x14ac:dyDescent="0.25">
      <c r="E363" s="18" t="s">
        <v>782</v>
      </c>
      <c r="F363" s="1">
        <f t="shared" si="142"/>
        <v>0</v>
      </c>
      <c r="G363" s="18" t="s">
        <v>212</v>
      </c>
      <c r="H363" s="1"/>
    </row>
    <row r="364" spans="1:8" outlineLevel="4" x14ac:dyDescent="0.25">
      <c r="E364" s="18" t="s">
        <v>783</v>
      </c>
      <c r="F364" s="1">
        <f t="shared" si="142"/>
        <v>0</v>
      </c>
      <c r="G364" s="18" t="s">
        <v>212</v>
      </c>
      <c r="H364" s="1"/>
    </row>
    <row r="365" spans="1:8" outlineLevel="2" x14ac:dyDescent="0.25"/>
    <row r="367" spans="1:8" x14ac:dyDescent="0.25">
      <c r="A367" s="16" t="s">
        <v>784</v>
      </c>
    </row>
    <row r="368" spans="1:8" outlineLevel="1" x14ac:dyDescent="0.25">
      <c r="B368" s="16" t="s">
        <v>785</v>
      </c>
    </row>
    <row r="369" spans="5:8" outlineLevel="2" x14ac:dyDescent="0.25">
      <c r="E369" s="18" t="str">
        <f t="shared" ref="E369:G369" si="143">E$135</f>
        <v xml:space="preserve">Active totex adjustment - standard base cost sharing - real (WR) </v>
      </c>
      <c r="F369" s="1">
        <f t="shared" si="143"/>
        <v>0</v>
      </c>
      <c r="G369" s="18" t="str">
        <f t="shared" si="143"/>
        <v>£m</v>
      </c>
      <c r="H369" s="1"/>
    </row>
    <row r="370" spans="5:8" outlineLevel="3" x14ac:dyDescent="0.25">
      <c r="E370" s="18" t="str">
        <f t="shared" ref="E370:G370" si="144">E$136</f>
        <v xml:space="preserve">Active totex adjustment - standard base cost sharing - real (WN+) </v>
      </c>
      <c r="F370" s="1">
        <f t="shared" si="144"/>
        <v>0</v>
      </c>
      <c r="G370" s="18" t="str">
        <f t="shared" si="144"/>
        <v>£m</v>
      </c>
      <c r="H370" s="1"/>
    </row>
    <row r="371" spans="5:8" outlineLevel="3" x14ac:dyDescent="0.25">
      <c r="E371" s="18" t="str">
        <f t="shared" ref="E371:G371" si="145">E$137</f>
        <v xml:space="preserve">Active totex adjustment - standard base cost sharing - real (WWN+) </v>
      </c>
      <c r="F371" s="1">
        <f t="shared" si="145"/>
        <v>0</v>
      </c>
      <c r="G371" s="18" t="str">
        <f t="shared" si="145"/>
        <v>£m</v>
      </c>
      <c r="H371" s="1"/>
    </row>
    <row r="372" spans="5:8" outlineLevel="3" x14ac:dyDescent="0.25">
      <c r="E372" s="18" t="str">
        <f t="shared" ref="E372:G372" si="146">E$138</f>
        <v xml:space="preserve">Active totex adjustment - standard base cost sharing - real (BIO) </v>
      </c>
      <c r="F372" s="1">
        <f t="shared" si="146"/>
        <v>0</v>
      </c>
      <c r="G372" s="18" t="str">
        <f t="shared" si="146"/>
        <v>£m</v>
      </c>
      <c r="H372" s="1"/>
    </row>
    <row r="373" spans="5:8" outlineLevel="3" x14ac:dyDescent="0.25">
      <c r="E373" s="18" t="str">
        <f t="shared" ref="E373:G373" si="147">E$139</f>
        <v xml:space="preserve">Active totex adjustment - standard base cost sharing - real (ADDN1) </v>
      </c>
      <c r="F373" s="1">
        <f t="shared" si="147"/>
        <v>0</v>
      </c>
      <c r="G373" s="18" t="str">
        <f t="shared" si="147"/>
        <v>£m</v>
      </c>
      <c r="H373" s="1"/>
    </row>
    <row r="374" spans="5:8" outlineLevel="3" x14ac:dyDescent="0.25">
      <c r="E374" s="18" t="str">
        <f t="shared" ref="E374:G374" si="148">E$140</f>
        <v xml:space="preserve">Active totex adjustment - standard base cost sharing - real (ADDN2) </v>
      </c>
      <c r="F374" s="1">
        <f t="shared" si="148"/>
        <v>0</v>
      </c>
      <c r="G374" s="18" t="str">
        <f t="shared" si="148"/>
        <v>£m</v>
      </c>
      <c r="H374" s="1"/>
    </row>
    <row r="375" spans="5:8" outlineLevel="2" x14ac:dyDescent="0.25">
      <c r="E375" s="18" t="str">
        <f t="shared" ref="E375:G375" si="149">E$247</f>
        <v xml:space="preserve">Active totex adjustment - business rates - real (WR) </v>
      </c>
      <c r="F375" s="1">
        <f t="shared" si="149"/>
        <v>0</v>
      </c>
      <c r="G375" s="18" t="str">
        <f t="shared" si="149"/>
        <v>£m</v>
      </c>
      <c r="H375" s="1"/>
    </row>
    <row r="376" spans="5:8" outlineLevel="3" x14ac:dyDescent="0.25">
      <c r="E376" s="18" t="str">
        <f t="shared" ref="E376:G376" si="150">E$248</f>
        <v xml:space="preserve">Active totex adjustment - business rates - real (WN+) </v>
      </c>
      <c r="F376" s="1">
        <f t="shared" si="150"/>
        <v>0</v>
      </c>
      <c r="G376" s="18" t="str">
        <f t="shared" si="150"/>
        <v>£m</v>
      </c>
      <c r="H376" s="1"/>
    </row>
    <row r="377" spans="5:8" outlineLevel="3" x14ac:dyDescent="0.25">
      <c r="E377" s="18" t="str">
        <f t="shared" ref="E377:G377" si="151">E$249</f>
        <v xml:space="preserve">Active totex adjustment - business rates - real (WWN+) </v>
      </c>
      <c r="F377" s="1">
        <f t="shared" si="151"/>
        <v>0</v>
      </c>
      <c r="G377" s="18" t="str">
        <f t="shared" si="151"/>
        <v>£m</v>
      </c>
      <c r="H377" s="1"/>
    </row>
    <row r="378" spans="5:8" outlineLevel="3" x14ac:dyDescent="0.25">
      <c r="E378" s="18" t="str">
        <f t="shared" ref="E378:G378" si="152">E$250</f>
        <v xml:space="preserve">Active totex adjustment - business rates - real (BIO) </v>
      </c>
      <c r="F378" s="1">
        <f t="shared" si="152"/>
        <v>0</v>
      </c>
      <c r="G378" s="18" t="str">
        <f t="shared" si="152"/>
        <v>£m</v>
      </c>
      <c r="H378" s="1"/>
    </row>
    <row r="379" spans="5:8" outlineLevel="3" x14ac:dyDescent="0.25">
      <c r="E379" s="18" t="str">
        <f t="shared" ref="E379:G379" si="153">E$251</f>
        <v xml:space="preserve">Active totex adjustment - business rates - real (ADDN1) </v>
      </c>
      <c r="F379" s="1">
        <f t="shared" si="153"/>
        <v>0</v>
      </c>
      <c r="G379" s="18" t="str">
        <f t="shared" si="153"/>
        <v>£m</v>
      </c>
      <c r="H379" s="1"/>
    </row>
    <row r="380" spans="5:8" outlineLevel="3" x14ac:dyDescent="0.25">
      <c r="E380" s="18" t="str">
        <f t="shared" ref="E380:G380" si="154">E$252</f>
        <v xml:space="preserve">Active totex adjustment - business rates - real (ADDN2) </v>
      </c>
      <c r="F380" s="1">
        <f t="shared" si="154"/>
        <v>0</v>
      </c>
      <c r="G380" s="18" t="str">
        <f t="shared" si="154"/>
        <v>£m</v>
      </c>
      <c r="H380" s="1"/>
    </row>
    <row r="381" spans="5:8" outlineLevel="2" x14ac:dyDescent="0.25">
      <c r="E381" s="18" t="str">
        <f t="shared" ref="E381:G381" si="155">E$359</f>
        <v xml:space="preserve">Active totex adjustment - abstraction &amp; discharge consents - real (WR) </v>
      </c>
      <c r="F381" s="1">
        <f t="shared" si="155"/>
        <v>0</v>
      </c>
      <c r="G381" s="18" t="str">
        <f t="shared" si="155"/>
        <v>£m</v>
      </c>
      <c r="H381" s="1"/>
    </row>
    <row r="382" spans="5:8" outlineLevel="3" x14ac:dyDescent="0.25">
      <c r="E382" s="18" t="str">
        <f t="shared" ref="E382:G382" si="156">E$360</f>
        <v xml:space="preserve">Active totex adjustment - abstraction &amp; discharge consents - real (WN+) </v>
      </c>
      <c r="F382" s="1">
        <f t="shared" si="156"/>
        <v>0</v>
      </c>
      <c r="G382" s="18" t="str">
        <f t="shared" si="156"/>
        <v>£m</v>
      </c>
      <c r="H382" s="1"/>
    </row>
    <row r="383" spans="5:8" outlineLevel="3" x14ac:dyDescent="0.25">
      <c r="E383" s="18" t="str">
        <f t="shared" ref="E383:G383" si="157">E$361</f>
        <v xml:space="preserve">Active totex adjustment - abstraction &amp; discharge consents - real (WWN+) </v>
      </c>
      <c r="F383" s="1">
        <f t="shared" si="157"/>
        <v>0</v>
      </c>
      <c r="G383" s="18" t="str">
        <f t="shared" si="157"/>
        <v>£m</v>
      </c>
      <c r="H383" s="1"/>
    </row>
    <row r="384" spans="5:8" outlineLevel="3" x14ac:dyDescent="0.25">
      <c r="E384" s="18" t="str">
        <f t="shared" ref="E384:G384" si="158">E$362</f>
        <v xml:space="preserve">Active totex adjustment - abstraction &amp; discharge consents - real (BIO) </v>
      </c>
      <c r="F384" s="1">
        <f t="shared" si="158"/>
        <v>0</v>
      </c>
      <c r="G384" s="18" t="str">
        <f t="shared" si="158"/>
        <v>£m</v>
      </c>
      <c r="H384" s="1"/>
    </row>
    <row r="385" spans="1:8" outlineLevel="3" x14ac:dyDescent="0.25">
      <c r="E385" s="18" t="str">
        <f t="shared" ref="E385:G385" si="159">E$363</f>
        <v xml:space="preserve">Active totex adjustment - abstraction &amp; discharge consents - real (ADDN1) </v>
      </c>
      <c r="F385" s="1">
        <f t="shared" si="159"/>
        <v>0</v>
      </c>
      <c r="G385" s="18" t="str">
        <f t="shared" si="159"/>
        <v>£m</v>
      </c>
      <c r="H385" s="1"/>
    </row>
    <row r="386" spans="1:8" outlineLevel="3" x14ac:dyDescent="0.25">
      <c r="E386" s="18" t="str">
        <f t="shared" ref="E386:G386" si="160">E$364</f>
        <v xml:space="preserve">Active totex adjustment - abstraction &amp; discharge consents - real (ADDN2) </v>
      </c>
      <c r="F386" s="1">
        <f t="shared" si="160"/>
        <v>0</v>
      </c>
      <c r="G386" s="18" t="str">
        <f t="shared" si="160"/>
        <v>£m</v>
      </c>
      <c r="H386" s="1"/>
    </row>
    <row r="387" spans="1:8" outlineLevel="2" x14ac:dyDescent="0.25">
      <c r="A387" s="5"/>
      <c r="B387" s="5"/>
      <c r="C387" s="10"/>
      <c r="D387" s="11"/>
      <c r="E387" s="6" t="s">
        <v>786</v>
      </c>
      <c r="F387" s="2">
        <f t="shared" ref="F387:F392" si="161">SUM($F369,$F375,$F381)</f>
        <v>0</v>
      </c>
      <c r="G387" s="6" t="s">
        <v>212</v>
      </c>
      <c r="H387" s="1"/>
    </row>
    <row r="388" spans="1:8" outlineLevel="3" x14ac:dyDescent="0.25">
      <c r="A388" s="5"/>
      <c r="B388" s="5"/>
      <c r="C388" s="10"/>
      <c r="D388" s="11"/>
      <c r="E388" s="6" t="s">
        <v>787</v>
      </c>
      <c r="F388" s="2">
        <f t="shared" si="161"/>
        <v>0</v>
      </c>
      <c r="G388" s="6" t="s">
        <v>212</v>
      </c>
      <c r="H388" s="1"/>
    </row>
    <row r="389" spans="1:8" outlineLevel="3" x14ac:dyDescent="0.25">
      <c r="A389" s="5"/>
      <c r="B389" s="5"/>
      <c r="C389" s="10"/>
      <c r="D389" s="11"/>
      <c r="E389" s="6" t="s">
        <v>788</v>
      </c>
      <c r="F389" s="2">
        <f t="shared" si="161"/>
        <v>0</v>
      </c>
      <c r="G389" s="6" t="s">
        <v>212</v>
      </c>
      <c r="H389" s="1"/>
    </row>
    <row r="390" spans="1:8" outlineLevel="3" x14ac:dyDescent="0.25">
      <c r="A390" s="5"/>
      <c r="B390" s="5"/>
      <c r="C390" s="10"/>
      <c r="D390" s="11"/>
      <c r="E390" s="6" t="s">
        <v>789</v>
      </c>
      <c r="F390" s="2">
        <f t="shared" si="161"/>
        <v>0</v>
      </c>
      <c r="G390" s="6" t="s">
        <v>212</v>
      </c>
      <c r="H390" s="1"/>
    </row>
    <row r="391" spans="1:8" outlineLevel="3" x14ac:dyDescent="0.25">
      <c r="A391" s="5"/>
      <c r="B391" s="5"/>
      <c r="C391" s="10"/>
      <c r="D391" s="11"/>
      <c r="E391" s="6" t="s">
        <v>790</v>
      </c>
      <c r="F391" s="2">
        <f t="shared" si="161"/>
        <v>0</v>
      </c>
      <c r="G391" s="6" t="s">
        <v>212</v>
      </c>
      <c r="H391" s="1"/>
    </row>
    <row r="392" spans="1:8" outlineLevel="3" x14ac:dyDescent="0.25">
      <c r="A392" s="5"/>
      <c r="B392" s="5"/>
      <c r="C392" s="10"/>
      <c r="D392" s="11"/>
      <c r="E392" s="6" t="s">
        <v>791</v>
      </c>
      <c r="F392" s="2">
        <f t="shared" si="161"/>
        <v>0</v>
      </c>
      <c r="G392" s="6" t="s">
        <v>212</v>
      </c>
      <c r="H392" s="1"/>
    </row>
    <row r="393" spans="1:8" outlineLevel="1" x14ac:dyDescent="0.25"/>
    <row r="397" spans="1:8" x14ac:dyDescent="0.25">
      <c r="A397" s="16" t="s">
        <v>44</v>
      </c>
    </row>
  </sheetData>
  <conditionalFormatting sqref="F2">
    <cfRule type="cellIs" dxfId="69" priority="4" stopIfTrue="1" operator="notEqual">
      <formula>0</formula>
    </cfRule>
    <cfRule type="cellIs" dxfId="68" priority="5" stopIfTrue="1" operator="equal">
      <formula>""</formula>
    </cfRule>
  </conditionalFormatting>
  <conditionalFormatting sqref="J3:Q3">
    <cfRule type="containsText" dxfId="67" priority="1" operator="containsText" text="Post Forecast">
      <formula>NOT(ISERROR(SEARCH("Post Forecast",J3)))</formula>
    </cfRule>
    <cfRule type="containsText" dxfId="66" priority="2" operator="containsText" text="Forecast">
      <formula>NOT(ISERROR(SEARCH("Forecast",J3)))</formula>
    </cfRule>
    <cfRule type="containsText" dxfId="65" priority="3" operator="containsText" text="Pre Fcst">
      <formula>NOT(ISERROR(SEARCH("Pre Fcst",J3)))</formula>
    </cfRule>
  </conditionalFormatting>
  <conditionalFormatting sqref="J4:Q4">
    <cfRule type="cellIs" dxfId="64" priority="6" operator="equal">
      <formula>"PPA ext."</formula>
    </cfRule>
    <cfRule type="cellIs" dxfId="63" priority="7" operator="equal">
      <formula>"Delay"</formula>
    </cfRule>
    <cfRule type="cellIs" dxfId="62" priority="8" operator="equal">
      <formula>"Fin Close"</formula>
    </cfRule>
    <cfRule type="cellIs" dxfId="61" priority="9" stopIfTrue="1" operator="equal">
      <formula>"Construction"</formula>
    </cfRule>
    <cfRule type="cellIs" dxfId="6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Q1084"/>
  <sheetViews>
    <sheetView showGridLines="0" zoomScale="80" zoomScaleNormal="80" workbookViewId="0">
      <pane xSplit="9" ySplit="5" topLeftCell="J869" activePane="bottomRight" state="frozen"/>
      <selection pane="topRight"/>
      <selection pane="bottomLeft"/>
      <selection pane="bottomRight"/>
    </sheetView>
  </sheetViews>
  <sheetFormatPr defaultColWidth="15.1796875" defaultRowHeight="13.15" outlineLevelRow="4" x14ac:dyDescent="0.25"/>
  <cols>
    <col min="1" max="2" width="1.453125" style="16" customWidth="1"/>
    <col min="3" max="3" width="1.453125" style="29" customWidth="1"/>
    <col min="4" max="4" width="1.453125" style="39" customWidth="1"/>
    <col min="5" max="5" width="111"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Enhancement</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792</v>
      </c>
    </row>
    <row r="10" spans="1:17" outlineLevel="1" x14ac:dyDescent="0.25"/>
    <row r="11" spans="1:17" outlineLevel="1" x14ac:dyDescent="0.25">
      <c r="B11" s="16" t="s">
        <v>376</v>
      </c>
    </row>
    <row r="12" spans="1:17" outlineLevel="2" x14ac:dyDescent="0.25">
      <c r="B12" s="16" t="s">
        <v>793</v>
      </c>
    </row>
    <row r="13" spans="1:17" outlineLevel="3" x14ac:dyDescent="0.25">
      <c r="A13" s="5"/>
      <c r="B13" s="5"/>
      <c r="C13" s="10"/>
      <c r="D13" s="11"/>
      <c r="E13" s="6" t="str">
        <f>Inputs!E$242</f>
        <v xml:space="preserve">Actual totex for cost sharing reconciliation - standard enhancement cost sharing - nominal (WR) </v>
      </c>
      <c r="F13" s="2">
        <f>Inputs!F$242</f>
        <v>0</v>
      </c>
      <c r="G13" s="2" t="str">
        <f>Inputs!G$242</f>
        <v>£m</v>
      </c>
      <c r="H13" s="2">
        <f>Inputs!H$242</f>
        <v>0</v>
      </c>
      <c r="I13" s="2">
        <f>Inputs!I$242</f>
        <v>0</v>
      </c>
      <c r="J13" s="2">
        <f>Inputs!J$242</f>
        <v>0</v>
      </c>
      <c r="K13" s="2">
        <f>Inputs!K$242</f>
        <v>0</v>
      </c>
      <c r="L13" s="2">
        <f>Inputs!L$242</f>
        <v>0</v>
      </c>
      <c r="M13" s="2">
        <f>Inputs!M$242</f>
        <v>0</v>
      </c>
      <c r="N13" s="2">
        <f>Inputs!N$242</f>
        <v>0</v>
      </c>
      <c r="O13" s="2">
        <f>Inputs!O$242</f>
        <v>0</v>
      </c>
      <c r="P13" s="2">
        <f>Inputs!P$242</f>
        <v>0</v>
      </c>
      <c r="Q13" s="2">
        <f>Inputs!Q$242</f>
        <v>0</v>
      </c>
    </row>
    <row r="14" spans="1:17" outlineLevel="4" x14ac:dyDescent="0.25">
      <c r="A14" s="5"/>
      <c r="B14" s="5"/>
      <c r="C14" s="10"/>
      <c r="D14" s="11"/>
      <c r="E14" s="6" t="str">
        <f>Inputs!E$243</f>
        <v xml:space="preserve">Actual totex for cost sharing reconciliation - standard enhancement cost sharing - nominal (WN+) </v>
      </c>
      <c r="F14" s="2">
        <f>Inputs!F$243</f>
        <v>0</v>
      </c>
      <c r="G14" s="2" t="str">
        <f>Inputs!G$243</f>
        <v>£m</v>
      </c>
      <c r="H14" s="2">
        <f>Inputs!H$243</f>
        <v>0</v>
      </c>
      <c r="I14" s="2">
        <f>Inputs!I$243</f>
        <v>0</v>
      </c>
      <c r="J14" s="2">
        <f>Inputs!J$243</f>
        <v>0</v>
      </c>
      <c r="K14" s="2">
        <f>Inputs!K$243</f>
        <v>0</v>
      </c>
      <c r="L14" s="2">
        <f>Inputs!L$243</f>
        <v>0</v>
      </c>
      <c r="M14" s="2">
        <f>Inputs!M$243</f>
        <v>0</v>
      </c>
      <c r="N14" s="2">
        <f>Inputs!N$243</f>
        <v>0</v>
      </c>
      <c r="O14" s="2">
        <f>Inputs!O$243</f>
        <v>0</v>
      </c>
      <c r="P14" s="2">
        <f>Inputs!P$243</f>
        <v>0</v>
      </c>
      <c r="Q14" s="2">
        <f>Inputs!Q$243</f>
        <v>0</v>
      </c>
    </row>
    <row r="15" spans="1:17" outlineLevel="4" x14ac:dyDescent="0.25">
      <c r="A15" s="5"/>
      <c r="B15" s="5"/>
      <c r="C15" s="10"/>
      <c r="D15" s="11"/>
      <c r="E15" s="6" t="str">
        <f>Inputs!E$244</f>
        <v xml:space="preserve">Actual totex for cost sharing reconciliation - standard enhancement cost sharing - nominal (WWN+) </v>
      </c>
      <c r="F15" s="2">
        <f>Inputs!F$244</f>
        <v>0</v>
      </c>
      <c r="G15" s="2" t="str">
        <f>Inputs!G$244</f>
        <v>£m</v>
      </c>
      <c r="H15" s="2">
        <f>Inputs!H$244</f>
        <v>0</v>
      </c>
      <c r="I15" s="2">
        <f>Inputs!I$244</f>
        <v>0</v>
      </c>
      <c r="J15" s="2">
        <f>Inputs!J$244</f>
        <v>0</v>
      </c>
      <c r="K15" s="2">
        <f>Inputs!K$244</f>
        <v>0</v>
      </c>
      <c r="L15" s="2">
        <f>Inputs!L$244</f>
        <v>0</v>
      </c>
      <c r="M15" s="2">
        <f>Inputs!M$244</f>
        <v>0</v>
      </c>
      <c r="N15" s="2">
        <f>Inputs!N$244</f>
        <v>0</v>
      </c>
      <c r="O15" s="2">
        <f>Inputs!O$244</f>
        <v>0</v>
      </c>
      <c r="P15" s="2">
        <f>Inputs!P$244</f>
        <v>0</v>
      </c>
      <c r="Q15" s="2">
        <f>Inputs!Q$244</f>
        <v>0</v>
      </c>
    </row>
    <row r="16" spans="1:17" outlineLevel="4" x14ac:dyDescent="0.25">
      <c r="A16" s="5"/>
      <c r="B16" s="5"/>
      <c r="C16" s="10"/>
      <c r="D16" s="11"/>
      <c r="E16" s="6" t="str">
        <f>Inputs!E$245</f>
        <v xml:space="preserve">Actual totex for cost sharing reconciliation - standard enhancement cost sharing - nominal (BIO) </v>
      </c>
      <c r="F16" s="2">
        <f>Inputs!F$245</f>
        <v>0</v>
      </c>
      <c r="G16" s="2" t="str">
        <f>Inputs!G$245</f>
        <v>£m</v>
      </c>
      <c r="H16" s="2">
        <f>Inputs!H$245</f>
        <v>0</v>
      </c>
      <c r="I16" s="2">
        <f>Inputs!I$245</f>
        <v>0</v>
      </c>
      <c r="J16" s="2">
        <f>Inputs!J$245</f>
        <v>0</v>
      </c>
      <c r="K16" s="2">
        <f>Inputs!K$245</f>
        <v>0</v>
      </c>
      <c r="L16" s="2">
        <f>Inputs!L$245</f>
        <v>0</v>
      </c>
      <c r="M16" s="2">
        <f>Inputs!M$245</f>
        <v>0</v>
      </c>
      <c r="N16" s="2">
        <f>Inputs!N$245</f>
        <v>0</v>
      </c>
      <c r="O16" s="2">
        <f>Inputs!O$245</f>
        <v>0</v>
      </c>
      <c r="P16" s="2">
        <f>Inputs!P$245</f>
        <v>0</v>
      </c>
      <c r="Q16" s="2">
        <f>Inputs!Q$245</f>
        <v>0</v>
      </c>
    </row>
    <row r="17" spans="1:17" outlineLevel="4" x14ac:dyDescent="0.25">
      <c r="A17" s="5"/>
      <c r="B17" s="5"/>
      <c r="C17" s="10"/>
      <c r="D17" s="11"/>
      <c r="E17" s="6" t="str">
        <f>Inputs!E$246</f>
        <v xml:space="preserve">Actual totex for cost sharing reconciliation - standard enhancement cost sharing - nominal (ADDN1) </v>
      </c>
      <c r="F17" s="2">
        <f>Inputs!F$246</f>
        <v>0</v>
      </c>
      <c r="G17" s="2" t="str">
        <f>Inputs!G$246</f>
        <v>£m</v>
      </c>
      <c r="H17" s="2">
        <f>Inputs!H$246</f>
        <v>0</v>
      </c>
      <c r="I17" s="2">
        <f>Inputs!I$246</f>
        <v>0</v>
      </c>
      <c r="J17" s="2">
        <f>Inputs!J$246</f>
        <v>0</v>
      </c>
      <c r="K17" s="2">
        <f>Inputs!K$246</f>
        <v>0</v>
      </c>
      <c r="L17" s="2">
        <f>Inputs!L$246</f>
        <v>0</v>
      </c>
      <c r="M17" s="2">
        <f>Inputs!M$246</f>
        <v>0</v>
      </c>
      <c r="N17" s="2">
        <f>Inputs!N$246</f>
        <v>0</v>
      </c>
      <c r="O17" s="2">
        <f>Inputs!O$246</f>
        <v>0</v>
      </c>
      <c r="P17" s="2">
        <f>Inputs!P$246</f>
        <v>0</v>
      </c>
      <c r="Q17" s="2">
        <f>Inputs!Q$246</f>
        <v>0</v>
      </c>
    </row>
    <row r="18" spans="1:17" outlineLevel="4" x14ac:dyDescent="0.25">
      <c r="A18" s="5"/>
      <c r="B18" s="5"/>
      <c r="C18" s="10"/>
      <c r="D18" s="11"/>
      <c r="E18" s="6" t="str">
        <f>Inputs!E$247</f>
        <v xml:space="preserve">Actual totex for cost sharing reconciliation - standard enhancement cost sharing - nominal (ADDN2) </v>
      </c>
      <c r="F18" s="2">
        <f>Inputs!F$247</f>
        <v>0</v>
      </c>
      <c r="G18" s="2" t="str">
        <f>Inputs!G$247</f>
        <v>£m</v>
      </c>
      <c r="H18" s="2">
        <f>Inputs!H$247</f>
        <v>0</v>
      </c>
      <c r="I18" s="2">
        <f>Inputs!I$247</f>
        <v>0</v>
      </c>
      <c r="J18" s="2">
        <f>Inputs!J$247</f>
        <v>0</v>
      </c>
      <c r="K18" s="2">
        <f>Inputs!K$247</f>
        <v>0</v>
      </c>
      <c r="L18" s="2">
        <f>Inputs!L$247</f>
        <v>0</v>
      </c>
      <c r="M18" s="2">
        <f>Inputs!M$247</f>
        <v>0</v>
      </c>
      <c r="N18" s="2">
        <f>Inputs!N$247</f>
        <v>0</v>
      </c>
      <c r="O18" s="2">
        <f>Inputs!O$247</f>
        <v>0</v>
      </c>
      <c r="P18" s="2">
        <f>Inputs!P$247</f>
        <v>0</v>
      </c>
      <c r="Q18" s="2">
        <f>Inputs!Q$247</f>
        <v>0</v>
      </c>
    </row>
    <row r="19" spans="1:17" outlineLevel="3" x14ac:dyDescent="0.25">
      <c r="A19" s="5"/>
      <c r="B19" s="5"/>
      <c r="C19" s="10"/>
      <c r="D19" s="11"/>
      <c r="E19" s="6" t="str">
        <f>Indexation!E$43</f>
        <v>CPI(H) - FYA - inflate from base year (2022-23) average</v>
      </c>
      <c r="F19" s="7">
        <f>Indexation!F$43</f>
        <v>0</v>
      </c>
      <c r="G19" s="7" t="str">
        <f>Indexation!G$43</f>
        <v>%</v>
      </c>
      <c r="H19" s="7">
        <f>Indexation!H$43</f>
        <v>0</v>
      </c>
      <c r="I19" s="7">
        <f>Indexation!I$43</f>
        <v>0</v>
      </c>
      <c r="J19" s="7">
        <f>Indexation!J$43</f>
        <v>0</v>
      </c>
      <c r="K19" s="7">
        <f>Indexation!K$43</f>
        <v>0</v>
      </c>
      <c r="L19" s="7">
        <f>Indexation!L$43</f>
        <v>0</v>
      </c>
      <c r="M19" s="7">
        <f>Indexation!M$43</f>
        <v>0</v>
      </c>
      <c r="N19" s="7">
        <f>Indexation!N$43</f>
        <v>0</v>
      </c>
      <c r="O19" s="7">
        <f>Indexation!O$43</f>
        <v>0</v>
      </c>
      <c r="P19" s="7">
        <f>Indexation!P$43</f>
        <v>0</v>
      </c>
      <c r="Q19" s="7">
        <f>Indexation!Q$43</f>
        <v>0</v>
      </c>
    </row>
    <row r="20" spans="1:17" outlineLevel="3" x14ac:dyDescent="0.25">
      <c r="A20" s="5"/>
      <c r="B20" s="5"/>
      <c r="C20" s="10"/>
      <c r="D20" s="11"/>
      <c r="E20" s="6" t="str">
        <f>Time!E$56</f>
        <v>Forecast period flag</v>
      </c>
      <c r="F20" s="3">
        <f>Time!F$56</f>
        <v>0</v>
      </c>
      <c r="G20" s="3" t="str">
        <f>Time!G$56</f>
        <v>flag</v>
      </c>
      <c r="H20" s="3">
        <f>Time!H$56</f>
        <v>5</v>
      </c>
      <c r="I20" s="3">
        <f>Time!I$56</f>
        <v>0</v>
      </c>
      <c r="J20" s="3">
        <f>Time!J$56</f>
        <v>0</v>
      </c>
      <c r="K20" s="3">
        <f>Time!K$56</f>
        <v>0</v>
      </c>
      <c r="L20" s="3">
        <f>Time!L$56</f>
        <v>1</v>
      </c>
      <c r="M20" s="3">
        <f>Time!M$56</f>
        <v>1</v>
      </c>
      <c r="N20" s="3">
        <f>Time!N$56</f>
        <v>1</v>
      </c>
      <c r="O20" s="3">
        <f>Time!O$56</f>
        <v>1</v>
      </c>
      <c r="P20" s="3">
        <f>Time!P$56</f>
        <v>1</v>
      </c>
      <c r="Q20" s="3">
        <f>Time!Q$56</f>
        <v>0</v>
      </c>
    </row>
    <row r="21" spans="1:17" outlineLevel="3" x14ac:dyDescent="0.25">
      <c r="E21" s="18" t="s">
        <v>794</v>
      </c>
      <c r="G21" s="18" t="s">
        <v>212</v>
      </c>
      <c r="H21" s="1">
        <f t="shared" ref="H21:H26" si="0">SUM(J21:Q21)</f>
        <v>0</v>
      </c>
      <c r="J21" s="1">
        <f t="shared" ref="J21:Q26" si="1">IF(J$19=0,0,(J13/J$19)*J$20)</f>
        <v>0</v>
      </c>
      <c r="K21" s="1">
        <f t="shared" si="1"/>
        <v>0</v>
      </c>
      <c r="L21" s="1">
        <f t="shared" si="1"/>
        <v>0</v>
      </c>
      <c r="M21" s="1">
        <f t="shared" si="1"/>
        <v>0</v>
      </c>
      <c r="N21" s="1">
        <f t="shared" si="1"/>
        <v>0</v>
      </c>
      <c r="O21" s="1">
        <f t="shared" si="1"/>
        <v>0</v>
      </c>
      <c r="P21" s="1">
        <f t="shared" si="1"/>
        <v>0</v>
      </c>
      <c r="Q21" s="1">
        <f t="shared" si="1"/>
        <v>0</v>
      </c>
    </row>
    <row r="22" spans="1:17" outlineLevel="4" x14ac:dyDescent="0.25">
      <c r="E22" s="18" t="s">
        <v>795</v>
      </c>
      <c r="G22" s="18" t="s">
        <v>212</v>
      </c>
      <c r="H22" s="1">
        <f t="shared" si="0"/>
        <v>0</v>
      </c>
      <c r="J22" s="1">
        <f t="shared" si="1"/>
        <v>0</v>
      </c>
      <c r="K22" s="1">
        <f t="shared" si="1"/>
        <v>0</v>
      </c>
      <c r="L22" s="1">
        <f t="shared" si="1"/>
        <v>0</v>
      </c>
      <c r="M22" s="1">
        <f t="shared" si="1"/>
        <v>0</v>
      </c>
      <c r="N22" s="1">
        <f t="shared" si="1"/>
        <v>0</v>
      </c>
      <c r="O22" s="1">
        <f t="shared" si="1"/>
        <v>0</v>
      </c>
      <c r="P22" s="1">
        <f t="shared" si="1"/>
        <v>0</v>
      </c>
      <c r="Q22" s="1">
        <f t="shared" si="1"/>
        <v>0</v>
      </c>
    </row>
    <row r="23" spans="1:17" outlineLevel="4" x14ac:dyDescent="0.25">
      <c r="E23" s="18" t="s">
        <v>796</v>
      </c>
      <c r="G23" s="18" t="s">
        <v>212</v>
      </c>
      <c r="H23" s="1">
        <f t="shared" si="0"/>
        <v>0</v>
      </c>
      <c r="J23" s="1">
        <f t="shared" si="1"/>
        <v>0</v>
      </c>
      <c r="K23" s="1">
        <f t="shared" si="1"/>
        <v>0</v>
      </c>
      <c r="L23" s="1">
        <f t="shared" si="1"/>
        <v>0</v>
      </c>
      <c r="M23" s="1">
        <f t="shared" si="1"/>
        <v>0</v>
      </c>
      <c r="N23" s="1">
        <f t="shared" si="1"/>
        <v>0</v>
      </c>
      <c r="O23" s="1">
        <f t="shared" si="1"/>
        <v>0</v>
      </c>
      <c r="P23" s="1">
        <f t="shared" si="1"/>
        <v>0</v>
      </c>
      <c r="Q23" s="1">
        <f t="shared" si="1"/>
        <v>0</v>
      </c>
    </row>
    <row r="24" spans="1:17" outlineLevel="4" x14ac:dyDescent="0.25">
      <c r="E24" s="18" t="s">
        <v>797</v>
      </c>
      <c r="G24" s="18" t="s">
        <v>212</v>
      </c>
      <c r="H24" s="1">
        <f t="shared" si="0"/>
        <v>0</v>
      </c>
      <c r="J24" s="1">
        <f t="shared" si="1"/>
        <v>0</v>
      </c>
      <c r="K24" s="1">
        <f t="shared" si="1"/>
        <v>0</v>
      </c>
      <c r="L24" s="1">
        <f t="shared" si="1"/>
        <v>0</v>
      </c>
      <c r="M24" s="1">
        <f t="shared" si="1"/>
        <v>0</v>
      </c>
      <c r="N24" s="1">
        <f t="shared" si="1"/>
        <v>0</v>
      </c>
      <c r="O24" s="1">
        <f t="shared" si="1"/>
        <v>0</v>
      </c>
      <c r="P24" s="1">
        <f t="shared" si="1"/>
        <v>0</v>
      </c>
      <c r="Q24" s="1">
        <f t="shared" si="1"/>
        <v>0</v>
      </c>
    </row>
    <row r="25" spans="1:17" outlineLevel="4" x14ac:dyDescent="0.25">
      <c r="E25" s="18" t="s">
        <v>798</v>
      </c>
      <c r="G25" s="18" t="s">
        <v>212</v>
      </c>
      <c r="H25" s="1">
        <f t="shared" si="0"/>
        <v>0</v>
      </c>
      <c r="J25" s="1">
        <f t="shared" si="1"/>
        <v>0</v>
      </c>
      <c r="K25" s="1">
        <f t="shared" si="1"/>
        <v>0</v>
      </c>
      <c r="L25" s="1">
        <f t="shared" si="1"/>
        <v>0</v>
      </c>
      <c r="M25" s="1">
        <f t="shared" si="1"/>
        <v>0</v>
      </c>
      <c r="N25" s="1">
        <f t="shared" si="1"/>
        <v>0</v>
      </c>
      <c r="O25" s="1">
        <f t="shared" si="1"/>
        <v>0</v>
      </c>
      <c r="P25" s="1">
        <f t="shared" si="1"/>
        <v>0</v>
      </c>
      <c r="Q25" s="1">
        <f t="shared" si="1"/>
        <v>0</v>
      </c>
    </row>
    <row r="26" spans="1:17" outlineLevel="4" x14ac:dyDescent="0.25">
      <c r="E26" s="18" t="s">
        <v>799</v>
      </c>
      <c r="G26" s="18" t="s">
        <v>212</v>
      </c>
      <c r="H26" s="1">
        <f t="shared" si="0"/>
        <v>0</v>
      </c>
      <c r="J26" s="1">
        <f t="shared" si="1"/>
        <v>0</v>
      </c>
      <c r="K26" s="1">
        <f t="shared" si="1"/>
        <v>0</v>
      </c>
      <c r="L26" s="1">
        <f t="shared" si="1"/>
        <v>0</v>
      </c>
      <c r="M26" s="1">
        <f t="shared" si="1"/>
        <v>0</v>
      </c>
      <c r="N26" s="1">
        <f t="shared" si="1"/>
        <v>0</v>
      </c>
      <c r="O26" s="1">
        <f t="shared" si="1"/>
        <v>0</v>
      </c>
      <c r="P26" s="1">
        <f t="shared" si="1"/>
        <v>0</v>
      </c>
      <c r="Q26" s="1">
        <f t="shared" si="1"/>
        <v>0</v>
      </c>
    </row>
    <row r="27" spans="1:17" outlineLevel="2" x14ac:dyDescent="0.25"/>
    <row r="28" spans="1:17" outlineLevel="1" x14ac:dyDescent="0.25"/>
    <row r="29" spans="1:17" outlineLevel="1" x14ac:dyDescent="0.25">
      <c r="B29" s="16" t="s">
        <v>661</v>
      </c>
    </row>
    <row r="30" spans="1:17" outlineLevel="2" x14ac:dyDescent="0.25">
      <c r="B30" s="16" t="s">
        <v>800</v>
      </c>
    </row>
    <row r="31" spans="1:17" outlineLevel="3" x14ac:dyDescent="0.25">
      <c r="E31" s="18" t="str">
        <f t="shared" ref="E31:Q31" si="2">E$21</f>
        <v xml:space="preserve">Actual totex for cost sharing reconciliation - standard enhancement cost sharing - real (WR) </v>
      </c>
      <c r="F31" s="1">
        <f t="shared" si="2"/>
        <v>0</v>
      </c>
      <c r="G31" s="1" t="str">
        <f t="shared" si="2"/>
        <v>£m</v>
      </c>
      <c r="H31" s="1">
        <f t="shared" si="2"/>
        <v>0</v>
      </c>
      <c r="I31" s="1">
        <f t="shared" si="2"/>
        <v>0</v>
      </c>
      <c r="J31" s="1">
        <f t="shared" si="2"/>
        <v>0</v>
      </c>
      <c r="K31" s="1">
        <f t="shared" si="2"/>
        <v>0</v>
      </c>
      <c r="L31" s="1">
        <f t="shared" si="2"/>
        <v>0</v>
      </c>
      <c r="M31" s="1">
        <f t="shared" si="2"/>
        <v>0</v>
      </c>
      <c r="N31" s="1">
        <f t="shared" si="2"/>
        <v>0</v>
      </c>
      <c r="O31" s="1">
        <f t="shared" si="2"/>
        <v>0</v>
      </c>
      <c r="P31" s="1">
        <f t="shared" si="2"/>
        <v>0</v>
      </c>
      <c r="Q31" s="1">
        <f t="shared" si="2"/>
        <v>0</v>
      </c>
    </row>
    <row r="32" spans="1:17" outlineLevel="4" x14ac:dyDescent="0.25">
      <c r="E32" s="18" t="str">
        <f t="shared" ref="E32:Q32" si="3">E$22</f>
        <v xml:space="preserve">Actual totex for cost sharing reconciliation - standard enhancement cost sharing - real (WN+) </v>
      </c>
      <c r="F32" s="1">
        <f t="shared" si="3"/>
        <v>0</v>
      </c>
      <c r="G32" s="1" t="str">
        <f t="shared" si="3"/>
        <v>£m</v>
      </c>
      <c r="H32" s="1">
        <f t="shared" si="3"/>
        <v>0</v>
      </c>
      <c r="I32" s="1">
        <f t="shared" si="3"/>
        <v>0</v>
      </c>
      <c r="J32" s="1">
        <f t="shared" si="3"/>
        <v>0</v>
      </c>
      <c r="K32" s="1">
        <f t="shared" si="3"/>
        <v>0</v>
      </c>
      <c r="L32" s="1">
        <f t="shared" si="3"/>
        <v>0</v>
      </c>
      <c r="M32" s="1">
        <f t="shared" si="3"/>
        <v>0</v>
      </c>
      <c r="N32" s="1">
        <f t="shared" si="3"/>
        <v>0</v>
      </c>
      <c r="O32" s="1">
        <f t="shared" si="3"/>
        <v>0</v>
      </c>
      <c r="P32" s="1">
        <f t="shared" si="3"/>
        <v>0</v>
      </c>
      <c r="Q32" s="1">
        <f t="shared" si="3"/>
        <v>0</v>
      </c>
    </row>
    <row r="33" spans="1:17" outlineLevel="4" x14ac:dyDescent="0.25">
      <c r="E33" s="18" t="str">
        <f t="shared" ref="E33:Q33" si="4">E$23</f>
        <v xml:space="preserve">Actual totex for cost sharing reconciliation - standard enhancement cost sharing - real (WWN+) </v>
      </c>
      <c r="F33" s="1">
        <f t="shared" si="4"/>
        <v>0</v>
      </c>
      <c r="G33" s="1" t="str">
        <f t="shared" si="4"/>
        <v>£m</v>
      </c>
      <c r="H33" s="1">
        <f t="shared" si="4"/>
        <v>0</v>
      </c>
      <c r="I33" s="1">
        <f t="shared" si="4"/>
        <v>0</v>
      </c>
      <c r="J33" s="1">
        <f t="shared" si="4"/>
        <v>0</v>
      </c>
      <c r="K33" s="1">
        <f t="shared" si="4"/>
        <v>0</v>
      </c>
      <c r="L33" s="1">
        <f t="shared" si="4"/>
        <v>0</v>
      </c>
      <c r="M33" s="1">
        <f t="shared" si="4"/>
        <v>0</v>
      </c>
      <c r="N33" s="1">
        <f t="shared" si="4"/>
        <v>0</v>
      </c>
      <c r="O33" s="1">
        <f t="shared" si="4"/>
        <v>0</v>
      </c>
      <c r="P33" s="1">
        <f t="shared" si="4"/>
        <v>0</v>
      </c>
      <c r="Q33" s="1">
        <f t="shared" si="4"/>
        <v>0</v>
      </c>
    </row>
    <row r="34" spans="1:17" outlineLevel="4" x14ac:dyDescent="0.25">
      <c r="E34" s="18" t="str">
        <f t="shared" ref="E34:Q34" si="5">E$24</f>
        <v xml:space="preserve">Actual totex for cost sharing reconciliation - standard enhancement cost sharing - real (BIO) </v>
      </c>
      <c r="F34" s="1">
        <f t="shared" si="5"/>
        <v>0</v>
      </c>
      <c r="G34" s="1" t="str">
        <f t="shared" si="5"/>
        <v>£m</v>
      </c>
      <c r="H34" s="1">
        <f t="shared" si="5"/>
        <v>0</v>
      </c>
      <c r="I34" s="1">
        <f t="shared" si="5"/>
        <v>0</v>
      </c>
      <c r="J34" s="1">
        <f t="shared" si="5"/>
        <v>0</v>
      </c>
      <c r="K34" s="1">
        <f t="shared" si="5"/>
        <v>0</v>
      </c>
      <c r="L34" s="1">
        <f t="shared" si="5"/>
        <v>0</v>
      </c>
      <c r="M34" s="1">
        <f t="shared" si="5"/>
        <v>0</v>
      </c>
      <c r="N34" s="1">
        <f t="shared" si="5"/>
        <v>0</v>
      </c>
      <c r="O34" s="1">
        <f t="shared" si="5"/>
        <v>0</v>
      </c>
      <c r="P34" s="1">
        <f t="shared" si="5"/>
        <v>0</v>
      </c>
      <c r="Q34" s="1">
        <f t="shared" si="5"/>
        <v>0</v>
      </c>
    </row>
    <row r="35" spans="1:17" outlineLevel="4" x14ac:dyDescent="0.25">
      <c r="E35" s="18" t="str">
        <f t="shared" ref="E35:Q35" si="6">E$25</f>
        <v xml:space="preserve">Actual totex for cost sharing reconciliation - standard enhancement cost sharing - real (ADDN1) </v>
      </c>
      <c r="F35" s="1">
        <f t="shared" si="6"/>
        <v>0</v>
      </c>
      <c r="G35" s="1" t="str">
        <f t="shared" si="6"/>
        <v>£m</v>
      </c>
      <c r="H35" s="1">
        <f t="shared" si="6"/>
        <v>0</v>
      </c>
      <c r="I35" s="1">
        <f t="shared" si="6"/>
        <v>0</v>
      </c>
      <c r="J35" s="1">
        <f t="shared" si="6"/>
        <v>0</v>
      </c>
      <c r="K35" s="1">
        <f t="shared" si="6"/>
        <v>0</v>
      </c>
      <c r="L35" s="1">
        <f t="shared" si="6"/>
        <v>0</v>
      </c>
      <c r="M35" s="1">
        <f t="shared" si="6"/>
        <v>0</v>
      </c>
      <c r="N35" s="1">
        <f t="shared" si="6"/>
        <v>0</v>
      </c>
      <c r="O35" s="1">
        <f t="shared" si="6"/>
        <v>0</v>
      </c>
      <c r="P35" s="1">
        <f t="shared" si="6"/>
        <v>0</v>
      </c>
      <c r="Q35" s="1">
        <f t="shared" si="6"/>
        <v>0</v>
      </c>
    </row>
    <row r="36" spans="1:17" outlineLevel="4" x14ac:dyDescent="0.25">
      <c r="E36" s="18" t="str">
        <f t="shared" ref="E36:Q36" si="7">E$26</f>
        <v xml:space="preserve">Actual totex for cost sharing reconciliation - standard enhancement cost sharing - real (ADDN2) </v>
      </c>
      <c r="F36" s="1">
        <f t="shared" si="7"/>
        <v>0</v>
      </c>
      <c r="G36" s="1" t="str">
        <f t="shared" si="7"/>
        <v>£m</v>
      </c>
      <c r="H36" s="1">
        <f t="shared" si="7"/>
        <v>0</v>
      </c>
      <c r="I36" s="1">
        <f t="shared" si="7"/>
        <v>0</v>
      </c>
      <c r="J36" s="1">
        <f t="shared" si="7"/>
        <v>0</v>
      </c>
      <c r="K36" s="1">
        <f t="shared" si="7"/>
        <v>0</v>
      </c>
      <c r="L36" s="1">
        <f t="shared" si="7"/>
        <v>0</v>
      </c>
      <c r="M36" s="1">
        <f t="shared" si="7"/>
        <v>0</v>
      </c>
      <c r="N36" s="1">
        <f t="shared" si="7"/>
        <v>0</v>
      </c>
      <c r="O36" s="1">
        <f t="shared" si="7"/>
        <v>0</v>
      </c>
      <c r="P36" s="1">
        <f t="shared" si="7"/>
        <v>0</v>
      </c>
      <c r="Q36" s="1">
        <f t="shared" si="7"/>
        <v>0</v>
      </c>
    </row>
    <row r="37" spans="1:17" outlineLevel="3" x14ac:dyDescent="0.25">
      <c r="A37" s="5"/>
      <c r="B37" s="5"/>
      <c r="C37" s="10"/>
      <c r="D37" s="11"/>
      <c r="E37" s="6" t="str">
        <f>'Baseline adjustments'!E$88</f>
        <v xml:space="preserve">Totex allowance for cost sharing - post PCD &amp; RPE adjustment - standard enhancement cost sharing - real (WR) </v>
      </c>
      <c r="F37" s="2">
        <f>'Baseline adjustments'!F$88</f>
        <v>0</v>
      </c>
      <c r="G37" s="2" t="str">
        <f>'Baseline adjustments'!G$88</f>
        <v>£m</v>
      </c>
      <c r="H37" s="2">
        <f>'Baseline adjustments'!H$88</f>
        <v>0</v>
      </c>
      <c r="I37" s="2">
        <f>'Baseline adjustments'!I$88</f>
        <v>0</v>
      </c>
      <c r="J37" s="2">
        <f>'Baseline adjustments'!J$88</f>
        <v>0</v>
      </c>
      <c r="K37" s="2">
        <f>'Baseline adjustments'!K$88</f>
        <v>0</v>
      </c>
      <c r="L37" s="2">
        <f>'Baseline adjustments'!L$88</f>
        <v>0</v>
      </c>
      <c r="M37" s="2">
        <f>'Baseline adjustments'!M$88</f>
        <v>0</v>
      </c>
      <c r="N37" s="2">
        <f>'Baseline adjustments'!N$88</f>
        <v>0</v>
      </c>
      <c r="O37" s="2">
        <f>'Baseline adjustments'!O$88</f>
        <v>0</v>
      </c>
      <c r="P37" s="2">
        <f>'Baseline adjustments'!P$88</f>
        <v>0</v>
      </c>
      <c r="Q37" s="2">
        <f>'Baseline adjustments'!Q$88</f>
        <v>0</v>
      </c>
    </row>
    <row r="38" spans="1:17" outlineLevel="4" x14ac:dyDescent="0.25">
      <c r="A38" s="5"/>
      <c r="B38" s="5"/>
      <c r="C38" s="10"/>
      <c r="D38" s="11"/>
      <c r="E38" s="6" t="str">
        <f>'Baseline adjustments'!E$89</f>
        <v xml:space="preserve">Totex allowance for cost sharing - post PCD &amp; RPE adjustment - standard enhancement cost sharing - real (WN+) </v>
      </c>
      <c r="F38" s="2">
        <f>'Baseline adjustments'!F$89</f>
        <v>0</v>
      </c>
      <c r="G38" s="2" t="str">
        <f>'Baseline adjustments'!G$89</f>
        <v>£m</v>
      </c>
      <c r="H38" s="2">
        <f>'Baseline adjustments'!H$89</f>
        <v>0</v>
      </c>
      <c r="I38" s="2">
        <f>'Baseline adjustments'!I$89</f>
        <v>0</v>
      </c>
      <c r="J38" s="2">
        <f>'Baseline adjustments'!J$89</f>
        <v>0</v>
      </c>
      <c r="K38" s="2">
        <f>'Baseline adjustments'!K$89</f>
        <v>0</v>
      </c>
      <c r="L38" s="2">
        <f>'Baseline adjustments'!L$89</f>
        <v>0</v>
      </c>
      <c r="M38" s="2">
        <f>'Baseline adjustments'!M$89</f>
        <v>0</v>
      </c>
      <c r="N38" s="2">
        <f>'Baseline adjustments'!N$89</f>
        <v>0</v>
      </c>
      <c r="O38" s="2">
        <f>'Baseline adjustments'!O$89</f>
        <v>0</v>
      </c>
      <c r="P38" s="2">
        <f>'Baseline adjustments'!P$89</f>
        <v>0</v>
      </c>
      <c r="Q38" s="2">
        <f>'Baseline adjustments'!Q$89</f>
        <v>0</v>
      </c>
    </row>
    <row r="39" spans="1:17" outlineLevel="4" x14ac:dyDescent="0.25">
      <c r="A39" s="5"/>
      <c r="B39" s="5"/>
      <c r="C39" s="10"/>
      <c r="D39" s="11"/>
      <c r="E39" s="6" t="str">
        <f>'Baseline adjustments'!E$90</f>
        <v xml:space="preserve">Totex allowance for cost sharing - post PCD &amp; RPE adjustment - standard enhancement cost sharing - real (WWN+) </v>
      </c>
      <c r="F39" s="2">
        <f>'Baseline adjustments'!F$90</f>
        <v>0</v>
      </c>
      <c r="G39" s="2" t="str">
        <f>'Baseline adjustments'!G$90</f>
        <v>£m</v>
      </c>
      <c r="H39" s="2">
        <f>'Baseline adjustments'!H$90</f>
        <v>0</v>
      </c>
      <c r="I39" s="2">
        <f>'Baseline adjustments'!I$90</f>
        <v>0</v>
      </c>
      <c r="J39" s="2">
        <f>'Baseline adjustments'!J$90</f>
        <v>0</v>
      </c>
      <c r="K39" s="2">
        <f>'Baseline adjustments'!K$90</f>
        <v>0</v>
      </c>
      <c r="L39" s="2">
        <f>'Baseline adjustments'!L$90</f>
        <v>0</v>
      </c>
      <c r="M39" s="2">
        <f>'Baseline adjustments'!M$90</f>
        <v>0</v>
      </c>
      <c r="N39" s="2">
        <f>'Baseline adjustments'!N$90</f>
        <v>0</v>
      </c>
      <c r="O39" s="2">
        <f>'Baseline adjustments'!O$90</f>
        <v>0</v>
      </c>
      <c r="P39" s="2">
        <f>'Baseline adjustments'!P$90</f>
        <v>0</v>
      </c>
      <c r="Q39" s="2">
        <f>'Baseline adjustments'!Q$90</f>
        <v>0</v>
      </c>
    </row>
    <row r="40" spans="1:17" outlineLevel="4" x14ac:dyDescent="0.25">
      <c r="A40" s="5"/>
      <c r="B40" s="5"/>
      <c r="C40" s="10"/>
      <c r="D40" s="11"/>
      <c r="E40" s="6" t="str">
        <f>'Baseline adjustments'!E$91</f>
        <v xml:space="preserve">Totex allowance for cost sharing - post PCD &amp; RPE adjustment - standard enhancement cost sharing - real (BIO) </v>
      </c>
      <c r="F40" s="2">
        <f>'Baseline adjustments'!F$91</f>
        <v>0</v>
      </c>
      <c r="G40" s="2" t="str">
        <f>'Baseline adjustments'!G$91</f>
        <v>£m</v>
      </c>
      <c r="H40" s="2">
        <f>'Baseline adjustments'!H$91</f>
        <v>0</v>
      </c>
      <c r="I40" s="2">
        <f>'Baseline adjustments'!I$91</f>
        <v>0</v>
      </c>
      <c r="J40" s="2">
        <f>'Baseline adjustments'!J$91</f>
        <v>0</v>
      </c>
      <c r="K40" s="2">
        <f>'Baseline adjustments'!K$91</f>
        <v>0</v>
      </c>
      <c r="L40" s="2">
        <f>'Baseline adjustments'!L$91</f>
        <v>0</v>
      </c>
      <c r="M40" s="2">
        <f>'Baseline adjustments'!M$91</f>
        <v>0</v>
      </c>
      <c r="N40" s="2">
        <f>'Baseline adjustments'!N$91</f>
        <v>0</v>
      </c>
      <c r="O40" s="2">
        <f>'Baseline adjustments'!O$91</f>
        <v>0</v>
      </c>
      <c r="P40" s="2">
        <f>'Baseline adjustments'!P$91</f>
        <v>0</v>
      </c>
      <c r="Q40" s="2">
        <f>'Baseline adjustments'!Q$91</f>
        <v>0</v>
      </c>
    </row>
    <row r="41" spans="1:17" outlineLevel="4" x14ac:dyDescent="0.25">
      <c r="A41" s="5"/>
      <c r="B41" s="5"/>
      <c r="C41" s="10"/>
      <c r="D41" s="11"/>
      <c r="E41" s="6" t="str">
        <f>'Baseline adjustments'!E$92</f>
        <v xml:space="preserve">Totex allowance for cost sharing - post PCD &amp; RPE adjustment - standard enhancement cost sharing - real (ADDN1) </v>
      </c>
      <c r="F41" s="2">
        <f>'Baseline adjustments'!F$92</f>
        <v>0</v>
      </c>
      <c r="G41" s="2" t="str">
        <f>'Baseline adjustments'!G$92</f>
        <v>£m</v>
      </c>
      <c r="H41" s="2">
        <f>'Baseline adjustments'!H$92</f>
        <v>0</v>
      </c>
      <c r="I41" s="2">
        <f>'Baseline adjustments'!I$92</f>
        <v>0</v>
      </c>
      <c r="J41" s="2">
        <f>'Baseline adjustments'!J$92</f>
        <v>0</v>
      </c>
      <c r="K41" s="2">
        <f>'Baseline adjustments'!K$92</f>
        <v>0</v>
      </c>
      <c r="L41" s="2">
        <f>'Baseline adjustments'!L$92</f>
        <v>0</v>
      </c>
      <c r="M41" s="2">
        <f>'Baseline adjustments'!M$92</f>
        <v>0</v>
      </c>
      <c r="N41" s="2">
        <f>'Baseline adjustments'!N$92</f>
        <v>0</v>
      </c>
      <c r="O41" s="2">
        <f>'Baseline adjustments'!O$92</f>
        <v>0</v>
      </c>
      <c r="P41" s="2">
        <f>'Baseline adjustments'!P$92</f>
        <v>0</v>
      </c>
      <c r="Q41" s="2">
        <f>'Baseline adjustments'!Q$92</f>
        <v>0</v>
      </c>
    </row>
    <row r="42" spans="1:17" outlineLevel="4" x14ac:dyDescent="0.25">
      <c r="A42" s="5"/>
      <c r="B42" s="5"/>
      <c r="C42" s="10"/>
      <c r="D42" s="11"/>
      <c r="E42" s="6" t="str">
        <f>'Baseline adjustments'!E$93</f>
        <v xml:space="preserve">Totex allowance for cost sharing - post PCD &amp; RPE adjustment - standard enhancement cost sharing - real (ADDN2) </v>
      </c>
      <c r="F42" s="2">
        <f>'Baseline adjustments'!F$93</f>
        <v>0</v>
      </c>
      <c r="G42" s="2" t="str">
        <f>'Baseline adjustments'!G$93</f>
        <v>£m</v>
      </c>
      <c r="H42" s="2">
        <f>'Baseline adjustments'!H$93</f>
        <v>0</v>
      </c>
      <c r="I42" s="2">
        <f>'Baseline adjustments'!I$93</f>
        <v>0</v>
      </c>
      <c r="J42" s="2">
        <f>'Baseline adjustments'!J$93</f>
        <v>0</v>
      </c>
      <c r="K42" s="2">
        <f>'Baseline adjustments'!K$93</f>
        <v>0</v>
      </c>
      <c r="L42" s="2">
        <f>'Baseline adjustments'!L$93</f>
        <v>0</v>
      </c>
      <c r="M42" s="2">
        <f>'Baseline adjustments'!M$93</f>
        <v>0</v>
      </c>
      <c r="N42" s="2">
        <f>'Baseline adjustments'!N$93</f>
        <v>0</v>
      </c>
      <c r="O42" s="2">
        <f>'Baseline adjustments'!O$93</f>
        <v>0</v>
      </c>
      <c r="P42" s="2">
        <f>'Baseline adjustments'!P$93</f>
        <v>0</v>
      </c>
      <c r="Q42" s="2">
        <f>'Baseline adjustments'!Q$93</f>
        <v>0</v>
      </c>
    </row>
    <row r="43" spans="1:17" outlineLevel="3" x14ac:dyDescent="0.25">
      <c r="A43" s="5"/>
      <c r="B43" s="5"/>
      <c r="C43" s="10"/>
      <c r="D43" s="11"/>
      <c r="E43" s="6" t="str">
        <f>Time!E$56</f>
        <v>Forecast period flag</v>
      </c>
      <c r="F43" s="3">
        <f>Time!F$56</f>
        <v>0</v>
      </c>
      <c r="G43" s="3" t="str">
        <f>Time!G$56</f>
        <v>flag</v>
      </c>
      <c r="H43" s="3">
        <f>Time!H$56</f>
        <v>5</v>
      </c>
      <c r="I43" s="3">
        <f>Time!I$56</f>
        <v>0</v>
      </c>
      <c r="J43" s="3">
        <f>Time!J$56</f>
        <v>0</v>
      </c>
      <c r="K43" s="3">
        <f>Time!K$56</f>
        <v>0</v>
      </c>
      <c r="L43" s="3">
        <f>Time!L$56</f>
        <v>1</v>
      </c>
      <c r="M43" s="3">
        <f>Time!M$56</f>
        <v>1</v>
      </c>
      <c r="N43" s="3">
        <f>Time!N$56</f>
        <v>1</v>
      </c>
      <c r="O43" s="3">
        <f>Time!O$56</f>
        <v>1</v>
      </c>
      <c r="P43" s="3">
        <f>Time!P$56</f>
        <v>1</v>
      </c>
      <c r="Q43" s="3">
        <f>Time!Q$56</f>
        <v>0</v>
      </c>
    </row>
    <row r="44" spans="1:17" outlineLevel="3" x14ac:dyDescent="0.25">
      <c r="E44" s="18" t="s">
        <v>801</v>
      </c>
      <c r="G44" s="18" t="s">
        <v>212</v>
      </c>
      <c r="H44" s="1">
        <f t="shared" ref="H44:H49" si="8">SUM(J44:Q44)</f>
        <v>0</v>
      </c>
      <c r="J44" s="1">
        <f t="shared" ref="J44:Q49" si="9">(J31-J37)*J$43</f>
        <v>0</v>
      </c>
      <c r="K44" s="1">
        <f t="shared" si="9"/>
        <v>0</v>
      </c>
      <c r="L44" s="1">
        <f t="shared" si="9"/>
        <v>0</v>
      </c>
      <c r="M44" s="1">
        <f t="shared" si="9"/>
        <v>0</v>
      </c>
      <c r="N44" s="1">
        <f t="shared" si="9"/>
        <v>0</v>
      </c>
      <c r="O44" s="1">
        <f t="shared" si="9"/>
        <v>0</v>
      </c>
      <c r="P44" s="1">
        <f t="shared" si="9"/>
        <v>0</v>
      </c>
      <c r="Q44" s="1">
        <f t="shared" si="9"/>
        <v>0</v>
      </c>
    </row>
    <row r="45" spans="1:17" outlineLevel="4" x14ac:dyDescent="0.25">
      <c r="E45" s="18" t="s">
        <v>802</v>
      </c>
      <c r="G45" s="18" t="s">
        <v>212</v>
      </c>
      <c r="H45" s="1">
        <f t="shared" si="8"/>
        <v>0</v>
      </c>
      <c r="J45" s="1">
        <f t="shared" si="9"/>
        <v>0</v>
      </c>
      <c r="K45" s="1">
        <f t="shared" si="9"/>
        <v>0</v>
      </c>
      <c r="L45" s="1">
        <f t="shared" si="9"/>
        <v>0</v>
      </c>
      <c r="M45" s="1">
        <f t="shared" si="9"/>
        <v>0</v>
      </c>
      <c r="N45" s="1">
        <f t="shared" si="9"/>
        <v>0</v>
      </c>
      <c r="O45" s="1">
        <f t="shared" si="9"/>
        <v>0</v>
      </c>
      <c r="P45" s="1">
        <f t="shared" si="9"/>
        <v>0</v>
      </c>
      <c r="Q45" s="1">
        <f t="shared" si="9"/>
        <v>0</v>
      </c>
    </row>
    <row r="46" spans="1:17" outlineLevel="4" x14ac:dyDescent="0.25">
      <c r="E46" s="18" t="s">
        <v>803</v>
      </c>
      <c r="G46" s="18" t="s">
        <v>212</v>
      </c>
      <c r="H46" s="1">
        <f t="shared" si="8"/>
        <v>0</v>
      </c>
      <c r="J46" s="1">
        <f t="shared" si="9"/>
        <v>0</v>
      </c>
      <c r="K46" s="1">
        <f t="shared" si="9"/>
        <v>0</v>
      </c>
      <c r="L46" s="1">
        <f t="shared" si="9"/>
        <v>0</v>
      </c>
      <c r="M46" s="1">
        <f t="shared" si="9"/>
        <v>0</v>
      </c>
      <c r="N46" s="1">
        <f t="shared" si="9"/>
        <v>0</v>
      </c>
      <c r="O46" s="1">
        <f t="shared" si="9"/>
        <v>0</v>
      </c>
      <c r="P46" s="1">
        <f t="shared" si="9"/>
        <v>0</v>
      </c>
      <c r="Q46" s="1">
        <f t="shared" si="9"/>
        <v>0</v>
      </c>
    </row>
    <row r="47" spans="1:17" outlineLevel="4" x14ac:dyDescent="0.25">
      <c r="E47" s="18" t="s">
        <v>804</v>
      </c>
      <c r="G47" s="18" t="s">
        <v>212</v>
      </c>
      <c r="H47" s="1">
        <f t="shared" si="8"/>
        <v>0</v>
      </c>
      <c r="J47" s="1">
        <f t="shared" si="9"/>
        <v>0</v>
      </c>
      <c r="K47" s="1">
        <f t="shared" si="9"/>
        <v>0</v>
      </c>
      <c r="L47" s="1">
        <f t="shared" si="9"/>
        <v>0</v>
      </c>
      <c r="M47" s="1">
        <f t="shared" si="9"/>
        <v>0</v>
      </c>
      <c r="N47" s="1">
        <f t="shared" si="9"/>
        <v>0</v>
      </c>
      <c r="O47" s="1">
        <f t="shared" si="9"/>
        <v>0</v>
      </c>
      <c r="P47" s="1">
        <f t="shared" si="9"/>
        <v>0</v>
      </c>
      <c r="Q47" s="1">
        <f t="shared" si="9"/>
        <v>0</v>
      </c>
    </row>
    <row r="48" spans="1:17" outlineLevel="4" x14ac:dyDescent="0.25">
      <c r="E48" s="18" t="s">
        <v>805</v>
      </c>
      <c r="G48" s="18" t="s">
        <v>212</v>
      </c>
      <c r="H48" s="1">
        <f t="shared" si="8"/>
        <v>0</v>
      </c>
      <c r="J48" s="1">
        <f t="shared" si="9"/>
        <v>0</v>
      </c>
      <c r="K48" s="1">
        <f t="shared" si="9"/>
        <v>0</v>
      </c>
      <c r="L48" s="1">
        <f t="shared" si="9"/>
        <v>0</v>
      </c>
      <c r="M48" s="1">
        <f t="shared" si="9"/>
        <v>0</v>
      </c>
      <c r="N48" s="1">
        <f t="shared" si="9"/>
        <v>0</v>
      </c>
      <c r="O48" s="1">
        <f t="shared" si="9"/>
        <v>0</v>
      </c>
      <c r="P48" s="1">
        <f t="shared" si="9"/>
        <v>0</v>
      </c>
      <c r="Q48" s="1">
        <f t="shared" si="9"/>
        <v>0</v>
      </c>
    </row>
    <row r="49" spans="1:17" outlineLevel="4" x14ac:dyDescent="0.25">
      <c r="E49" s="18" t="s">
        <v>806</v>
      </c>
      <c r="G49" s="18" t="s">
        <v>212</v>
      </c>
      <c r="H49" s="1">
        <f t="shared" si="8"/>
        <v>0</v>
      </c>
      <c r="J49" s="1">
        <f t="shared" si="9"/>
        <v>0</v>
      </c>
      <c r="K49" s="1">
        <f t="shared" si="9"/>
        <v>0</v>
      </c>
      <c r="L49" s="1">
        <f t="shared" si="9"/>
        <v>0</v>
      </c>
      <c r="M49" s="1">
        <f t="shared" si="9"/>
        <v>0</v>
      </c>
      <c r="N49" s="1">
        <f t="shared" si="9"/>
        <v>0</v>
      </c>
      <c r="O49" s="1">
        <f t="shared" si="9"/>
        <v>0</v>
      </c>
      <c r="P49" s="1">
        <f t="shared" si="9"/>
        <v>0</v>
      </c>
      <c r="Q49" s="1">
        <f t="shared" si="9"/>
        <v>0</v>
      </c>
    </row>
    <row r="50" spans="1:17" outlineLevel="2" x14ac:dyDescent="0.25"/>
    <row r="51" spans="1:17" outlineLevel="2" x14ac:dyDescent="0.25"/>
    <row r="52" spans="1:17" outlineLevel="2" x14ac:dyDescent="0.25">
      <c r="B52" s="16" t="s">
        <v>807</v>
      </c>
    </row>
    <row r="53" spans="1:17" outlineLevel="3" x14ac:dyDescent="0.25">
      <c r="E53" s="18" t="str">
        <f t="shared" ref="E53:Q53" si="10">E$44</f>
        <v xml:space="preserve">Variance to totex allowance - standard enhancement cost sharing - real (WR) </v>
      </c>
      <c r="F53" s="1">
        <f t="shared" si="10"/>
        <v>0</v>
      </c>
      <c r="G53" s="1" t="str">
        <f t="shared" si="10"/>
        <v>£m</v>
      </c>
      <c r="H53" s="1">
        <f t="shared" si="10"/>
        <v>0</v>
      </c>
      <c r="I53" s="1">
        <f t="shared" si="10"/>
        <v>0</v>
      </c>
      <c r="J53" s="1">
        <f t="shared" si="10"/>
        <v>0</v>
      </c>
      <c r="K53" s="1">
        <f t="shared" si="10"/>
        <v>0</v>
      </c>
      <c r="L53" s="1">
        <f t="shared" si="10"/>
        <v>0</v>
      </c>
      <c r="M53" s="1">
        <f t="shared" si="10"/>
        <v>0</v>
      </c>
      <c r="N53" s="1">
        <f t="shared" si="10"/>
        <v>0</v>
      </c>
      <c r="O53" s="1">
        <f t="shared" si="10"/>
        <v>0</v>
      </c>
      <c r="P53" s="1">
        <f t="shared" si="10"/>
        <v>0</v>
      </c>
      <c r="Q53" s="1">
        <f t="shared" si="10"/>
        <v>0</v>
      </c>
    </row>
    <row r="54" spans="1:17" outlineLevel="4" x14ac:dyDescent="0.25">
      <c r="E54" s="18" t="str">
        <f t="shared" ref="E54:Q54" si="11">E$45</f>
        <v xml:space="preserve">Variance to totex allowance - standard enhancement cost sharing - real (WN+) </v>
      </c>
      <c r="F54" s="1">
        <f t="shared" si="11"/>
        <v>0</v>
      </c>
      <c r="G54" s="1" t="str">
        <f t="shared" si="11"/>
        <v>£m</v>
      </c>
      <c r="H54" s="1">
        <f t="shared" si="11"/>
        <v>0</v>
      </c>
      <c r="I54" s="1">
        <f t="shared" si="11"/>
        <v>0</v>
      </c>
      <c r="J54" s="1">
        <f t="shared" si="11"/>
        <v>0</v>
      </c>
      <c r="K54" s="1">
        <f t="shared" si="11"/>
        <v>0</v>
      </c>
      <c r="L54" s="1">
        <f t="shared" si="11"/>
        <v>0</v>
      </c>
      <c r="M54" s="1">
        <f t="shared" si="11"/>
        <v>0</v>
      </c>
      <c r="N54" s="1">
        <f t="shared" si="11"/>
        <v>0</v>
      </c>
      <c r="O54" s="1">
        <f t="shared" si="11"/>
        <v>0</v>
      </c>
      <c r="P54" s="1">
        <f t="shared" si="11"/>
        <v>0</v>
      </c>
      <c r="Q54" s="1">
        <f t="shared" si="11"/>
        <v>0</v>
      </c>
    </row>
    <row r="55" spans="1:17" outlineLevel="4" x14ac:dyDescent="0.25">
      <c r="E55" s="18" t="str">
        <f t="shared" ref="E55:Q55" si="12">E$46</f>
        <v xml:space="preserve">Variance to totex allowance - standard enhancement cost sharing - real (WWN+) </v>
      </c>
      <c r="F55" s="1">
        <f t="shared" si="12"/>
        <v>0</v>
      </c>
      <c r="G55" s="1" t="str">
        <f t="shared" si="12"/>
        <v>£m</v>
      </c>
      <c r="H55" s="1">
        <f t="shared" si="12"/>
        <v>0</v>
      </c>
      <c r="I55" s="1">
        <f t="shared" si="12"/>
        <v>0</v>
      </c>
      <c r="J55" s="1">
        <f t="shared" si="12"/>
        <v>0</v>
      </c>
      <c r="K55" s="1">
        <f t="shared" si="12"/>
        <v>0</v>
      </c>
      <c r="L55" s="1">
        <f t="shared" si="12"/>
        <v>0</v>
      </c>
      <c r="M55" s="1">
        <f t="shared" si="12"/>
        <v>0</v>
      </c>
      <c r="N55" s="1">
        <f t="shared" si="12"/>
        <v>0</v>
      </c>
      <c r="O55" s="1">
        <f t="shared" si="12"/>
        <v>0</v>
      </c>
      <c r="P55" s="1">
        <f t="shared" si="12"/>
        <v>0</v>
      </c>
      <c r="Q55" s="1">
        <f t="shared" si="12"/>
        <v>0</v>
      </c>
    </row>
    <row r="56" spans="1:17" outlineLevel="4" x14ac:dyDescent="0.25">
      <c r="E56" s="18" t="str">
        <f t="shared" ref="E56:Q56" si="13">E$47</f>
        <v xml:space="preserve">Variance to totex allowance - standard enhancement cost sharing - real (BIO) </v>
      </c>
      <c r="F56" s="1">
        <f t="shared" si="13"/>
        <v>0</v>
      </c>
      <c r="G56" s="1" t="str">
        <f t="shared" si="13"/>
        <v>£m</v>
      </c>
      <c r="H56" s="1">
        <f t="shared" si="13"/>
        <v>0</v>
      </c>
      <c r="I56" s="1">
        <f t="shared" si="13"/>
        <v>0</v>
      </c>
      <c r="J56" s="1">
        <f t="shared" si="13"/>
        <v>0</v>
      </c>
      <c r="K56" s="1">
        <f t="shared" si="13"/>
        <v>0</v>
      </c>
      <c r="L56" s="1">
        <f t="shared" si="13"/>
        <v>0</v>
      </c>
      <c r="M56" s="1">
        <f t="shared" si="13"/>
        <v>0</v>
      </c>
      <c r="N56" s="1">
        <f t="shared" si="13"/>
        <v>0</v>
      </c>
      <c r="O56" s="1">
        <f t="shared" si="13"/>
        <v>0</v>
      </c>
      <c r="P56" s="1">
        <f t="shared" si="13"/>
        <v>0</v>
      </c>
      <c r="Q56" s="1">
        <f t="shared" si="13"/>
        <v>0</v>
      </c>
    </row>
    <row r="57" spans="1:17" outlineLevel="4" x14ac:dyDescent="0.25">
      <c r="E57" s="18" t="str">
        <f t="shared" ref="E57:Q57" si="14">E$48</f>
        <v xml:space="preserve">Variance to totex allowance - standard enhancement cost sharing - real (ADDN1) </v>
      </c>
      <c r="F57" s="1">
        <f t="shared" si="14"/>
        <v>0</v>
      </c>
      <c r="G57" s="1" t="str">
        <f t="shared" si="14"/>
        <v>£m</v>
      </c>
      <c r="H57" s="1">
        <f t="shared" si="14"/>
        <v>0</v>
      </c>
      <c r="I57" s="1">
        <f t="shared" si="14"/>
        <v>0</v>
      </c>
      <c r="J57" s="1">
        <f t="shared" si="14"/>
        <v>0</v>
      </c>
      <c r="K57" s="1">
        <f t="shared" si="14"/>
        <v>0</v>
      </c>
      <c r="L57" s="1">
        <f t="shared" si="14"/>
        <v>0</v>
      </c>
      <c r="M57" s="1">
        <f t="shared" si="14"/>
        <v>0</v>
      </c>
      <c r="N57" s="1">
        <f t="shared" si="14"/>
        <v>0</v>
      </c>
      <c r="O57" s="1">
        <f t="shared" si="14"/>
        <v>0</v>
      </c>
      <c r="P57" s="1">
        <f t="shared" si="14"/>
        <v>0</v>
      </c>
      <c r="Q57" s="1">
        <f t="shared" si="14"/>
        <v>0</v>
      </c>
    </row>
    <row r="58" spans="1:17" outlineLevel="4" x14ac:dyDescent="0.25">
      <c r="E58" s="18" t="str">
        <f t="shared" ref="E58:Q58" si="15">E$49</f>
        <v xml:space="preserve">Variance to totex allowance - standard enhancement cost sharing - real (ADDN2) </v>
      </c>
      <c r="F58" s="1">
        <f t="shared" si="15"/>
        <v>0</v>
      </c>
      <c r="G58" s="1" t="str">
        <f t="shared" si="15"/>
        <v>£m</v>
      </c>
      <c r="H58" s="1">
        <f t="shared" si="15"/>
        <v>0</v>
      </c>
      <c r="I58" s="1">
        <f t="shared" si="15"/>
        <v>0</v>
      </c>
      <c r="J58" s="1">
        <f t="shared" si="15"/>
        <v>0</v>
      </c>
      <c r="K58" s="1">
        <f t="shared" si="15"/>
        <v>0</v>
      </c>
      <c r="L58" s="1">
        <f t="shared" si="15"/>
        <v>0</v>
      </c>
      <c r="M58" s="1">
        <f t="shared" si="15"/>
        <v>0</v>
      </c>
      <c r="N58" s="1">
        <f t="shared" si="15"/>
        <v>0</v>
      </c>
      <c r="O58" s="1">
        <f t="shared" si="15"/>
        <v>0</v>
      </c>
      <c r="P58" s="1">
        <f t="shared" si="15"/>
        <v>0</v>
      </c>
      <c r="Q58" s="1">
        <f t="shared" si="15"/>
        <v>0</v>
      </c>
    </row>
    <row r="59" spans="1:17" outlineLevel="3" x14ac:dyDescent="0.25">
      <c r="A59" s="5"/>
      <c r="B59" s="5"/>
      <c r="C59" s="10"/>
      <c r="D59" s="11"/>
      <c r="E59" s="6" t="str">
        <f>Financing!E$13</f>
        <v>Time value of money factor</v>
      </c>
      <c r="F59" s="8">
        <f>Financing!F$13</f>
        <v>0</v>
      </c>
      <c r="G59" s="8" t="str">
        <f>Financing!G$13</f>
        <v>factor</v>
      </c>
      <c r="H59" s="8">
        <f>Financing!H$13</f>
        <v>0</v>
      </c>
      <c r="I59" s="8">
        <f>Financing!I$13</f>
        <v>0</v>
      </c>
      <c r="J59" s="8">
        <f>Financing!J$13</f>
        <v>1</v>
      </c>
      <c r="K59" s="8">
        <f>Financing!K$13</f>
        <v>1</v>
      </c>
      <c r="L59" s="8">
        <f>Financing!L$13</f>
        <v>1</v>
      </c>
      <c r="M59" s="8">
        <f>Financing!M$13</f>
        <v>1</v>
      </c>
      <c r="N59" s="8">
        <f>Financing!N$13</f>
        <v>1</v>
      </c>
      <c r="O59" s="8">
        <f>Financing!O$13</f>
        <v>1</v>
      </c>
      <c r="P59" s="8">
        <f>Financing!P$13</f>
        <v>1</v>
      </c>
      <c r="Q59" s="8">
        <f>Financing!Q$13</f>
        <v>1</v>
      </c>
    </row>
    <row r="60" spans="1:17" outlineLevel="3" x14ac:dyDescent="0.25">
      <c r="E60" s="18" t="s">
        <v>808</v>
      </c>
      <c r="G60" s="18" t="s">
        <v>212</v>
      </c>
      <c r="H60" s="1">
        <f t="shared" ref="H60:H65" si="16">SUM(J60:Q60)</f>
        <v>0</v>
      </c>
      <c r="J60" s="1">
        <f t="shared" ref="J60:Q65" si="17">J53*J$59</f>
        <v>0</v>
      </c>
      <c r="K60" s="1">
        <f t="shared" si="17"/>
        <v>0</v>
      </c>
      <c r="L60" s="1">
        <f t="shared" si="17"/>
        <v>0</v>
      </c>
      <c r="M60" s="1">
        <f t="shared" si="17"/>
        <v>0</v>
      </c>
      <c r="N60" s="1">
        <f t="shared" si="17"/>
        <v>0</v>
      </c>
      <c r="O60" s="1">
        <f t="shared" si="17"/>
        <v>0</v>
      </c>
      <c r="P60" s="1">
        <f t="shared" si="17"/>
        <v>0</v>
      </c>
      <c r="Q60" s="1">
        <f t="shared" si="17"/>
        <v>0</v>
      </c>
    </row>
    <row r="61" spans="1:17" outlineLevel="4" x14ac:dyDescent="0.25">
      <c r="E61" s="18" t="s">
        <v>809</v>
      </c>
      <c r="G61" s="18" t="s">
        <v>212</v>
      </c>
      <c r="H61" s="1">
        <f t="shared" si="16"/>
        <v>0</v>
      </c>
      <c r="J61" s="1">
        <f t="shared" si="17"/>
        <v>0</v>
      </c>
      <c r="K61" s="1">
        <f t="shared" si="17"/>
        <v>0</v>
      </c>
      <c r="L61" s="1">
        <f t="shared" si="17"/>
        <v>0</v>
      </c>
      <c r="M61" s="1">
        <f t="shared" si="17"/>
        <v>0</v>
      </c>
      <c r="N61" s="1">
        <f t="shared" si="17"/>
        <v>0</v>
      </c>
      <c r="O61" s="1">
        <f t="shared" si="17"/>
        <v>0</v>
      </c>
      <c r="P61" s="1">
        <f t="shared" si="17"/>
        <v>0</v>
      </c>
      <c r="Q61" s="1">
        <f t="shared" si="17"/>
        <v>0</v>
      </c>
    </row>
    <row r="62" spans="1:17" outlineLevel="4" x14ac:dyDescent="0.25">
      <c r="E62" s="18" t="s">
        <v>810</v>
      </c>
      <c r="G62" s="18" t="s">
        <v>212</v>
      </c>
      <c r="H62" s="1">
        <f t="shared" si="16"/>
        <v>0</v>
      </c>
      <c r="J62" s="1">
        <f t="shared" si="17"/>
        <v>0</v>
      </c>
      <c r="K62" s="1">
        <f t="shared" si="17"/>
        <v>0</v>
      </c>
      <c r="L62" s="1">
        <f t="shared" si="17"/>
        <v>0</v>
      </c>
      <c r="M62" s="1">
        <f t="shared" si="17"/>
        <v>0</v>
      </c>
      <c r="N62" s="1">
        <f t="shared" si="17"/>
        <v>0</v>
      </c>
      <c r="O62" s="1">
        <f t="shared" si="17"/>
        <v>0</v>
      </c>
      <c r="P62" s="1">
        <f t="shared" si="17"/>
        <v>0</v>
      </c>
      <c r="Q62" s="1">
        <f t="shared" si="17"/>
        <v>0</v>
      </c>
    </row>
    <row r="63" spans="1:17" outlineLevel="4" x14ac:dyDescent="0.25">
      <c r="E63" s="18" t="s">
        <v>811</v>
      </c>
      <c r="G63" s="18" t="s">
        <v>212</v>
      </c>
      <c r="H63" s="1">
        <f t="shared" si="16"/>
        <v>0</v>
      </c>
      <c r="J63" s="1">
        <f t="shared" si="17"/>
        <v>0</v>
      </c>
      <c r="K63" s="1">
        <f t="shared" si="17"/>
        <v>0</v>
      </c>
      <c r="L63" s="1">
        <f t="shared" si="17"/>
        <v>0</v>
      </c>
      <c r="M63" s="1">
        <f t="shared" si="17"/>
        <v>0</v>
      </c>
      <c r="N63" s="1">
        <f t="shared" si="17"/>
        <v>0</v>
      </c>
      <c r="O63" s="1">
        <f t="shared" si="17"/>
        <v>0</v>
      </c>
      <c r="P63" s="1">
        <f t="shared" si="17"/>
        <v>0</v>
      </c>
      <c r="Q63" s="1">
        <f t="shared" si="17"/>
        <v>0</v>
      </c>
    </row>
    <row r="64" spans="1:17" outlineLevel="4" x14ac:dyDescent="0.25">
      <c r="E64" s="18" t="s">
        <v>812</v>
      </c>
      <c r="G64" s="18" t="s">
        <v>212</v>
      </c>
      <c r="H64" s="1">
        <f t="shared" si="16"/>
        <v>0</v>
      </c>
      <c r="J64" s="1">
        <f t="shared" si="17"/>
        <v>0</v>
      </c>
      <c r="K64" s="1">
        <f t="shared" si="17"/>
        <v>0</v>
      </c>
      <c r="L64" s="1">
        <f t="shared" si="17"/>
        <v>0</v>
      </c>
      <c r="M64" s="1">
        <f t="shared" si="17"/>
        <v>0</v>
      </c>
      <c r="N64" s="1">
        <f t="shared" si="17"/>
        <v>0</v>
      </c>
      <c r="O64" s="1">
        <f t="shared" si="17"/>
        <v>0</v>
      </c>
      <c r="P64" s="1">
        <f t="shared" si="17"/>
        <v>0</v>
      </c>
      <c r="Q64" s="1">
        <f t="shared" si="17"/>
        <v>0</v>
      </c>
    </row>
    <row r="65" spans="1:17" outlineLevel="4" x14ac:dyDescent="0.25">
      <c r="E65" s="18" t="s">
        <v>813</v>
      </c>
      <c r="G65" s="18" t="s">
        <v>212</v>
      </c>
      <c r="H65" s="1">
        <f t="shared" si="16"/>
        <v>0</v>
      </c>
      <c r="J65" s="1">
        <f t="shared" si="17"/>
        <v>0</v>
      </c>
      <c r="K65" s="1">
        <f t="shared" si="17"/>
        <v>0</v>
      </c>
      <c r="L65" s="1">
        <f t="shared" si="17"/>
        <v>0</v>
      </c>
      <c r="M65" s="1">
        <f t="shared" si="17"/>
        <v>0</v>
      </c>
      <c r="N65" s="1">
        <f t="shared" si="17"/>
        <v>0</v>
      </c>
      <c r="O65" s="1">
        <f t="shared" si="17"/>
        <v>0</v>
      </c>
      <c r="P65" s="1">
        <f t="shared" si="17"/>
        <v>0</v>
      </c>
      <c r="Q65" s="1">
        <f t="shared" si="17"/>
        <v>0</v>
      </c>
    </row>
    <row r="66" spans="1:17" outlineLevel="2" x14ac:dyDescent="0.25"/>
    <row r="67" spans="1:17" outlineLevel="2" x14ac:dyDescent="0.25"/>
    <row r="68" spans="1:17" outlineLevel="2" x14ac:dyDescent="0.25">
      <c r="B68" s="16" t="s">
        <v>814</v>
      </c>
    </row>
    <row r="69" spans="1:17" outlineLevel="3" x14ac:dyDescent="0.25">
      <c r="E69" s="18" t="str">
        <f t="shared" ref="E69:Q69" si="18">E$60</f>
        <v xml:space="preserve">Time-adjusted variance to totex allowance - standard enhancement cost sharing - real (WR) </v>
      </c>
      <c r="F69" s="1">
        <f t="shared" si="18"/>
        <v>0</v>
      </c>
      <c r="G69" s="1" t="str">
        <f t="shared" si="18"/>
        <v>£m</v>
      </c>
      <c r="H69" s="1">
        <f t="shared" si="18"/>
        <v>0</v>
      </c>
      <c r="I69" s="1">
        <f t="shared" si="18"/>
        <v>0</v>
      </c>
      <c r="J69" s="1">
        <f t="shared" si="18"/>
        <v>0</v>
      </c>
      <c r="K69" s="1">
        <f t="shared" si="18"/>
        <v>0</v>
      </c>
      <c r="L69" s="1">
        <f t="shared" si="18"/>
        <v>0</v>
      </c>
      <c r="M69" s="1">
        <f t="shared" si="18"/>
        <v>0</v>
      </c>
      <c r="N69" s="1">
        <f t="shared" si="18"/>
        <v>0</v>
      </c>
      <c r="O69" s="1">
        <f t="shared" si="18"/>
        <v>0</v>
      </c>
      <c r="P69" s="1">
        <f t="shared" si="18"/>
        <v>0</v>
      </c>
      <c r="Q69" s="1">
        <f t="shared" si="18"/>
        <v>0</v>
      </c>
    </row>
    <row r="70" spans="1:17" outlineLevel="4" x14ac:dyDescent="0.25">
      <c r="E70" s="18" t="str">
        <f t="shared" ref="E70:Q70" si="19">E$61</f>
        <v xml:space="preserve">Time-adjusted variance to totex allowance - standard enhancement cost sharing - real (WN+) </v>
      </c>
      <c r="F70" s="1">
        <f t="shared" si="19"/>
        <v>0</v>
      </c>
      <c r="G70" s="1" t="str">
        <f t="shared" si="19"/>
        <v>£m</v>
      </c>
      <c r="H70" s="1">
        <f t="shared" si="19"/>
        <v>0</v>
      </c>
      <c r="I70" s="1">
        <f t="shared" si="19"/>
        <v>0</v>
      </c>
      <c r="J70" s="1">
        <f t="shared" si="19"/>
        <v>0</v>
      </c>
      <c r="K70" s="1">
        <f t="shared" si="19"/>
        <v>0</v>
      </c>
      <c r="L70" s="1">
        <f t="shared" si="19"/>
        <v>0</v>
      </c>
      <c r="M70" s="1">
        <f t="shared" si="19"/>
        <v>0</v>
      </c>
      <c r="N70" s="1">
        <f t="shared" si="19"/>
        <v>0</v>
      </c>
      <c r="O70" s="1">
        <f t="shared" si="19"/>
        <v>0</v>
      </c>
      <c r="P70" s="1">
        <f t="shared" si="19"/>
        <v>0</v>
      </c>
      <c r="Q70" s="1">
        <f t="shared" si="19"/>
        <v>0</v>
      </c>
    </row>
    <row r="71" spans="1:17" outlineLevel="4" x14ac:dyDescent="0.25">
      <c r="E71" s="18" t="str">
        <f t="shared" ref="E71:Q71" si="20">E$62</f>
        <v xml:space="preserve">Time-adjusted variance to totex allowance - standard enhancement cost sharing - real (WWN+) </v>
      </c>
      <c r="F71" s="1">
        <f t="shared" si="20"/>
        <v>0</v>
      </c>
      <c r="G71" s="1" t="str">
        <f t="shared" si="20"/>
        <v>£m</v>
      </c>
      <c r="H71" s="1">
        <f t="shared" si="20"/>
        <v>0</v>
      </c>
      <c r="I71" s="1">
        <f t="shared" si="20"/>
        <v>0</v>
      </c>
      <c r="J71" s="1">
        <f t="shared" si="20"/>
        <v>0</v>
      </c>
      <c r="K71" s="1">
        <f t="shared" si="20"/>
        <v>0</v>
      </c>
      <c r="L71" s="1">
        <f t="shared" si="20"/>
        <v>0</v>
      </c>
      <c r="M71" s="1">
        <f t="shared" si="20"/>
        <v>0</v>
      </c>
      <c r="N71" s="1">
        <f t="shared" si="20"/>
        <v>0</v>
      </c>
      <c r="O71" s="1">
        <f t="shared" si="20"/>
        <v>0</v>
      </c>
      <c r="P71" s="1">
        <f t="shared" si="20"/>
        <v>0</v>
      </c>
      <c r="Q71" s="1">
        <f t="shared" si="20"/>
        <v>0</v>
      </c>
    </row>
    <row r="72" spans="1:17" outlineLevel="4" x14ac:dyDescent="0.25">
      <c r="E72" s="18" t="str">
        <f t="shared" ref="E72:Q72" si="21">E$63</f>
        <v xml:space="preserve">Time-adjusted variance to totex allowance - standard enhancement cost sharing - real (BIO) </v>
      </c>
      <c r="F72" s="1">
        <f t="shared" si="21"/>
        <v>0</v>
      </c>
      <c r="G72" s="1" t="str">
        <f t="shared" si="21"/>
        <v>£m</v>
      </c>
      <c r="H72" s="1">
        <f t="shared" si="21"/>
        <v>0</v>
      </c>
      <c r="I72" s="1">
        <f t="shared" si="21"/>
        <v>0</v>
      </c>
      <c r="J72" s="1">
        <f t="shared" si="21"/>
        <v>0</v>
      </c>
      <c r="K72" s="1">
        <f t="shared" si="21"/>
        <v>0</v>
      </c>
      <c r="L72" s="1">
        <f t="shared" si="21"/>
        <v>0</v>
      </c>
      <c r="M72" s="1">
        <f t="shared" si="21"/>
        <v>0</v>
      </c>
      <c r="N72" s="1">
        <f t="shared" si="21"/>
        <v>0</v>
      </c>
      <c r="O72" s="1">
        <f t="shared" si="21"/>
        <v>0</v>
      </c>
      <c r="P72" s="1">
        <f t="shared" si="21"/>
        <v>0</v>
      </c>
      <c r="Q72" s="1">
        <f t="shared" si="21"/>
        <v>0</v>
      </c>
    </row>
    <row r="73" spans="1:17" outlineLevel="4" x14ac:dyDescent="0.25">
      <c r="E73" s="18" t="str">
        <f t="shared" ref="E73:Q73" si="22">E$64</f>
        <v xml:space="preserve">Time-adjusted variance to totex allowance - standard enhancement cost sharing - real (ADDN1) </v>
      </c>
      <c r="F73" s="1">
        <f t="shared" si="22"/>
        <v>0</v>
      </c>
      <c r="G73" s="1" t="str">
        <f t="shared" si="22"/>
        <v>£m</v>
      </c>
      <c r="H73" s="1">
        <f t="shared" si="22"/>
        <v>0</v>
      </c>
      <c r="I73" s="1">
        <f t="shared" si="22"/>
        <v>0</v>
      </c>
      <c r="J73" s="1">
        <f t="shared" si="22"/>
        <v>0</v>
      </c>
      <c r="K73" s="1">
        <f t="shared" si="22"/>
        <v>0</v>
      </c>
      <c r="L73" s="1">
        <f t="shared" si="22"/>
        <v>0</v>
      </c>
      <c r="M73" s="1">
        <f t="shared" si="22"/>
        <v>0</v>
      </c>
      <c r="N73" s="1">
        <f t="shared" si="22"/>
        <v>0</v>
      </c>
      <c r="O73" s="1">
        <f t="shared" si="22"/>
        <v>0</v>
      </c>
      <c r="P73" s="1">
        <f t="shared" si="22"/>
        <v>0</v>
      </c>
      <c r="Q73" s="1">
        <f t="shared" si="22"/>
        <v>0</v>
      </c>
    </row>
    <row r="74" spans="1:17" outlineLevel="4" x14ac:dyDescent="0.25">
      <c r="E74" s="18" t="str">
        <f t="shared" ref="E74:Q74" si="23">E$65</f>
        <v xml:space="preserve">Time-adjusted variance to totex allowance - standard enhancement cost sharing - real (ADDN2) </v>
      </c>
      <c r="F74" s="1">
        <f t="shared" si="23"/>
        <v>0</v>
      </c>
      <c r="G74" s="1" t="str">
        <f t="shared" si="23"/>
        <v>£m</v>
      </c>
      <c r="H74" s="1">
        <f t="shared" si="23"/>
        <v>0</v>
      </c>
      <c r="I74" s="1">
        <f t="shared" si="23"/>
        <v>0</v>
      </c>
      <c r="J74" s="1">
        <f t="shared" si="23"/>
        <v>0</v>
      </c>
      <c r="K74" s="1">
        <f t="shared" si="23"/>
        <v>0</v>
      </c>
      <c r="L74" s="1">
        <f t="shared" si="23"/>
        <v>0</v>
      </c>
      <c r="M74" s="1">
        <f t="shared" si="23"/>
        <v>0</v>
      </c>
      <c r="N74" s="1">
        <f t="shared" si="23"/>
        <v>0</v>
      </c>
      <c r="O74" s="1">
        <f t="shared" si="23"/>
        <v>0</v>
      </c>
      <c r="P74" s="1">
        <f t="shared" si="23"/>
        <v>0</v>
      </c>
      <c r="Q74" s="1">
        <f t="shared" si="23"/>
        <v>0</v>
      </c>
    </row>
    <row r="75" spans="1:17" outlineLevel="3" x14ac:dyDescent="0.25">
      <c r="A75" s="5"/>
      <c r="B75" s="5"/>
      <c r="C75" s="10"/>
      <c r="D75" s="11"/>
      <c r="E75" s="6" t="s">
        <v>815</v>
      </c>
      <c r="F75" s="2">
        <f t="shared" ref="F75:F80" si="24">SUM($J69:$Q69)</f>
        <v>0</v>
      </c>
      <c r="G75" s="6" t="s">
        <v>212</v>
      </c>
      <c r="H75" s="1"/>
    </row>
    <row r="76" spans="1:17" outlineLevel="4" x14ac:dyDescent="0.25">
      <c r="A76" s="5"/>
      <c r="B76" s="5"/>
      <c r="C76" s="10"/>
      <c r="D76" s="11"/>
      <c r="E76" s="6" t="s">
        <v>816</v>
      </c>
      <c r="F76" s="2">
        <f t="shared" si="24"/>
        <v>0</v>
      </c>
      <c r="G76" s="6" t="s">
        <v>212</v>
      </c>
      <c r="H76" s="1"/>
    </row>
    <row r="77" spans="1:17" outlineLevel="4" x14ac:dyDescent="0.25">
      <c r="A77" s="5"/>
      <c r="B77" s="5"/>
      <c r="C77" s="10"/>
      <c r="D77" s="11"/>
      <c r="E77" s="6" t="s">
        <v>817</v>
      </c>
      <c r="F77" s="2">
        <f t="shared" si="24"/>
        <v>0</v>
      </c>
      <c r="G77" s="6" t="s">
        <v>212</v>
      </c>
      <c r="H77" s="1"/>
    </row>
    <row r="78" spans="1:17" outlineLevel="4" x14ac:dyDescent="0.25">
      <c r="A78" s="5"/>
      <c r="B78" s="5"/>
      <c r="C78" s="10"/>
      <c r="D78" s="11"/>
      <c r="E78" s="6" t="s">
        <v>818</v>
      </c>
      <c r="F78" s="2">
        <f t="shared" si="24"/>
        <v>0</v>
      </c>
      <c r="G78" s="6" t="s">
        <v>212</v>
      </c>
      <c r="H78" s="1"/>
    </row>
    <row r="79" spans="1:17" outlineLevel="4" x14ac:dyDescent="0.25">
      <c r="A79" s="5"/>
      <c r="B79" s="5"/>
      <c r="C79" s="10"/>
      <c r="D79" s="11"/>
      <c r="E79" s="6" t="s">
        <v>819</v>
      </c>
      <c r="F79" s="2">
        <f t="shared" si="24"/>
        <v>0</v>
      </c>
      <c r="G79" s="6" t="s">
        <v>212</v>
      </c>
      <c r="H79" s="1"/>
    </row>
    <row r="80" spans="1:17" outlineLevel="4" x14ac:dyDescent="0.25">
      <c r="A80" s="5"/>
      <c r="B80" s="5"/>
      <c r="C80" s="10"/>
      <c r="D80" s="11"/>
      <c r="E80" s="6" t="s">
        <v>820</v>
      </c>
      <c r="F80" s="2">
        <f t="shared" si="24"/>
        <v>0</v>
      </c>
      <c r="G80" s="6" t="s">
        <v>212</v>
      </c>
      <c r="H80" s="1"/>
    </row>
    <row r="81" spans="1:8" outlineLevel="2" x14ac:dyDescent="0.25"/>
    <row r="82" spans="1:8" outlineLevel="1" x14ac:dyDescent="0.25"/>
    <row r="83" spans="1:8" outlineLevel="1" x14ac:dyDescent="0.25">
      <c r="B83" s="16" t="s">
        <v>683</v>
      </c>
    </row>
    <row r="84" spans="1:8" outlineLevel="2" x14ac:dyDescent="0.25">
      <c r="B84" s="16" t="s">
        <v>821</v>
      </c>
    </row>
    <row r="85" spans="1:8" outlineLevel="3" x14ac:dyDescent="0.25">
      <c r="E85" s="18" t="str">
        <f t="shared" ref="E85:G85" si="25">E$75</f>
        <v xml:space="preserve">Total variance to totex allowance - standard enhancement cost sharing - real (WR) </v>
      </c>
      <c r="F85" s="1">
        <f t="shared" si="25"/>
        <v>0</v>
      </c>
      <c r="G85" s="18" t="str">
        <f t="shared" si="25"/>
        <v>£m</v>
      </c>
      <c r="H85" s="1"/>
    </row>
    <row r="86" spans="1:8" outlineLevel="4" x14ac:dyDescent="0.25">
      <c r="E86" s="18" t="str">
        <f t="shared" ref="E86:G86" si="26">E$76</f>
        <v xml:space="preserve">Total variance to totex allowance - standard enhancement cost sharing - real (WN+) </v>
      </c>
      <c r="F86" s="1">
        <f t="shared" si="26"/>
        <v>0</v>
      </c>
      <c r="G86" s="18" t="str">
        <f t="shared" si="26"/>
        <v>£m</v>
      </c>
      <c r="H86" s="1"/>
    </row>
    <row r="87" spans="1:8" outlineLevel="4" x14ac:dyDescent="0.25">
      <c r="E87" s="18" t="str">
        <f t="shared" ref="E87:G87" si="27">E$77</f>
        <v xml:space="preserve">Total variance to totex allowance - standard enhancement cost sharing - real (WWN+) </v>
      </c>
      <c r="F87" s="1">
        <f t="shared" si="27"/>
        <v>0</v>
      </c>
      <c r="G87" s="18" t="str">
        <f t="shared" si="27"/>
        <v>£m</v>
      </c>
      <c r="H87" s="1"/>
    </row>
    <row r="88" spans="1:8" outlineLevel="4" x14ac:dyDescent="0.25">
      <c r="E88" s="18" t="str">
        <f t="shared" ref="E88:G88" si="28">E$78</f>
        <v xml:space="preserve">Total variance to totex allowance - standard enhancement cost sharing - real (BIO) </v>
      </c>
      <c r="F88" s="1">
        <f t="shared" si="28"/>
        <v>0</v>
      </c>
      <c r="G88" s="18" t="str">
        <f t="shared" si="28"/>
        <v>£m</v>
      </c>
      <c r="H88" s="1"/>
    </row>
    <row r="89" spans="1:8" outlineLevel="4" x14ac:dyDescent="0.25">
      <c r="E89" s="18" t="str">
        <f t="shared" ref="E89:G89" si="29">E$79</f>
        <v xml:space="preserve">Total variance to totex allowance - standard enhancement cost sharing - real (ADDN1) </v>
      </c>
      <c r="F89" s="1">
        <f t="shared" si="29"/>
        <v>0</v>
      </c>
      <c r="G89" s="18" t="str">
        <f t="shared" si="29"/>
        <v>£m</v>
      </c>
      <c r="H89" s="1"/>
    </row>
    <row r="90" spans="1:8" outlineLevel="4" x14ac:dyDescent="0.25">
      <c r="E90" s="18" t="str">
        <f t="shared" ref="E90:G90" si="30">E$80</f>
        <v xml:space="preserve">Total variance to totex allowance - standard enhancement cost sharing - real (ADDN2) </v>
      </c>
      <c r="F90" s="1">
        <f t="shared" si="30"/>
        <v>0</v>
      </c>
      <c r="G90" s="18" t="str">
        <f t="shared" si="30"/>
        <v>£m</v>
      </c>
      <c r="H90" s="1"/>
    </row>
    <row r="91" spans="1:8" outlineLevel="3" x14ac:dyDescent="0.25">
      <c r="A91" s="5"/>
      <c r="B91" s="5"/>
      <c r="C91" s="10"/>
      <c r="D91" s="11"/>
      <c r="E91" s="6" t="str">
        <f>Inputs!E$348</f>
        <v>Standard enhancement - cost sharing outperformance rate - company share</v>
      </c>
      <c r="F91" s="7">
        <f>Inputs!F$348</f>
        <v>0</v>
      </c>
      <c r="G91" s="6" t="str">
        <f>Inputs!G$348</f>
        <v>%</v>
      </c>
      <c r="H91" s="17"/>
    </row>
    <row r="92" spans="1:8" outlineLevel="3" x14ac:dyDescent="0.25">
      <c r="A92" s="5"/>
      <c r="B92" s="5"/>
      <c r="C92" s="10"/>
      <c r="D92" s="11"/>
      <c r="E92" s="6" t="str">
        <f>Inputs!E$349</f>
        <v>Standard enhancement - cost sharing underperformance rate - company share</v>
      </c>
      <c r="F92" s="7">
        <f>Inputs!F$349</f>
        <v>0</v>
      </c>
      <c r="G92" s="6" t="str">
        <f>Inputs!G$349</f>
        <v>%</v>
      </c>
      <c r="H92" s="17"/>
    </row>
    <row r="93" spans="1:8" outlineLevel="3" x14ac:dyDescent="0.25">
      <c r="E93" s="18" t="s">
        <v>822</v>
      </c>
      <c r="F93" s="17">
        <f t="shared" ref="F93:F98" si="31">IF($F85&lt;0,$F$91,$F$92)</f>
        <v>0</v>
      </c>
      <c r="G93" s="18" t="s">
        <v>451</v>
      </c>
      <c r="H93" s="17"/>
    </row>
    <row r="94" spans="1:8" outlineLevel="4" x14ac:dyDescent="0.25">
      <c r="E94" s="18" t="s">
        <v>823</v>
      </c>
      <c r="F94" s="17">
        <f t="shared" si="31"/>
        <v>0</v>
      </c>
      <c r="G94" s="18" t="s">
        <v>451</v>
      </c>
      <c r="H94" s="17"/>
    </row>
    <row r="95" spans="1:8" outlineLevel="4" x14ac:dyDescent="0.25">
      <c r="E95" s="18" t="s">
        <v>824</v>
      </c>
      <c r="F95" s="17">
        <f t="shared" si="31"/>
        <v>0</v>
      </c>
      <c r="G95" s="18" t="s">
        <v>451</v>
      </c>
      <c r="H95" s="17"/>
    </row>
    <row r="96" spans="1:8" outlineLevel="4" x14ac:dyDescent="0.25">
      <c r="E96" s="18" t="s">
        <v>825</v>
      </c>
      <c r="F96" s="17">
        <f t="shared" si="31"/>
        <v>0</v>
      </c>
      <c r="G96" s="18" t="s">
        <v>451</v>
      </c>
      <c r="H96" s="17"/>
    </row>
    <row r="97" spans="2:8" outlineLevel="4" x14ac:dyDescent="0.25">
      <c r="E97" s="18" t="s">
        <v>826</v>
      </c>
      <c r="F97" s="17">
        <f t="shared" si="31"/>
        <v>0</v>
      </c>
      <c r="G97" s="18" t="s">
        <v>451</v>
      </c>
      <c r="H97" s="17"/>
    </row>
    <row r="98" spans="2:8" outlineLevel="4" x14ac:dyDescent="0.25">
      <c r="E98" s="18" t="s">
        <v>827</v>
      </c>
      <c r="F98" s="17">
        <f t="shared" si="31"/>
        <v>0</v>
      </c>
      <c r="G98" s="18" t="s">
        <v>451</v>
      </c>
      <c r="H98" s="17"/>
    </row>
    <row r="99" spans="2:8" outlineLevel="2" x14ac:dyDescent="0.25"/>
    <row r="100" spans="2:8" outlineLevel="2" x14ac:dyDescent="0.25"/>
    <row r="101" spans="2:8" outlineLevel="2" x14ac:dyDescent="0.25">
      <c r="B101" s="16" t="s">
        <v>828</v>
      </c>
    </row>
    <row r="102" spans="2:8" outlineLevel="3" x14ac:dyDescent="0.25">
      <c r="E102" s="18" t="str">
        <f t="shared" ref="E102:G102" si="32">E$75</f>
        <v xml:space="preserve">Total variance to totex allowance - standard enhancement cost sharing - real (WR) </v>
      </c>
      <c r="F102" s="1">
        <f t="shared" si="32"/>
        <v>0</v>
      </c>
      <c r="G102" s="18" t="str">
        <f t="shared" si="32"/>
        <v>£m</v>
      </c>
      <c r="H102" s="1"/>
    </row>
    <row r="103" spans="2:8" outlineLevel="4" x14ac:dyDescent="0.25">
      <c r="E103" s="18" t="str">
        <f t="shared" ref="E103:G103" si="33">E$76</f>
        <v xml:space="preserve">Total variance to totex allowance - standard enhancement cost sharing - real (WN+) </v>
      </c>
      <c r="F103" s="1">
        <f t="shared" si="33"/>
        <v>0</v>
      </c>
      <c r="G103" s="18" t="str">
        <f t="shared" si="33"/>
        <v>£m</v>
      </c>
      <c r="H103" s="1"/>
    </row>
    <row r="104" spans="2:8" outlineLevel="4" x14ac:dyDescent="0.25">
      <c r="E104" s="18" t="str">
        <f t="shared" ref="E104:G104" si="34">E$77</f>
        <v xml:space="preserve">Total variance to totex allowance - standard enhancement cost sharing - real (WWN+) </v>
      </c>
      <c r="F104" s="1">
        <f t="shared" si="34"/>
        <v>0</v>
      </c>
      <c r="G104" s="18" t="str">
        <f t="shared" si="34"/>
        <v>£m</v>
      </c>
      <c r="H104" s="1"/>
    </row>
    <row r="105" spans="2:8" outlineLevel="4" x14ac:dyDescent="0.25">
      <c r="E105" s="18" t="str">
        <f t="shared" ref="E105:G105" si="35">E$78</f>
        <v xml:space="preserve">Total variance to totex allowance - standard enhancement cost sharing - real (BIO) </v>
      </c>
      <c r="F105" s="1">
        <f t="shared" si="35"/>
        <v>0</v>
      </c>
      <c r="G105" s="18" t="str">
        <f t="shared" si="35"/>
        <v>£m</v>
      </c>
      <c r="H105" s="1"/>
    </row>
    <row r="106" spans="2:8" outlineLevel="4" x14ac:dyDescent="0.25">
      <c r="E106" s="18" t="str">
        <f t="shared" ref="E106:G106" si="36">E$79</f>
        <v xml:space="preserve">Total variance to totex allowance - standard enhancement cost sharing - real (ADDN1) </v>
      </c>
      <c r="F106" s="1">
        <f t="shared" si="36"/>
        <v>0</v>
      </c>
      <c r="G106" s="18" t="str">
        <f t="shared" si="36"/>
        <v>£m</v>
      </c>
      <c r="H106" s="1"/>
    </row>
    <row r="107" spans="2:8" outlineLevel="4" x14ac:dyDescent="0.25">
      <c r="E107" s="18" t="str">
        <f t="shared" ref="E107:G107" si="37">E$80</f>
        <v xml:space="preserve">Total variance to totex allowance - standard enhancement cost sharing - real (ADDN2) </v>
      </c>
      <c r="F107" s="1">
        <f t="shared" si="37"/>
        <v>0</v>
      </c>
      <c r="G107" s="18" t="str">
        <f t="shared" si="37"/>
        <v>£m</v>
      </c>
      <c r="H107" s="1"/>
    </row>
    <row r="108" spans="2:8" outlineLevel="3" x14ac:dyDescent="0.25">
      <c r="E108" s="18" t="str">
        <f t="shared" ref="E108:G108" si="38">E$93</f>
        <v xml:space="preserve">Active sharing rate - standard enhancement cost sharing (WR) </v>
      </c>
      <c r="F108" s="17">
        <f t="shared" si="38"/>
        <v>0</v>
      </c>
      <c r="G108" s="18" t="str">
        <f t="shared" si="38"/>
        <v>%</v>
      </c>
      <c r="H108" s="17"/>
    </row>
    <row r="109" spans="2:8" outlineLevel="4" x14ac:dyDescent="0.25">
      <c r="E109" s="18" t="str">
        <f t="shared" ref="E109:G109" si="39">E$94</f>
        <v xml:space="preserve">Active sharing rate - standard enhancement cost sharing (WN+) </v>
      </c>
      <c r="F109" s="17">
        <f t="shared" si="39"/>
        <v>0</v>
      </c>
      <c r="G109" s="18" t="str">
        <f t="shared" si="39"/>
        <v>%</v>
      </c>
      <c r="H109" s="17"/>
    </row>
    <row r="110" spans="2:8" outlineLevel="4" x14ac:dyDescent="0.25">
      <c r="E110" s="18" t="str">
        <f t="shared" ref="E110:G110" si="40">E$95</f>
        <v xml:space="preserve">Active sharing rate - standard enhancement cost sharing (WWN+) </v>
      </c>
      <c r="F110" s="17">
        <f t="shared" si="40"/>
        <v>0</v>
      </c>
      <c r="G110" s="18" t="str">
        <f t="shared" si="40"/>
        <v>%</v>
      </c>
      <c r="H110" s="17"/>
    </row>
    <row r="111" spans="2:8" outlineLevel="4" x14ac:dyDescent="0.25">
      <c r="E111" s="18" t="str">
        <f t="shared" ref="E111:G111" si="41">E$96</f>
        <v xml:space="preserve">Active sharing rate - standard enhancement cost sharing (BIO) </v>
      </c>
      <c r="F111" s="17">
        <f t="shared" si="41"/>
        <v>0</v>
      </c>
      <c r="G111" s="18" t="str">
        <f t="shared" si="41"/>
        <v>%</v>
      </c>
      <c r="H111" s="17"/>
    </row>
    <row r="112" spans="2:8" outlineLevel="4" x14ac:dyDescent="0.25">
      <c r="E112" s="18" t="str">
        <f t="shared" ref="E112:G112" si="42">E$97</f>
        <v xml:space="preserve">Active sharing rate - standard enhancement cost sharing (ADDN1) </v>
      </c>
      <c r="F112" s="17">
        <f t="shared" si="42"/>
        <v>0</v>
      </c>
      <c r="G112" s="18" t="str">
        <f t="shared" si="42"/>
        <v>%</v>
      </c>
      <c r="H112" s="17"/>
    </row>
    <row r="113" spans="1:17" outlineLevel="4" x14ac:dyDescent="0.25">
      <c r="E113" s="18" t="str">
        <f t="shared" ref="E113:G113" si="43">E$98</f>
        <v xml:space="preserve">Active sharing rate - standard enhancement cost sharing (ADDN2) </v>
      </c>
      <c r="F113" s="17">
        <f t="shared" si="43"/>
        <v>0</v>
      </c>
      <c r="G113" s="18" t="str">
        <f t="shared" si="43"/>
        <v>%</v>
      </c>
      <c r="H113" s="17"/>
    </row>
    <row r="114" spans="1:17" outlineLevel="3" x14ac:dyDescent="0.25">
      <c r="E114" s="18" t="s">
        <v>829</v>
      </c>
      <c r="F114" s="1">
        <f t="shared" ref="F114:F119" si="44">$F102*(1-$F108)</f>
        <v>0</v>
      </c>
      <c r="G114" s="18" t="s">
        <v>212</v>
      </c>
      <c r="H114" s="1"/>
    </row>
    <row r="115" spans="1:17" outlineLevel="4" x14ac:dyDescent="0.25">
      <c r="E115" s="18" t="s">
        <v>830</v>
      </c>
      <c r="F115" s="1">
        <f t="shared" si="44"/>
        <v>0</v>
      </c>
      <c r="G115" s="18" t="s">
        <v>212</v>
      </c>
      <c r="H115" s="1"/>
    </row>
    <row r="116" spans="1:17" outlineLevel="4" x14ac:dyDescent="0.25">
      <c r="E116" s="18" t="s">
        <v>831</v>
      </c>
      <c r="F116" s="1">
        <f t="shared" si="44"/>
        <v>0</v>
      </c>
      <c r="G116" s="18" t="s">
        <v>212</v>
      </c>
      <c r="H116" s="1"/>
    </row>
    <row r="117" spans="1:17" outlineLevel="4" x14ac:dyDescent="0.25">
      <c r="E117" s="18" t="s">
        <v>832</v>
      </c>
      <c r="F117" s="1">
        <f t="shared" si="44"/>
        <v>0</v>
      </c>
      <c r="G117" s="18" t="s">
        <v>212</v>
      </c>
      <c r="H117" s="1"/>
    </row>
    <row r="118" spans="1:17" outlineLevel="4" x14ac:dyDescent="0.25">
      <c r="E118" s="18" t="s">
        <v>833</v>
      </c>
      <c r="F118" s="1">
        <f t="shared" si="44"/>
        <v>0</v>
      </c>
      <c r="G118" s="18" t="s">
        <v>212</v>
      </c>
      <c r="H118" s="1"/>
    </row>
    <row r="119" spans="1:17" outlineLevel="4" x14ac:dyDescent="0.25">
      <c r="E119" s="18" t="s">
        <v>834</v>
      </c>
      <c r="F119" s="1">
        <f t="shared" si="44"/>
        <v>0</v>
      </c>
      <c r="G119" s="18" t="s">
        <v>212</v>
      </c>
      <c r="H119" s="1"/>
    </row>
    <row r="120" spans="1:17" outlineLevel="2" x14ac:dyDescent="0.25"/>
    <row r="122" spans="1:17" x14ac:dyDescent="0.25">
      <c r="A122" s="16" t="s">
        <v>835</v>
      </c>
    </row>
    <row r="123" spans="1:17" outlineLevel="1" x14ac:dyDescent="0.25">
      <c r="B123" s="16" t="s">
        <v>836</v>
      </c>
    </row>
    <row r="124" spans="1:17" outlineLevel="2" x14ac:dyDescent="0.25">
      <c r="A124" s="5"/>
      <c r="B124" s="5"/>
      <c r="C124" s="10"/>
      <c r="D124" s="11"/>
      <c r="E124" s="6" t="str">
        <f>Inputs!E$249</f>
        <v xml:space="preserve">Actual totex for cost sharing reconciliation - 25:25 cost sharing - nominal (WR) </v>
      </c>
      <c r="F124" s="2">
        <f>Inputs!F$249</f>
        <v>0</v>
      </c>
      <c r="G124" s="2" t="str">
        <f>Inputs!G$249</f>
        <v>£m</v>
      </c>
      <c r="H124" s="2">
        <f>Inputs!H$249</f>
        <v>0</v>
      </c>
      <c r="I124" s="2">
        <f>Inputs!I$249</f>
        <v>0</v>
      </c>
      <c r="J124" s="2">
        <f>Inputs!J$249</f>
        <v>0</v>
      </c>
      <c r="K124" s="2">
        <f>Inputs!K$249</f>
        <v>0</v>
      </c>
      <c r="L124" s="2">
        <f>Inputs!L$249</f>
        <v>0</v>
      </c>
      <c r="M124" s="2">
        <f>Inputs!M$249</f>
        <v>0</v>
      </c>
      <c r="N124" s="2">
        <f>Inputs!N$249</f>
        <v>0</v>
      </c>
      <c r="O124" s="2">
        <f>Inputs!O$249</f>
        <v>0</v>
      </c>
      <c r="P124" s="2">
        <f>Inputs!P$249</f>
        <v>0</v>
      </c>
      <c r="Q124" s="2">
        <f>Inputs!Q$249</f>
        <v>0</v>
      </c>
    </row>
    <row r="125" spans="1:17" outlineLevel="3" x14ac:dyDescent="0.25">
      <c r="A125" s="5"/>
      <c r="B125" s="5"/>
      <c r="C125" s="10"/>
      <c r="D125" s="11"/>
      <c r="E125" s="6" t="str">
        <f>Inputs!E$250</f>
        <v xml:space="preserve">Actual totex for cost sharing reconciliation - 25:25 cost sharing - nominal (WN+) </v>
      </c>
      <c r="F125" s="2">
        <f>Inputs!F$250</f>
        <v>0</v>
      </c>
      <c r="G125" s="2" t="str">
        <f>Inputs!G$250</f>
        <v>£m</v>
      </c>
      <c r="H125" s="2">
        <f>Inputs!H$250</f>
        <v>0</v>
      </c>
      <c r="I125" s="2">
        <f>Inputs!I$250</f>
        <v>0</v>
      </c>
      <c r="J125" s="2">
        <f>Inputs!J$250</f>
        <v>0</v>
      </c>
      <c r="K125" s="2">
        <f>Inputs!K$250</f>
        <v>0</v>
      </c>
      <c r="L125" s="2">
        <f>Inputs!L$250</f>
        <v>0</v>
      </c>
      <c r="M125" s="2">
        <f>Inputs!M$250</f>
        <v>0</v>
      </c>
      <c r="N125" s="2">
        <f>Inputs!N$250</f>
        <v>0</v>
      </c>
      <c r="O125" s="2">
        <f>Inputs!O$250</f>
        <v>0</v>
      </c>
      <c r="P125" s="2">
        <f>Inputs!P$250</f>
        <v>0</v>
      </c>
      <c r="Q125" s="2">
        <f>Inputs!Q$250</f>
        <v>0</v>
      </c>
    </row>
    <row r="126" spans="1:17" outlineLevel="3" x14ac:dyDescent="0.25">
      <c r="A126" s="5"/>
      <c r="B126" s="5"/>
      <c r="C126" s="10"/>
      <c r="D126" s="11"/>
      <c r="E126" s="6" t="str">
        <f>Inputs!E$251</f>
        <v xml:space="preserve">Actual totex for cost sharing reconciliation - 25:25 cost sharing - nominal (WWN+) </v>
      </c>
      <c r="F126" s="2">
        <f>Inputs!F$251</f>
        <v>0</v>
      </c>
      <c r="G126" s="2" t="str">
        <f>Inputs!G$251</f>
        <v>£m</v>
      </c>
      <c r="H126" s="2">
        <f>Inputs!H$251</f>
        <v>0</v>
      </c>
      <c r="I126" s="2">
        <f>Inputs!I$251</f>
        <v>0</v>
      </c>
      <c r="J126" s="2">
        <f>Inputs!J$251</f>
        <v>0</v>
      </c>
      <c r="K126" s="2">
        <f>Inputs!K$251</f>
        <v>0</v>
      </c>
      <c r="L126" s="2">
        <f>Inputs!L$251</f>
        <v>0</v>
      </c>
      <c r="M126" s="2">
        <f>Inputs!M$251</f>
        <v>0</v>
      </c>
      <c r="N126" s="2">
        <f>Inputs!N$251</f>
        <v>0</v>
      </c>
      <c r="O126" s="2">
        <f>Inputs!O$251</f>
        <v>0</v>
      </c>
      <c r="P126" s="2">
        <f>Inputs!P$251</f>
        <v>0</v>
      </c>
      <c r="Q126" s="2">
        <f>Inputs!Q$251</f>
        <v>0</v>
      </c>
    </row>
    <row r="127" spans="1:17" outlineLevel="3" x14ac:dyDescent="0.25">
      <c r="A127" s="5"/>
      <c r="B127" s="5"/>
      <c r="C127" s="10"/>
      <c r="D127" s="11"/>
      <c r="E127" s="6" t="str">
        <f>Inputs!E$252</f>
        <v xml:space="preserve">Actual totex for cost sharing reconciliation - 25:25 cost sharing - nominal (BIO) </v>
      </c>
      <c r="F127" s="2">
        <f>Inputs!F$252</f>
        <v>0</v>
      </c>
      <c r="G127" s="2" t="str">
        <f>Inputs!G$252</f>
        <v>£m</v>
      </c>
      <c r="H127" s="2">
        <f>Inputs!H$252</f>
        <v>0</v>
      </c>
      <c r="I127" s="2">
        <f>Inputs!I$252</f>
        <v>0</v>
      </c>
      <c r="J127" s="2">
        <f>Inputs!J$252</f>
        <v>0</v>
      </c>
      <c r="K127" s="2">
        <f>Inputs!K$252</f>
        <v>0</v>
      </c>
      <c r="L127" s="2">
        <f>Inputs!L$252</f>
        <v>0</v>
      </c>
      <c r="M127" s="2">
        <f>Inputs!M$252</f>
        <v>0</v>
      </c>
      <c r="N127" s="2">
        <f>Inputs!N$252</f>
        <v>0</v>
      </c>
      <c r="O127" s="2">
        <f>Inputs!O$252</f>
        <v>0</v>
      </c>
      <c r="P127" s="2">
        <f>Inputs!P$252</f>
        <v>0</v>
      </c>
      <c r="Q127" s="2">
        <f>Inputs!Q$252</f>
        <v>0</v>
      </c>
    </row>
    <row r="128" spans="1:17" outlineLevel="3" x14ac:dyDescent="0.25">
      <c r="A128" s="5"/>
      <c r="B128" s="5"/>
      <c r="C128" s="10"/>
      <c r="D128" s="11"/>
      <c r="E128" s="6" t="str">
        <f>Inputs!E$253</f>
        <v xml:space="preserve">Actual totex for cost sharing reconciliation - 25:25 cost sharing - nominal (ADDN1) </v>
      </c>
      <c r="F128" s="2">
        <f>Inputs!F$253</f>
        <v>0</v>
      </c>
      <c r="G128" s="2" t="str">
        <f>Inputs!G$253</f>
        <v>£m</v>
      </c>
      <c r="H128" s="2">
        <f>Inputs!H$253</f>
        <v>0</v>
      </c>
      <c r="I128" s="2">
        <f>Inputs!I$253</f>
        <v>0</v>
      </c>
      <c r="J128" s="2">
        <f>Inputs!J$253</f>
        <v>0</v>
      </c>
      <c r="K128" s="2">
        <f>Inputs!K$253</f>
        <v>0</v>
      </c>
      <c r="L128" s="2">
        <f>Inputs!L$253</f>
        <v>0</v>
      </c>
      <c r="M128" s="2">
        <f>Inputs!M$253</f>
        <v>0</v>
      </c>
      <c r="N128" s="2">
        <f>Inputs!N$253</f>
        <v>0</v>
      </c>
      <c r="O128" s="2">
        <f>Inputs!O$253</f>
        <v>0</v>
      </c>
      <c r="P128" s="2">
        <f>Inputs!P$253</f>
        <v>0</v>
      </c>
      <c r="Q128" s="2">
        <f>Inputs!Q$253</f>
        <v>0</v>
      </c>
    </row>
    <row r="129" spans="1:17" outlineLevel="3" x14ac:dyDescent="0.25">
      <c r="A129" s="5"/>
      <c r="B129" s="5"/>
      <c r="C129" s="10"/>
      <c r="D129" s="11"/>
      <c r="E129" s="6" t="str">
        <f>Inputs!E$254</f>
        <v xml:space="preserve">Actual totex for cost sharing reconciliation - 25:25 cost sharing - nominal (ADDN2) </v>
      </c>
      <c r="F129" s="2">
        <f>Inputs!F$254</f>
        <v>0</v>
      </c>
      <c r="G129" s="2" t="str">
        <f>Inputs!G$254</f>
        <v>£m</v>
      </c>
      <c r="H129" s="2">
        <f>Inputs!H$254</f>
        <v>0</v>
      </c>
      <c r="I129" s="2">
        <f>Inputs!I$254</f>
        <v>0</v>
      </c>
      <c r="J129" s="2">
        <f>Inputs!J$254</f>
        <v>0</v>
      </c>
      <c r="K129" s="2">
        <f>Inputs!K$254</f>
        <v>0</v>
      </c>
      <c r="L129" s="2">
        <f>Inputs!L$254</f>
        <v>0</v>
      </c>
      <c r="M129" s="2">
        <f>Inputs!M$254</f>
        <v>0</v>
      </c>
      <c r="N129" s="2">
        <f>Inputs!N$254</f>
        <v>0</v>
      </c>
      <c r="O129" s="2">
        <f>Inputs!O$254</f>
        <v>0</v>
      </c>
      <c r="P129" s="2">
        <f>Inputs!P$254</f>
        <v>0</v>
      </c>
      <c r="Q129" s="2">
        <f>Inputs!Q$254</f>
        <v>0</v>
      </c>
    </row>
    <row r="130" spans="1:17" outlineLevel="2" x14ac:dyDescent="0.25">
      <c r="A130" s="5"/>
      <c r="B130" s="5"/>
      <c r="C130" s="10"/>
      <c r="D130" s="11"/>
      <c r="E130" s="6" t="str">
        <f>Indexation!E$43</f>
        <v>CPI(H) - FYA - inflate from base year (2022-23) average</v>
      </c>
      <c r="F130" s="7">
        <f>Indexation!F$43</f>
        <v>0</v>
      </c>
      <c r="G130" s="7" t="str">
        <f>Indexation!G$43</f>
        <v>%</v>
      </c>
      <c r="H130" s="7">
        <f>Indexation!H$43</f>
        <v>0</v>
      </c>
      <c r="I130" s="7">
        <f>Indexation!I$43</f>
        <v>0</v>
      </c>
      <c r="J130" s="7">
        <f>Indexation!J$43</f>
        <v>0</v>
      </c>
      <c r="K130" s="7">
        <f>Indexation!K$43</f>
        <v>0</v>
      </c>
      <c r="L130" s="7">
        <f>Indexation!L$43</f>
        <v>0</v>
      </c>
      <c r="M130" s="7">
        <f>Indexation!M$43</f>
        <v>0</v>
      </c>
      <c r="N130" s="7">
        <f>Indexation!N$43</f>
        <v>0</v>
      </c>
      <c r="O130" s="7">
        <f>Indexation!O$43</f>
        <v>0</v>
      </c>
      <c r="P130" s="7">
        <f>Indexation!P$43</f>
        <v>0</v>
      </c>
      <c r="Q130" s="7">
        <f>Indexation!Q$43</f>
        <v>0</v>
      </c>
    </row>
    <row r="131" spans="1:17" outlineLevel="2" x14ac:dyDescent="0.25">
      <c r="A131" s="5"/>
      <c r="B131" s="5"/>
      <c r="C131" s="10"/>
      <c r="D131" s="11"/>
      <c r="E131" s="6" t="str">
        <f>Time!E$56</f>
        <v>Forecast period flag</v>
      </c>
      <c r="F131" s="3">
        <f>Time!F$56</f>
        <v>0</v>
      </c>
      <c r="G131" s="3" t="str">
        <f>Time!G$56</f>
        <v>flag</v>
      </c>
      <c r="H131" s="3">
        <f>Time!H$56</f>
        <v>5</v>
      </c>
      <c r="I131" s="3">
        <f>Time!I$56</f>
        <v>0</v>
      </c>
      <c r="J131" s="3">
        <f>Time!J$56</f>
        <v>0</v>
      </c>
      <c r="K131" s="3">
        <f>Time!K$56</f>
        <v>0</v>
      </c>
      <c r="L131" s="3">
        <f>Time!L$56</f>
        <v>1</v>
      </c>
      <c r="M131" s="3">
        <f>Time!M$56</f>
        <v>1</v>
      </c>
      <c r="N131" s="3">
        <f>Time!N$56</f>
        <v>1</v>
      </c>
      <c r="O131" s="3">
        <f>Time!O$56</f>
        <v>1</v>
      </c>
      <c r="P131" s="3">
        <f>Time!P$56</f>
        <v>1</v>
      </c>
      <c r="Q131" s="3">
        <f>Time!Q$56</f>
        <v>0</v>
      </c>
    </row>
    <row r="132" spans="1:17" outlineLevel="2" x14ac:dyDescent="0.25">
      <c r="E132" s="18" t="s">
        <v>837</v>
      </c>
      <c r="G132" s="18" t="s">
        <v>212</v>
      </c>
      <c r="H132" s="1">
        <f t="shared" ref="H132:H137" si="45">SUM(J132:Q132)</f>
        <v>0</v>
      </c>
      <c r="J132" s="1">
        <f t="shared" ref="J132:Q137" si="46">IF(J$130=0,0,(J124/J$130)*J$131)</f>
        <v>0</v>
      </c>
      <c r="K132" s="1">
        <f t="shared" si="46"/>
        <v>0</v>
      </c>
      <c r="L132" s="1">
        <f t="shared" si="46"/>
        <v>0</v>
      </c>
      <c r="M132" s="1">
        <f t="shared" si="46"/>
        <v>0</v>
      </c>
      <c r="N132" s="1">
        <f t="shared" si="46"/>
        <v>0</v>
      </c>
      <c r="O132" s="1">
        <f t="shared" si="46"/>
        <v>0</v>
      </c>
      <c r="P132" s="1">
        <f t="shared" si="46"/>
        <v>0</v>
      </c>
      <c r="Q132" s="1">
        <f t="shared" si="46"/>
        <v>0</v>
      </c>
    </row>
    <row r="133" spans="1:17" outlineLevel="3" x14ac:dyDescent="0.25">
      <c r="E133" s="18" t="s">
        <v>838</v>
      </c>
      <c r="G133" s="18" t="s">
        <v>212</v>
      </c>
      <c r="H133" s="1">
        <f t="shared" si="45"/>
        <v>0</v>
      </c>
      <c r="J133" s="1">
        <f t="shared" si="46"/>
        <v>0</v>
      </c>
      <c r="K133" s="1">
        <f t="shared" si="46"/>
        <v>0</v>
      </c>
      <c r="L133" s="1">
        <f t="shared" si="46"/>
        <v>0</v>
      </c>
      <c r="M133" s="1">
        <f t="shared" si="46"/>
        <v>0</v>
      </c>
      <c r="N133" s="1">
        <f t="shared" si="46"/>
        <v>0</v>
      </c>
      <c r="O133" s="1">
        <f t="shared" si="46"/>
        <v>0</v>
      </c>
      <c r="P133" s="1">
        <f t="shared" si="46"/>
        <v>0</v>
      </c>
      <c r="Q133" s="1">
        <f t="shared" si="46"/>
        <v>0</v>
      </c>
    </row>
    <row r="134" spans="1:17" outlineLevel="3" x14ac:dyDescent="0.25">
      <c r="E134" s="18" t="s">
        <v>839</v>
      </c>
      <c r="G134" s="18" t="s">
        <v>212</v>
      </c>
      <c r="H134" s="1">
        <f t="shared" si="45"/>
        <v>0</v>
      </c>
      <c r="J134" s="1">
        <f t="shared" si="46"/>
        <v>0</v>
      </c>
      <c r="K134" s="1">
        <f t="shared" si="46"/>
        <v>0</v>
      </c>
      <c r="L134" s="1">
        <f t="shared" si="46"/>
        <v>0</v>
      </c>
      <c r="M134" s="1">
        <f t="shared" si="46"/>
        <v>0</v>
      </c>
      <c r="N134" s="1">
        <f t="shared" si="46"/>
        <v>0</v>
      </c>
      <c r="O134" s="1">
        <f t="shared" si="46"/>
        <v>0</v>
      </c>
      <c r="P134" s="1">
        <f t="shared" si="46"/>
        <v>0</v>
      </c>
      <c r="Q134" s="1">
        <f t="shared" si="46"/>
        <v>0</v>
      </c>
    </row>
    <row r="135" spans="1:17" outlineLevel="3" x14ac:dyDescent="0.25">
      <c r="E135" s="18" t="s">
        <v>840</v>
      </c>
      <c r="G135" s="18" t="s">
        <v>212</v>
      </c>
      <c r="H135" s="1">
        <f t="shared" si="45"/>
        <v>0</v>
      </c>
      <c r="J135" s="1">
        <f t="shared" si="46"/>
        <v>0</v>
      </c>
      <c r="K135" s="1">
        <f t="shared" si="46"/>
        <v>0</v>
      </c>
      <c r="L135" s="1">
        <f t="shared" si="46"/>
        <v>0</v>
      </c>
      <c r="M135" s="1">
        <f t="shared" si="46"/>
        <v>0</v>
      </c>
      <c r="N135" s="1">
        <f t="shared" si="46"/>
        <v>0</v>
      </c>
      <c r="O135" s="1">
        <f t="shared" si="46"/>
        <v>0</v>
      </c>
      <c r="P135" s="1">
        <f t="shared" si="46"/>
        <v>0</v>
      </c>
      <c r="Q135" s="1">
        <f t="shared" si="46"/>
        <v>0</v>
      </c>
    </row>
    <row r="136" spans="1:17" outlineLevel="3" x14ac:dyDescent="0.25">
      <c r="E136" s="18" t="s">
        <v>841</v>
      </c>
      <c r="G136" s="18" t="s">
        <v>212</v>
      </c>
      <c r="H136" s="1">
        <f t="shared" si="45"/>
        <v>0</v>
      </c>
      <c r="J136" s="1">
        <f t="shared" si="46"/>
        <v>0</v>
      </c>
      <c r="K136" s="1">
        <f t="shared" si="46"/>
        <v>0</v>
      </c>
      <c r="L136" s="1">
        <f t="shared" si="46"/>
        <v>0</v>
      </c>
      <c r="M136" s="1">
        <f t="shared" si="46"/>
        <v>0</v>
      </c>
      <c r="N136" s="1">
        <f t="shared" si="46"/>
        <v>0</v>
      </c>
      <c r="O136" s="1">
        <f t="shared" si="46"/>
        <v>0</v>
      </c>
      <c r="P136" s="1">
        <f t="shared" si="46"/>
        <v>0</v>
      </c>
      <c r="Q136" s="1">
        <f t="shared" si="46"/>
        <v>0</v>
      </c>
    </row>
    <row r="137" spans="1:17" outlineLevel="3" x14ac:dyDescent="0.25">
      <c r="E137" s="18" t="s">
        <v>842</v>
      </c>
      <c r="G137" s="18" t="s">
        <v>212</v>
      </c>
      <c r="H137" s="1">
        <f t="shared" si="45"/>
        <v>0</v>
      </c>
      <c r="J137" s="1">
        <f t="shared" si="46"/>
        <v>0</v>
      </c>
      <c r="K137" s="1">
        <f t="shared" si="46"/>
        <v>0</v>
      </c>
      <c r="L137" s="1">
        <f t="shared" si="46"/>
        <v>0</v>
      </c>
      <c r="M137" s="1">
        <f t="shared" si="46"/>
        <v>0</v>
      </c>
      <c r="N137" s="1">
        <f t="shared" si="46"/>
        <v>0</v>
      </c>
      <c r="O137" s="1">
        <f t="shared" si="46"/>
        <v>0</v>
      </c>
      <c r="P137" s="1">
        <f t="shared" si="46"/>
        <v>0</v>
      </c>
      <c r="Q137" s="1">
        <f t="shared" si="46"/>
        <v>0</v>
      </c>
    </row>
    <row r="138" spans="1:17" outlineLevel="1" x14ac:dyDescent="0.25"/>
    <row r="139" spans="1:17" outlineLevel="1" x14ac:dyDescent="0.25"/>
    <row r="140" spans="1:17" outlineLevel="1" x14ac:dyDescent="0.25"/>
    <row r="141" spans="1:17" outlineLevel="1" x14ac:dyDescent="0.25">
      <c r="B141" s="16" t="s">
        <v>661</v>
      </c>
    </row>
    <row r="142" spans="1:17" outlineLevel="2" x14ac:dyDescent="0.25">
      <c r="B142" s="16" t="s">
        <v>843</v>
      </c>
    </row>
    <row r="143" spans="1:17" outlineLevel="3" x14ac:dyDescent="0.25">
      <c r="E143" s="18" t="str">
        <f t="shared" ref="E143:Q143" si="47">E$132</f>
        <v xml:space="preserve">Actual totex for cost sharing reconciliation - 25:25 cost sharing - real (WR) </v>
      </c>
      <c r="F143" s="1">
        <f t="shared" si="47"/>
        <v>0</v>
      </c>
      <c r="G143" s="1" t="str">
        <f t="shared" si="47"/>
        <v>£m</v>
      </c>
      <c r="H143" s="1">
        <f t="shared" si="47"/>
        <v>0</v>
      </c>
      <c r="I143" s="1">
        <f t="shared" si="47"/>
        <v>0</v>
      </c>
      <c r="J143" s="1">
        <f t="shared" si="47"/>
        <v>0</v>
      </c>
      <c r="K143" s="1">
        <f t="shared" si="47"/>
        <v>0</v>
      </c>
      <c r="L143" s="1">
        <f t="shared" si="47"/>
        <v>0</v>
      </c>
      <c r="M143" s="1">
        <f t="shared" si="47"/>
        <v>0</v>
      </c>
      <c r="N143" s="1">
        <f t="shared" si="47"/>
        <v>0</v>
      </c>
      <c r="O143" s="1">
        <f t="shared" si="47"/>
        <v>0</v>
      </c>
      <c r="P143" s="1">
        <f t="shared" si="47"/>
        <v>0</v>
      </c>
      <c r="Q143" s="1">
        <f t="shared" si="47"/>
        <v>0</v>
      </c>
    </row>
    <row r="144" spans="1:17" outlineLevel="4" x14ac:dyDescent="0.25">
      <c r="E144" s="18" t="str">
        <f t="shared" ref="E144:Q144" si="48">E$133</f>
        <v xml:space="preserve">Actual totex for cost sharing reconciliation - 25:25 cost sharing - real (WN+) </v>
      </c>
      <c r="F144" s="1">
        <f t="shared" si="48"/>
        <v>0</v>
      </c>
      <c r="G144" s="1" t="str">
        <f t="shared" si="48"/>
        <v>£m</v>
      </c>
      <c r="H144" s="1">
        <f t="shared" si="48"/>
        <v>0</v>
      </c>
      <c r="I144" s="1">
        <f t="shared" si="48"/>
        <v>0</v>
      </c>
      <c r="J144" s="1">
        <f t="shared" si="48"/>
        <v>0</v>
      </c>
      <c r="K144" s="1">
        <f t="shared" si="48"/>
        <v>0</v>
      </c>
      <c r="L144" s="1">
        <f t="shared" si="48"/>
        <v>0</v>
      </c>
      <c r="M144" s="1">
        <f t="shared" si="48"/>
        <v>0</v>
      </c>
      <c r="N144" s="1">
        <f t="shared" si="48"/>
        <v>0</v>
      </c>
      <c r="O144" s="1">
        <f t="shared" si="48"/>
        <v>0</v>
      </c>
      <c r="P144" s="1">
        <f t="shared" si="48"/>
        <v>0</v>
      </c>
      <c r="Q144" s="1">
        <f t="shared" si="48"/>
        <v>0</v>
      </c>
    </row>
    <row r="145" spans="1:17" outlineLevel="4" x14ac:dyDescent="0.25">
      <c r="E145" s="18" t="str">
        <f t="shared" ref="E145:Q145" si="49">E$134</f>
        <v xml:space="preserve">Actual totex for cost sharing reconciliation - 25:25 cost sharing - real (WWN+) </v>
      </c>
      <c r="F145" s="1">
        <f t="shared" si="49"/>
        <v>0</v>
      </c>
      <c r="G145" s="1" t="str">
        <f t="shared" si="49"/>
        <v>£m</v>
      </c>
      <c r="H145" s="1">
        <f t="shared" si="49"/>
        <v>0</v>
      </c>
      <c r="I145" s="1">
        <f t="shared" si="49"/>
        <v>0</v>
      </c>
      <c r="J145" s="1">
        <f t="shared" si="49"/>
        <v>0</v>
      </c>
      <c r="K145" s="1">
        <f t="shared" si="49"/>
        <v>0</v>
      </c>
      <c r="L145" s="1">
        <f t="shared" si="49"/>
        <v>0</v>
      </c>
      <c r="M145" s="1">
        <f t="shared" si="49"/>
        <v>0</v>
      </c>
      <c r="N145" s="1">
        <f t="shared" si="49"/>
        <v>0</v>
      </c>
      <c r="O145" s="1">
        <f t="shared" si="49"/>
        <v>0</v>
      </c>
      <c r="P145" s="1">
        <f t="shared" si="49"/>
        <v>0</v>
      </c>
      <c r="Q145" s="1">
        <f t="shared" si="49"/>
        <v>0</v>
      </c>
    </row>
    <row r="146" spans="1:17" outlineLevel="4" x14ac:dyDescent="0.25">
      <c r="E146" s="18" t="str">
        <f t="shared" ref="E146:Q146" si="50">E$135</f>
        <v xml:space="preserve">Actual totex for cost sharing reconciliation - 25:25 cost sharing - real (BIO) </v>
      </c>
      <c r="F146" s="1">
        <f t="shared" si="50"/>
        <v>0</v>
      </c>
      <c r="G146" s="1" t="str">
        <f t="shared" si="50"/>
        <v>£m</v>
      </c>
      <c r="H146" s="1">
        <f t="shared" si="50"/>
        <v>0</v>
      </c>
      <c r="I146" s="1">
        <f t="shared" si="50"/>
        <v>0</v>
      </c>
      <c r="J146" s="1">
        <f t="shared" si="50"/>
        <v>0</v>
      </c>
      <c r="K146" s="1">
        <f t="shared" si="50"/>
        <v>0</v>
      </c>
      <c r="L146" s="1">
        <f t="shared" si="50"/>
        <v>0</v>
      </c>
      <c r="M146" s="1">
        <f t="shared" si="50"/>
        <v>0</v>
      </c>
      <c r="N146" s="1">
        <f t="shared" si="50"/>
        <v>0</v>
      </c>
      <c r="O146" s="1">
        <f t="shared" si="50"/>
        <v>0</v>
      </c>
      <c r="P146" s="1">
        <f t="shared" si="50"/>
        <v>0</v>
      </c>
      <c r="Q146" s="1">
        <f t="shared" si="50"/>
        <v>0</v>
      </c>
    </row>
    <row r="147" spans="1:17" outlineLevel="4" x14ac:dyDescent="0.25">
      <c r="E147" s="18" t="str">
        <f t="shared" ref="E147:Q147" si="51">E$136</f>
        <v xml:space="preserve">Actual totex for cost sharing reconciliation - 25:25 cost sharing - real (ADDN1) </v>
      </c>
      <c r="F147" s="1">
        <f t="shared" si="51"/>
        <v>0</v>
      </c>
      <c r="G147" s="1" t="str">
        <f t="shared" si="51"/>
        <v>£m</v>
      </c>
      <c r="H147" s="1">
        <f t="shared" si="51"/>
        <v>0</v>
      </c>
      <c r="I147" s="1">
        <f t="shared" si="51"/>
        <v>0</v>
      </c>
      <c r="J147" s="1">
        <f t="shared" si="51"/>
        <v>0</v>
      </c>
      <c r="K147" s="1">
        <f t="shared" si="51"/>
        <v>0</v>
      </c>
      <c r="L147" s="1">
        <f t="shared" si="51"/>
        <v>0</v>
      </c>
      <c r="M147" s="1">
        <f t="shared" si="51"/>
        <v>0</v>
      </c>
      <c r="N147" s="1">
        <f t="shared" si="51"/>
        <v>0</v>
      </c>
      <c r="O147" s="1">
        <f t="shared" si="51"/>
        <v>0</v>
      </c>
      <c r="P147" s="1">
        <f t="shared" si="51"/>
        <v>0</v>
      </c>
      <c r="Q147" s="1">
        <f t="shared" si="51"/>
        <v>0</v>
      </c>
    </row>
    <row r="148" spans="1:17" outlineLevel="4" x14ac:dyDescent="0.25">
      <c r="E148" s="18" t="str">
        <f t="shared" ref="E148:Q148" si="52">E$137</f>
        <v xml:space="preserve">Actual totex for cost sharing reconciliation - 25:25 cost sharing - real (ADDN2) </v>
      </c>
      <c r="F148" s="1">
        <f t="shared" si="52"/>
        <v>0</v>
      </c>
      <c r="G148" s="1" t="str">
        <f t="shared" si="52"/>
        <v>£m</v>
      </c>
      <c r="H148" s="1">
        <f t="shared" si="52"/>
        <v>0</v>
      </c>
      <c r="I148" s="1">
        <f t="shared" si="52"/>
        <v>0</v>
      </c>
      <c r="J148" s="1">
        <f t="shared" si="52"/>
        <v>0</v>
      </c>
      <c r="K148" s="1">
        <f t="shared" si="52"/>
        <v>0</v>
      </c>
      <c r="L148" s="1">
        <f t="shared" si="52"/>
        <v>0</v>
      </c>
      <c r="M148" s="1">
        <f t="shared" si="52"/>
        <v>0</v>
      </c>
      <c r="N148" s="1">
        <f t="shared" si="52"/>
        <v>0</v>
      </c>
      <c r="O148" s="1">
        <f t="shared" si="52"/>
        <v>0</v>
      </c>
      <c r="P148" s="1">
        <f t="shared" si="52"/>
        <v>0</v>
      </c>
      <c r="Q148" s="1">
        <f t="shared" si="52"/>
        <v>0</v>
      </c>
    </row>
    <row r="149" spans="1:17" outlineLevel="3" x14ac:dyDescent="0.25">
      <c r="A149" s="5"/>
      <c r="B149" s="5"/>
      <c r="C149" s="10"/>
      <c r="D149" s="11"/>
      <c r="E149" s="6" t="str">
        <f>'Baseline adjustments'!E$116</f>
        <v xml:space="preserve">Totex allowance for cost sharing - post PCD &amp; RPE adjustment - 25:25 cost sharing - real (WR) </v>
      </c>
      <c r="F149" s="2">
        <f>'Baseline adjustments'!F$116</f>
        <v>0</v>
      </c>
      <c r="G149" s="2" t="str">
        <f>'Baseline adjustments'!G$116</f>
        <v>£m</v>
      </c>
      <c r="H149" s="2">
        <f>'Baseline adjustments'!H$116</f>
        <v>0</v>
      </c>
      <c r="I149" s="2">
        <f>'Baseline adjustments'!I$116</f>
        <v>0</v>
      </c>
      <c r="J149" s="2">
        <f>'Baseline adjustments'!J$116</f>
        <v>0</v>
      </c>
      <c r="K149" s="2">
        <f>'Baseline adjustments'!K$116</f>
        <v>0</v>
      </c>
      <c r="L149" s="2">
        <f>'Baseline adjustments'!L$116</f>
        <v>0</v>
      </c>
      <c r="M149" s="2">
        <f>'Baseline adjustments'!M$116</f>
        <v>0</v>
      </c>
      <c r="N149" s="2">
        <f>'Baseline adjustments'!N$116</f>
        <v>0</v>
      </c>
      <c r="O149" s="2">
        <f>'Baseline adjustments'!O$116</f>
        <v>0</v>
      </c>
      <c r="P149" s="2">
        <f>'Baseline adjustments'!P$116</f>
        <v>0</v>
      </c>
      <c r="Q149" s="2">
        <f>'Baseline adjustments'!Q$116</f>
        <v>0</v>
      </c>
    </row>
    <row r="150" spans="1:17" outlineLevel="4" x14ac:dyDescent="0.25">
      <c r="A150" s="5"/>
      <c r="B150" s="5"/>
      <c r="C150" s="10"/>
      <c r="D150" s="11"/>
      <c r="E150" s="6" t="str">
        <f>'Baseline adjustments'!E$117</f>
        <v xml:space="preserve">Totex allowance for cost sharing - post PCD &amp; RPE adjustment - 25:25 cost sharing - real (WN+) </v>
      </c>
      <c r="F150" s="2">
        <f>'Baseline adjustments'!F$117</f>
        <v>0</v>
      </c>
      <c r="G150" s="2" t="str">
        <f>'Baseline adjustments'!G$117</f>
        <v>£m</v>
      </c>
      <c r="H150" s="2">
        <f>'Baseline adjustments'!H$117</f>
        <v>0</v>
      </c>
      <c r="I150" s="2">
        <f>'Baseline adjustments'!I$117</f>
        <v>0</v>
      </c>
      <c r="J150" s="2">
        <f>'Baseline adjustments'!J$117</f>
        <v>0</v>
      </c>
      <c r="K150" s="2">
        <f>'Baseline adjustments'!K$117</f>
        <v>0</v>
      </c>
      <c r="L150" s="2">
        <f>'Baseline adjustments'!L$117</f>
        <v>0</v>
      </c>
      <c r="M150" s="2">
        <f>'Baseline adjustments'!M$117</f>
        <v>0</v>
      </c>
      <c r="N150" s="2">
        <f>'Baseline adjustments'!N$117</f>
        <v>0</v>
      </c>
      <c r="O150" s="2">
        <f>'Baseline adjustments'!O$117</f>
        <v>0</v>
      </c>
      <c r="P150" s="2">
        <f>'Baseline adjustments'!P$117</f>
        <v>0</v>
      </c>
      <c r="Q150" s="2">
        <f>'Baseline adjustments'!Q$117</f>
        <v>0</v>
      </c>
    </row>
    <row r="151" spans="1:17" outlineLevel="4" x14ac:dyDescent="0.25">
      <c r="A151" s="5"/>
      <c r="B151" s="5"/>
      <c r="C151" s="10"/>
      <c r="D151" s="11"/>
      <c r="E151" s="6" t="str">
        <f>'Baseline adjustments'!E$118</f>
        <v xml:space="preserve">Totex allowance for cost sharing - post PCD &amp; RPE adjustment - 25:25 cost sharing - real (WWN+) </v>
      </c>
      <c r="F151" s="2">
        <f>'Baseline adjustments'!F$118</f>
        <v>0</v>
      </c>
      <c r="G151" s="2" t="str">
        <f>'Baseline adjustments'!G$118</f>
        <v>£m</v>
      </c>
      <c r="H151" s="2">
        <f>'Baseline adjustments'!H$118</f>
        <v>0</v>
      </c>
      <c r="I151" s="2">
        <f>'Baseline adjustments'!I$118</f>
        <v>0</v>
      </c>
      <c r="J151" s="2">
        <f>'Baseline adjustments'!J$118</f>
        <v>0</v>
      </c>
      <c r="K151" s="2">
        <f>'Baseline adjustments'!K$118</f>
        <v>0</v>
      </c>
      <c r="L151" s="2">
        <f>'Baseline adjustments'!L$118</f>
        <v>0</v>
      </c>
      <c r="M151" s="2">
        <f>'Baseline adjustments'!M$118</f>
        <v>0</v>
      </c>
      <c r="N151" s="2">
        <f>'Baseline adjustments'!N$118</f>
        <v>0</v>
      </c>
      <c r="O151" s="2">
        <f>'Baseline adjustments'!O$118</f>
        <v>0</v>
      </c>
      <c r="P151" s="2">
        <f>'Baseline adjustments'!P$118</f>
        <v>0</v>
      </c>
      <c r="Q151" s="2">
        <f>'Baseline adjustments'!Q$118</f>
        <v>0</v>
      </c>
    </row>
    <row r="152" spans="1:17" outlineLevel="4" x14ac:dyDescent="0.25">
      <c r="A152" s="5"/>
      <c r="B152" s="5"/>
      <c r="C152" s="10"/>
      <c r="D152" s="11"/>
      <c r="E152" s="6" t="str">
        <f>'Baseline adjustments'!E$119</f>
        <v xml:space="preserve">Totex allowance for cost sharing - post PCD &amp; RPE adjustment - 25:25 cost sharing - real (BIO) </v>
      </c>
      <c r="F152" s="2">
        <f>'Baseline adjustments'!F$119</f>
        <v>0</v>
      </c>
      <c r="G152" s="2" t="str">
        <f>'Baseline adjustments'!G$119</f>
        <v>£m</v>
      </c>
      <c r="H152" s="2">
        <f>'Baseline adjustments'!H$119</f>
        <v>0</v>
      </c>
      <c r="I152" s="2">
        <f>'Baseline adjustments'!I$119</f>
        <v>0</v>
      </c>
      <c r="J152" s="2">
        <f>'Baseline adjustments'!J$119</f>
        <v>0</v>
      </c>
      <c r="K152" s="2">
        <f>'Baseline adjustments'!K$119</f>
        <v>0</v>
      </c>
      <c r="L152" s="2">
        <f>'Baseline adjustments'!L$119</f>
        <v>0</v>
      </c>
      <c r="M152" s="2">
        <f>'Baseline adjustments'!M$119</f>
        <v>0</v>
      </c>
      <c r="N152" s="2">
        <f>'Baseline adjustments'!N$119</f>
        <v>0</v>
      </c>
      <c r="O152" s="2">
        <f>'Baseline adjustments'!O$119</f>
        <v>0</v>
      </c>
      <c r="P152" s="2">
        <f>'Baseline adjustments'!P$119</f>
        <v>0</v>
      </c>
      <c r="Q152" s="2">
        <f>'Baseline adjustments'!Q$119</f>
        <v>0</v>
      </c>
    </row>
    <row r="153" spans="1:17" outlineLevel="4" x14ac:dyDescent="0.25">
      <c r="A153" s="5"/>
      <c r="B153" s="5"/>
      <c r="C153" s="10"/>
      <c r="D153" s="11"/>
      <c r="E153" s="6" t="str">
        <f>'Baseline adjustments'!E$120</f>
        <v xml:space="preserve">Totex allowance for cost sharing - post PCD &amp; RPE adjustment - 25:25 cost sharing - real (ADDN1) </v>
      </c>
      <c r="F153" s="2">
        <f>'Baseline adjustments'!F$120</f>
        <v>0</v>
      </c>
      <c r="G153" s="2" t="str">
        <f>'Baseline adjustments'!G$120</f>
        <v>£m</v>
      </c>
      <c r="H153" s="2">
        <f>'Baseline adjustments'!H$120</f>
        <v>0</v>
      </c>
      <c r="I153" s="2">
        <f>'Baseline adjustments'!I$120</f>
        <v>0</v>
      </c>
      <c r="J153" s="2">
        <f>'Baseline adjustments'!J$120</f>
        <v>0</v>
      </c>
      <c r="K153" s="2">
        <f>'Baseline adjustments'!K$120</f>
        <v>0</v>
      </c>
      <c r="L153" s="2">
        <f>'Baseline adjustments'!L$120</f>
        <v>0</v>
      </c>
      <c r="M153" s="2">
        <f>'Baseline adjustments'!M$120</f>
        <v>0</v>
      </c>
      <c r="N153" s="2">
        <f>'Baseline adjustments'!N$120</f>
        <v>0</v>
      </c>
      <c r="O153" s="2">
        <f>'Baseline adjustments'!O$120</f>
        <v>0</v>
      </c>
      <c r="P153" s="2">
        <f>'Baseline adjustments'!P$120</f>
        <v>0</v>
      </c>
      <c r="Q153" s="2">
        <f>'Baseline adjustments'!Q$120</f>
        <v>0</v>
      </c>
    </row>
    <row r="154" spans="1:17" outlineLevel="4" x14ac:dyDescent="0.25">
      <c r="A154" s="5"/>
      <c r="B154" s="5"/>
      <c r="C154" s="10"/>
      <c r="D154" s="11"/>
      <c r="E154" s="6" t="str">
        <f>'Baseline adjustments'!E$121</f>
        <v xml:space="preserve">Totex allowance for cost sharing - post PCD &amp; RPE adjustment - 25:25 cost sharing - real (ADDN2) </v>
      </c>
      <c r="F154" s="2">
        <f>'Baseline adjustments'!F$121</f>
        <v>0</v>
      </c>
      <c r="G154" s="2" t="str">
        <f>'Baseline adjustments'!G$121</f>
        <v>£m</v>
      </c>
      <c r="H154" s="2">
        <f>'Baseline adjustments'!H$121</f>
        <v>0</v>
      </c>
      <c r="I154" s="2">
        <f>'Baseline adjustments'!I$121</f>
        <v>0</v>
      </c>
      <c r="J154" s="2">
        <f>'Baseline adjustments'!J$121</f>
        <v>0</v>
      </c>
      <c r="K154" s="2">
        <f>'Baseline adjustments'!K$121</f>
        <v>0</v>
      </c>
      <c r="L154" s="2">
        <f>'Baseline adjustments'!L$121</f>
        <v>0</v>
      </c>
      <c r="M154" s="2">
        <f>'Baseline adjustments'!M$121</f>
        <v>0</v>
      </c>
      <c r="N154" s="2">
        <f>'Baseline adjustments'!N$121</f>
        <v>0</v>
      </c>
      <c r="O154" s="2">
        <f>'Baseline adjustments'!O$121</f>
        <v>0</v>
      </c>
      <c r="P154" s="2">
        <f>'Baseline adjustments'!P$121</f>
        <v>0</v>
      </c>
      <c r="Q154" s="2">
        <f>'Baseline adjustments'!Q$121</f>
        <v>0</v>
      </c>
    </row>
    <row r="155" spans="1:17" outlineLevel="3" x14ac:dyDescent="0.25">
      <c r="A155" s="5"/>
      <c r="B155" s="5"/>
      <c r="C155" s="10"/>
      <c r="D155" s="11"/>
      <c r="E155" s="6" t="str">
        <f>Time!E$56</f>
        <v>Forecast period flag</v>
      </c>
      <c r="F155" s="3">
        <f>Time!F$56</f>
        <v>0</v>
      </c>
      <c r="G155" s="3" t="str">
        <f>Time!G$56</f>
        <v>flag</v>
      </c>
      <c r="H155" s="3">
        <f>Time!H$56</f>
        <v>5</v>
      </c>
      <c r="I155" s="3">
        <f>Time!I$56</f>
        <v>0</v>
      </c>
      <c r="J155" s="3">
        <f>Time!J$56</f>
        <v>0</v>
      </c>
      <c r="K155" s="3">
        <f>Time!K$56</f>
        <v>0</v>
      </c>
      <c r="L155" s="3">
        <f>Time!L$56</f>
        <v>1</v>
      </c>
      <c r="M155" s="3">
        <f>Time!M$56</f>
        <v>1</v>
      </c>
      <c r="N155" s="3">
        <f>Time!N$56</f>
        <v>1</v>
      </c>
      <c r="O155" s="3">
        <f>Time!O$56</f>
        <v>1</v>
      </c>
      <c r="P155" s="3">
        <f>Time!P$56</f>
        <v>1</v>
      </c>
      <c r="Q155" s="3">
        <f>Time!Q$56</f>
        <v>0</v>
      </c>
    </row>
    <row r="156" spans="1:17" outlineLevel="3" x14ac:dyDescent="0.25">
      <c r="E156" s="18" t="s">
        <v>844</v>
      </c>
      <c r="G156" s="18" t="s">
        <v>212</v>
      </c>
      <c r="H156" s="1">
        <f t="shared" ref="H156:H161" si="53">SUM(J156:Q156)</f>
        <v>0</v>
      </c>
      <c r="J156" s="1">
        <f t="shared" ref="J156:Q161" si="54">(J143-J149)*J$155</f>
        <v>0</v>
      </c>
      <c r="K156" s="1">
        <f t="shared" si="54"/>
        <v>0</v>
      </c>
      <c r="L156" s="1">
        <f t="shared" si="54"/>
        <v>0</v>
      </c>
      <c r="M156" s="1">
        <f t="shared" si="54"/>
        <v>0</v>
      </c>
      <c r="N156" s="1">
        <f t="shared" si="54"/>
        <v>0</v>
      </c>
      <c r="O156" s="1">
        <f t="shared" si="54"/>
        <v>0</v>
      </c>
      <c r="P156" s="1">
        <f t="shared" si="54"/>
        <v>0</v>
      </c>
      <c r="Q156" s="1">
        <f t="shared" si="54"/>
        <v>0</v>
      </c>
    </row>
    <row r="157" spans="1:17" outlineLevel="4" x14ac:dyDescent="0.25">
      <c r="E157" s="18" t="s">
        <v>845</v>
      </c>
      <c r="G157" s="18" t="s">
        <v>212</v>
      </c>
      <c r="H157" s="1">
        <f t="shared" si="53"/>
        <v>0</v>
      </c>
      <c r="J157" s="1">
        <f t="shared" si="54"/>
        <v>0</v>
      </c>
      <c r="K157" s="1">
        <f t="shared" si="54"/>
        <v>0</v>
      </c>
      <c r="L157" s="1">
        <f t="shared" si="54"/>
        <v>0</v>
      </c>
      <c r="M157" s="1">
        <f t="shared" si="54"/>
        <v>0</v>
      </c>
      <c r="N157" s="1">
        <f t="shared" si="54"/>
        <v>0</v>
      </c>
      <c r="O157" s="1">
        <f t="shared" si="54"/>
        <v>0</v>
      </c>
      <c r="P157" s="1">
        <f t="shared" si="54"/>
        <v>0</v>
      </c>
      <c r="Q157" s="1">
        <f t="shared" si="54"/>
        <v>0</v>
      </c>
    </row>
    <row r="158" spans="1:17" outlineLevel="4" x14ac:dyDescent="0.25">
      <c r="E158" s="18" t="s">
        <v>846</v>
      </c>
      <c r="G158" s="18" t="s">
        <v>212</v>
      </c>
      <c r="H158" s="1">
        <f t="shared" si="53"/>
        <v>0</v>
      </c>
      <c r="J158" s="1">
        <f t="shared" si="54"/>
        <v>0</v>
      </c>
      <c r="K158" s="1">
        <f t="shared" si="54"/>
        <v>0</v>
      </c>
      <c r="L158" s="1">
        <f t="shared" si="54"/>
        <v>0</v>
      </c>
      <c r="M158" s="1">
        <f t="shared" si="54"/>
        <v>0</v>
      </c>
      <c r="N158" s="1">
        <f t="shared" si="54"/>
        <v>0</v>
      </c>
      <c r="O158" s="1">
        <f t="shared" si="54"/>
        <v>0</v>
      </c>
      <c r="P158" s="1">
        <f t="shared" si="54"/>
        <v>0</v>
      </c>
      <c r="Q158" s="1">
        <f t="shared" si="54"/>
        <v>0</v>
      </c>
    </row>
    <row r="159" spans="1:17" outlineLevel="4" x14ac:dyDescent="0.25">
      <c r="E159" s="18" t="s">
        <v>847</v>
      </c>
      <c r="G159" s="18" t="s">
        <v>212</v>
      </c>
      <c r="H159" s="1">
        <f t="shared" si="53"/>
        <v>0</v>
      </c>
      <c r="J159" s="1">
        <f t="shared" si="54"/>
        <v>0</v>
      </c>
      <c r="K159" s="1">
        <f t="shared" si="54"/>
        <v>0</v>
      </c>
      <c r="L159" s="1">
        <f t="shared" si="54"/>
        <v>0</v>
      </c>
      <c r="M159" s="1">
        <f t="shared" si="54"/>
        <v>0</v>
      </c>
      <c r="N159" s="1">
        <f t="shared" si="54"/>
        <v>0</v>
      </c>
      <c r="O159" s="1">
        <f t="shared" si="54"/>
        <v>0</v>
      </c>
      <c r="P159" s="1">
        <f t="shared" si="54"/>
        <v>0</v>
      </c>
      <c r="Q159" s="1">
        <f t="shared" si="54"/>
        <v>0</v>
      </c>
    </row>
    <row r="160" spans="1:17" outlineLevel="4" x14ac:dyDescent="0.25">
      <c r="E160" s="18" t="s">
        <v>848</v>
      </c>
      <c r="G160" s="18" t="s">
        <v>212</v>
      </c>
      <c r="H160" s="1">
        <f t="shared" si="53"/>
        <v>0</v>
      </c>
      <c r="J160" s="1">
        <f t="shared" si="54"/>
        <v>0</v>
      </c>
      <c r="K160" s="1">
        <f t="shared" si="54"/>
        <v>0</v>
      </c>
      <c r="L160" s="1">
        <f t="shared" si="54"/>
        <v>0</v>
      </c>
      <c r="M160" s="1">
        <f t="shared" si="54"/>
        <v>0</v>
      </c>
      <c r="N160" s="1">
        <f t="shared" si="54"/>
        <v>0</v>
      </c>
      <c r="O160" s="1">
        <f t="shared" si="54"/>
        <v>0</v>
      </c>
      <c r="P160" s="1">
        <f t="shared" si="54"/>
        <v>0</v>
      </c>
      <c r="Q160" s="1">
        <f t="shared" si="54"/>
        <v>0</v>
      </c>
    </row>
    <row r="161" spans="1:17" outlineLevel="4" x14ac:dyDescent="0.25">
      <c r="E161" s="18" t="s">
        <v>849</v>
      </c>
      <c r="G161" s="18" t="s">
        <v>212</v>
      </c>
      <c r="H161" s="1">
        <f t="shared" si="53"/>
        <v>0</v>
      </c>
      <c r="J161" s="1">
        <f t="shared" si="54"/>
        <v>0</v>
      </c>
      <c r="K161" s="1">
        <f t="shared" si="54"/>
        <v>0</v>
      </c>
      <c r="L161" s="1">
        <f t="shared" si="54"/>
        <v>0</v>
      </c>
      <c r="M161" s="1">
        <f t="shared" si="54"/>
        <v>0</v>
      </c>
      <c r="N161" s="1">
        <f t="shared" si="54"/>
        <v>0</v>
      </c>
      <c r="O161" s="1">
        <f t="shared" si="54"/>
        <v>0</v>
      </c>
      <c r="P161" s="1">
        <f t="shared" si="54"/>
        <v>0</v>
      </c>
      <c r="Q161" s="1">
        <f t="shared" si="54"/>
        <v>0</v>
      </c>
    </row>
    <row r="162" spans="1:17" outlineLevel="2" x14ac:dyDescent="0.25"/>
    <row r="163" spans="1:17" outlineLevel="2" x14ac:dyDescent="0.25"/>
    <row r="164" spans="1:17" outlineLevel="2" x14ac:dyDescent="0.25">
      <c r="B164" s="16" t="s">
        <v>850</v>
      </c>
    </row>
    <row r="165" spans="1:17" outlineLevel="3" x14ac:dyDescent="0.25">
      <c r="E165" s="18" t="str">
        <f t="shared" ref="E165:Q165" si="55">E$156</f>
        <v xml:space="preserve">Variance to totex allowance - 25:25 cost sharing - real (WR) </v>
      </c>
      <c r="F165" s="1">
        <f t="shared" si="55"/>
        <v>0</v>
      </c>
      <c r="G165" s="1" t="str">
        <f t="shared" si="55"/>
        <v>£m</v>
      </c>
      <c r="H165" s="1">
        <f t="shared" si="55"/>
        <v>0</v>
      </c>
      <c r="I165" s="1">
        <f t="shared" si="55"/>
        <v>0</v>
      </c>
      <c r="J165" s="1">
        <f t="shared" si="55"/>
        <v>0</v>
      </c>
      <c r="K165" s="1">
        <f t="shared" si="55"/>
        <v>0</v>
      </c>
      <c r="L165" s="1">
        <f t="shared" si="55"/>
        <v>0</v>
      </c>
      <c r="M165" s="1">
        <f t="shared" si="55"/>
        <v>0</v>
      </c>
      <c r="N165" s="1">
        <f t="shared" si="55"/>
        <v>0</v>
      </c>
      <c r="O165" s="1">
        <f t="shared" si="55"/>
        <v>0</v>
      </c>
      <c r="P165" s="1">
        <f t="shared" si="55"/>
        <v>0</v>
      </c>
      <c r="Q165" s="1">
        <f t="shared" si="55"/>
        <v>0</v>
      </c>
    </row>
    <row r="166" spans="1:17" outlineLevel="4" x14ac:dyDescent="0.25">
      <c r="E166" s="18" t="str">
        <f t="shared" ref="E166:Q166" si="56">E$157</f>
        <v xml:space="preserve">Variance to totex allowance - 25:25 cost sharing - real (WN+) </v>
      </c>
      <c r="F166" s="1">
        <f t="shared" si="56"/>
        <v>0</v>
      </c>
      <c r="G166" s="1" t="str">
        <f t="shared" si="56"/>
        <v>£m</v>
      </c>
      <c r="H166" s="1">
        <f t="shared" si="56"/>
        <v>0</v>
      </c>
      <c r="I166" s="1">
        <f t="shared" si="56"/>
        <v>0</v>
      </c>
      <c r="J166" s="1">
        <f t="shared" si="56"/>
        <v>0</v>
      </c>
      <c r="K166" s="1">
        <f t="shared" si="56"/>
        <v>0</v>
      </c>
      <c r="L166" s="1">
        <f t="shared" si="56"/>
        <v>0</v>
      </c>
      <c r="M166" s="1">
        <f t="shared" si="56"/>
        <v>0</v>
      </c>
      <c r="N166" s="1">
        <f t="shared" si="56"/>
        <v>0</v>
      </c>
      <c r="O166" s="1">
        <f t="shared" si="56"/>
        <v>0</v>
      </c>
      <c r="P166" s="1">
        <f t="shared" si="56"/>
        <v>0</v>
      </c>
      <c r="Q166" s="1">
        <f t="shared" si="56"/>
        <v>0</v>
      </c>
    </row>
    <row r="167" spans="1:17" outlineLevel="4" x14ac:dyDescent="0.25">
      <c r="E167" s="18" t="str">
        <f t="shared" ref="E167:Q167" si="57">E$158</f>
        <v xml:space="preserve">Variance to totex allowance - 25:25 cost sharing - real (WWN+) </v>
      </c>
      <c r="F167" s="1">
        <f t="shared" si="57"/>
        <v>0</v>
      </c>
      <c r="G167" s="1" t="str">
        <f t="shared" si="57"/>
        <v>£m</v>
      </c>
      <c r="H167" s="1">
        <f t="shared" si="57"/>
        <v>0</v>
      </c>
      <c r="I167" s="1">
        <f t="shared" si="57"/>
        <v>0</v>
      </c>
      <c r="J167" s="1">
        <f t="shared" si="57"/>
        <v>0</v>
      </c>
      <c r="K167" s="1">
        <f t="shared" si="57"/>
        <v>0</v>
      </c>
      <c r="L167" s="1">
        <f t="shared" si="57"/>
        <v>0</v>
      </c>
      <c r="M167" s="1">
        <f t="shared" si="57"/>
        <v>0</v>
      </c>
      <c r="N167" s="1">
        <f t="shared" si="57"/>
        <v>0</v>
      </c>
      <c r="O167" s="1">
        <f t="shared" si="57"/>
        <v>0</v>
      </c>
      <c r="P167" s="1">
        <f t="shared" si="57"/>
        <v>0</v>
      </c>
      <c r="Q167" s="1">
        <f t="shared" si="57"/>
        <v>0</v>
      </c>
    </row>
    <row r="168" spans="1:17" outlineLevel="4" x14ac:dyDescent="0.25">
      <c r="E168" s="18" t="str">
        <f t="shared" ref="E168:Q168" si="58">E$159</f>
        <v xml:space="preserve">Variance to totex allowance - 25:25 cost sharing - real (BIO) </v>
      </c>
      <c r="F168" s="1">
        <f t="shared" si="58"/>
        <v>0</v>
      </c>
      <c r="G168" s="1" t="str">
        <f t="shared" si="58"/>
        <v>£m</v>
      </c>
      <c r="H168" s="1">
        <f t="shared" si="58"/>
        <v>0</v>
      </c>
      <c r="I168" s="1">
        <f t="shared" si="58"/>
        <v>0</v>
      </c>
      <c r="J168" s="1">
        <f t="shared" si="58"/>
        <v>0</v>
      </c>
      <c r="K168" s="1">
        <f t="shared" si="58"/>
        <v>0</v>
      </c>
      <c r="L168" s="1">
        <f t="shared" si="58"/>
        <v>0</v>
      </c>
      <c r="M168" s="1">
        <f t="shared" si="58"/>
        <v>0</v>
      </c>
      <c r="N168" s="1">
        <f t="shared" si="58"/>
        <v>0</v>
      </c>
      <c r="O168" s="1">
        <f t="shared" si="58"/>
        <v>0</v>
      </c>
      <c r="P168" s="1">
        <f t="shared" si="58"/>
        <v>0</v>
      </c>
      <c r="Q168" s="1">
        <f t="shared" si="58"/>
        <v>0</v>
      </c>
    </row>
    <row r="169" spans="1:17" outlineLevel="4" x14ac:dyDescent="0.25">
      <c r="E169" s="18" t="str">
        <f t="shared" ref="E169:Q169" si="59">E$160</f>
        <v xml:space="preserve">Variance to totex allowance - 25:25 cost sharing - real (ADDN1) </v>
      </c>
      <c r="F169" s="1">
        <f t="shared" si="59"/>
        <v>0</v>
      </c>
      <c r="G169" s="1" t="str">
        <f t="shared" si="59"/>
        <v>£m</v>
      </c>
      <c r="H169" s="1">
        <f t="shared" si="59"/>
        <v>0</v>
      </c>
      <c r="I169" s="1">
        <f t="shared" si="59"/>
        <v>0</v>
      </c>
      <c r="J169" s="1">
        <f t="shared" si="59"/>
        <v>0</v>
      </c>
      <c r="K169" s="1">
        <f t="shared" si="59"/>
        <v>0</v>
      </c>
      <c r="L169" s="1">
        <f t="shared" si="59"/>
        <v>0</v>
      </c>
      <c r="M169" s="1">
        <f t="shared" si="59"/>
        <v>0</v>
      </c>
      <c r="N169" s="1">
        <f t="shared" si="59"/>
        <v>0</v>
      </c>
      <c r="O169" s="1">
        <f t="shared" si="59"/>
        <v>0</v>
      </c>
      <c r="P169" s="1">
        <f t="shared" si="59"/>
        <v>0</v>
      </c>
      <c r="Q169" s="1">
        <f t="shared" si="59"/>
        <v>0</v>
      </c>
    </row>
    <row r="170" spans="1:17" outlineLevel="4" x14ac:dyDescent="0.25">
      <c r="E170" s="18" t="str">
        <f t="shared" ref="E170:Q170" si="60">E$161</f>
        <v xml:space="preserve">Variance to totex allowance - 25:25 cost sharing - real (ADDN2) </v>
      </c>
      <c r="F170" s="1">
        <f t="shared" si="60"/>
        <v>0</v>
      </c>
      <c r="G170" s="1" t="str">
        <f t="shared" si="60"/>
        <v>£m</v>
      </c>
      <c r="H170" s="1">
        <f t="shared" si="60"/>
        <v>0</v>
      </c>
      <c r="I170" s="1">
        <f t="shared" si="60"/>
        <v>0</v>
      </c>
      <c r="J170" s="1">
        <f t="shared" si="60"/>
        <v>0</v>
      </c>
      <c r="K170" s="1">
        <f t="shared" si="60"/>
        <v>0</v>
      </c>
      <c r="L170" s="1">
        <f t="shared" si="60"/>
        <v>0</v>
      </c>
      <c r="M170" s="1">
        <f t="shared" si="60"/>
        <v>0</v>
      </c>
      <c r="N170" s="1">
        <f t="shared" si="60"/>
        <v>0</v>
      </c>
      <c r="O170" s="1">
        <f t="shared" si="60"/>
        <v>0</v>
      </c>
      <c r="P170" s="1">
        <f t="shared" si="60"/>
        <v>0</v>
      </c>
      <c r="Q170" s="1">
        <f t="shared" si="60"/>
        <v>0</v>
      </c>
    </row>
    <row r="171" spans="1:17" outlineLevel="3" x14ac:dyDescent="0.25">
      <c r="A171" s="5"/>
      <c r="B171" s="5"/>
      <c r="C171" s="10"/>
      <c r="D171" s="11"/>
      <c r="E171" s="6" t="str">
        <f>Financing!E$13</f>
        <v>Time value of money factor</v>
      </c>
      <c r="F171" s="8">
        <f>Financing!F$13</f>
        <v>0</v>
      </c>
      <c r="G171" s="8" t="str">
        <f>Financing!G$13</f>
        <v>factor</v>
      </c>
      <c r="H171" s="8">
        <f>Financing!H$13</f>
        <v>0</v>
      </c>
      <c r="I171" s="8">
        <f>Financing!I$13</f>
        <v>0</v>
      </c>
      <c r="J171" s="8">
        <f>Financing!J$13</f>
        <v>1</v>
      </c>
      <c r="K171" s="8">
        <f>Financing!K$13</f>
        <v>1</v>
      </c>
      <c r="L171" s="8">
        <f>Financing!L$13</f>
        <v>1</v>
      </c>
      <c r="M171" s="8">
        <f>Financing!M$13</f>
        <v>1</v>
      </c>
      <c r="N171" s="8">
        <f>Financing!N$13</f>
        <v>1</v>
      </c>
      <c r="O171" s="8">
        <f>Financing!O$13</f>
        <v>1</v>
      </c>
      <c r="P171" s="8">
        <f>Financing!P$13</f>
        <v>1</v>
      </c>
      <c r="Q171" s="8">
        <f>Financing!Q$13</f>
        <v>1</v>
      </c>
    </row>
    <row r="172" spans="1:17" outlineLevel="3" x14ac:dyDescent="0.25">
      <c r="E172" s="18" t="s">
        <v>851</v>
      </c>
      <c r="G172" s="18" t="s">
        <v>212</v>
      </c>
      <c r="H172" s="1">
        <f t="shared" ref="H172:H177" si="61">SUM(J172:Q172)</f>
        <v>0</v>
      </c>
      <c r="J172" s="1">
        <f t="shared" ref="J172:Q177" si="62">J165*J$171</f>
        <v>0</v>
      </c>
      <c r="K172" s="1">
        <f t="shared" si="62"/>
        <v>0</v>
      </c>
      <c r="L172" s="1">
        <f t="shared" si="62"/>
        <v>0</v>
      </c>
      <c r="M172" s="1">
        <f t="shared" si="62"/>
        <v>0</v>
      </c>
      <c r="N172" s="1">
        <f t="shared" si="62"/>
        <v>0</v>
      </c>
      <c r="O172" s="1">
        <f t="shared" si="62"/>
        <v>0</v>
      </c>
      <c r="P172" s="1">
        <f t="shared" si="62"/>
        <v>0</v>
      </c>
      <c r="Q172" s="1">
        <f t="shared" si="62"/>
        <v>0</v>
      </c>
    </row>
    <row r="173" spans="1:17" outlineLevel="4" x14ac:dyDescent="0.25">
      <c r="E173" s="18" t="s">
        <v>852</v>
      </c>
      <c r="G173" s="18" t="s">
        <v>212</v>
      </c>
      <c r="H173" s="1">
        <f t="shared" si="61"/>
        <v>0</v>
      </c>
      <c r="J173" s="1">
        <f t="shared" si="62"/>
        <v>0</v>
      </c>
      <c r="K173" s="1">
        <f t="shared" si="62"/>
        <v>0</v>
      </c>
      <c r="L173" s="1">
        <f t="shared" si="62"/>
        <v>0</v>
      </c>
      <c r="M173" s="1">
        <f t="shared" si="62"/>
        <v>0</v>
      </c>
      <c r="N173" s="1">
        <f t="shared" si="62"/>
        <v>0</v>
      </c>
      <c r="O173" s="1">
        <f t="shared" si="62"/>
        <v>0</v>
      </c>
      <c r="P173" s="1">
        <f t="shared" si="62"/>
        <v>0</v>
      </c>
      <c r="Q173" s="1">
        <f t="shared" si="62"/>
        <v>0</v>
      </c>
    </row>
    <row r="174" spans="1:17" outlineLevel="4" x14ac:dyDescent="0.25">
      <c r="E174" s="18" t="s">
        <v>853</v>
      </c>
      <c r="G174" s="18" t="s">
        <v>212</v>
      </c>
      <c r="H174" s="1">
        <f t="shared" si="61"/>
        <v>0</v>
      </c>
      <c r="J174" s="1">
        <f t="shared" si="62"/>
        <v>0</v>
      </c>
      <c r="K174" s="1">
        <f t="shared" si="62"/>
        <v>0</v>
      </c>
      <c r="L174" s="1">
        <f t="shared" si="62"/>
        <v>0</v>
      </c>
      <c r="M174" s="1">
        <f t="shared" si="62"/>
        <v>0</v>
      </c>
      <c r="N174" s="1">
        <f t="shared" si="62"/>
        <v>0</v>
      </c>
      <c r="O174" s="1">
        <f t="shared" si="62"/>
        <v>0</v>
      </c>
      <c r="P174" s="1">
        <f t="shared" si="62"/>
        <v>0</v>
      </c>
      <c r="Q174" s="1">
        <f t="shared" si="62"/>
        <v>0</v>
      </c>
    </row>
    <row r="175" spans="1:17" outlineLevel="4" x14ac:dyDescent="0.25">
      <c r="E175" s="18" t="s">
        <v>854</v>
      </c>
      <c r="G175" s="18" t="s">
        <v>212</v>
      </c>
      <c r="H175" s="1">
        <f t="shared" si="61"/>
        <v>0</v>
      </c>
      <c r="J175" s="1">
        <f t="shared" si="62"/>
        <v>0</v>
      </c>
      <c r="K175" s="1">
        <f t="shared" si="62"/>
        <v>0</v>
      </c>
      <c r="L175" s="1">
        <f t="shared" si="62"/>
        <v>0</v>
      </c>
      <c r="M175" s="1">
        <f t="shared" si="62"/>
        <v>0</v>
      </c>
      <c r="N175" s="1">
        <f t="shared" si="62"/>
        <v>0</v>
      </c>
      <c r="O175" s="1">
        <f t="shared" si="62"/>
        <v>0</v>
      </c>
      <c r="P175" s="1">
        <f t="shared" si="62"/>
        <v>0</v>
      </c>
      <c r="Q175" s="1">
        <f t="shared" si="62"/>
        <v>0</v>
      </c>
    </row>
    <row r="176" spans="1:17" outlineLevel="4" x14ac:dyDescent="0.25">
      <c r="E176" s="18" t="s">
        <v>855</v>
      </c>
      <c r="G176" s="18" t="s">
        <v>212</v>
      </c>
      <c r="H176" s="1">
        <f t="shared" si="61"/>
        <v>0</v>
      </c>
      <c r="J176" s="1">
        <f t="shared" si="62"/>
        <v>0</v>
      </c>
      <c r="K176" s="1">
        <f t="shared" si="62"/>
        <v>0</v>
      </c>
      <c r="L176" s="1">
        <f t="shared" si="62"/>
        <v>0</v>
      </c>
      <c r="M176" s="1">
        <f t="shared" si="62"/>
        <v>0</v>
      </c>
      <c r="N176" s="1">
        <f t="shared" si="62"/>
        <v>0</v>
      </c>
      <c r="O176" s="1">
        <f t="shared" si="62"/>
        <v>0</v>
      </c>
      <c r="P176" s="1">
        <f t="shared" si="62"/>
        <v>0</v>
      </c>
      <c r="Q176" s="1">
        <f t="shared" si="62"/>
        <v>0</v>
      </c>
    </row>
    <row r="177" spans="1:17" outlineLevel="4" x14ac:dyDescent="0.25">
      <c r="E177" s="18" t="s">
        <v>856</v>
      </c>
      <c r="G177" s="18" t="s">
        <v>212</v>
      </c>
      <c r="H177" s="1">
        <f t="shared" si="61"/>
        <v>0</v>
      </c>
      <c r="J177" s="1">
        <f t="shared" si="62"/>
        <v>0</v>
      </c>
      <c r="K177" s="1">
        <f t="shared" si="62"/>
        <v>0</v>
      </c>
      <c r="L177" s="1">
        <f t="shared" si="62"/>
        <v>0</v>
      </c>
      <c r="M177" s="1">
        <f t="shared" si="62"/>
        <v>0</v>
      </c>
      <c r="N177" s="1">
        <f t="shared" si="62"/>
        <v>0</v>
      </c>
      <c r="O177" s="1">
        <f t="shared" si="62"/>
        <v>0</v>
      </c>
      <c r="P177" s="1">
        <f t="shared" si="62"/>
        <v>0</v>
      </c>
      <c r="Q177" s="1">
        <f t="shared" si="62"/>
        <v>0</v>
      </c>
    </row>
    <row r="178" spans="1:17" outlineLevel="2" x14ac:dyDescent="0.25"/>
    <row r="179" spans="1:17" outlineLevel="2" x14ac:dyDescent="0.25"/>
    <row r="180" spans="1:17" outlineLevel="2" x14ac:dyDescent="0.25">
      <c r="B180" s="16" t="s">
        <v>857</v>
      </c>
    </row>
    <row r="181" spans="1:17" outlineLevel="3" x14ac:dyDescent="0.25">
      <c r="E181" s="18" t="str">
        <f t="shared" ref="E181:Q181" si="63">E$172</f>
        <v xml:space="preserve">Time-adjusted variance to totex allowance - 25:25 cost sharing - real (WR) </v>
      </c>
      <c r="F181" s="1">
        <f t="shared" si="63"/>
        <v>0</v>
      </c>
      <c r="G181" s="1" t="str">
        <f t="shared" si="63"/>
        <v>£m</v>
      </c>
      <c r="H181" s="1">
        <f t="shared" si="63"/>
        <v>0</v>
      </c>
      <c r="I181" s="1">
        <f t="shared" si="63"/>
        <v>0</v>
      </c>
      <c r="J181" s="1">
        <f t="shared" si="63"/>
        <v>0</v>
      </c>
      <c r="K181" s="1">
        <f t="shared" si="63"/>
        <v>0</v>
      </c>
      <c r="L181" s="1">
        <f t="shared" si="63"/>
        <v>0</v>
      </c>
      <c r="M181" s="1">
        <f t="shared" si="63"/>
        <v>0</v>
      </c>
      <c r="N181" s="1">
        <f t="shared" si="63"/>
        <v>0</v>
      </c>
      <c r="O181" s="1">
        <f t="shared" si="63"/>
        <v>0</v>
      </c>
      <c r="P181" s="1">
        <f t="shared" si="63"/>
        <v>0</v>
      </c>
      <c r="Q181" s="1">
        <f t="shared" si="63"/>
        <v>0</v>
      </c>
    </row>
    <row r="182" spans="1:17" outlineLevel="4" x14ac:dyDescent="0.25">
      <c r="E182" s="18" t="str">
        <f t="shared" ref="E182:Q182" si="64">E$173</f>
        <v xml:space="preserve">Time-adjusted variance to totex allowance - 25:25 cost sharing - real (WN+) </v>
      </c>
      <c r="F182" s="1">
        <f t="shared" si="64"/>
        <v>0</v>
      </c>
      <c r="G182" s="1" t="str">
        <f t="shared" si="64"/>
        <v>£m</v>
      </c>
      <c r="H182" s="1">
        <f t="shared" si="64"/>
        <v>0</v>
      </c>
      <c r="I182" s="1">
        <f t="shared" si="64"/>
        <v>0</v>
      </c>
      <c r="J182" s="1">
        <f t="shared" si="64"/>
        <v>0</v>
      </c>
      <c r="K182" s="1">
        <f t="shared" si="64"/>
        <v>0</v>
      </c>
      <c r="L182" s="1">
        <f t="shared" si="64"/>
        <v>0</v>
      </c>
      <c r="M182" s="1">
        <f t="shared" si="64"/>
        <v>0</v>
      </c>
      <c r="N182" s="1">
        <f t="shared" si="64"/>
        <v>0</v>
      </c>
      <c r="O182" s="1">
        <f t="shared" si="64"/>
        <v>0</v>
      </c>
      <c r="P182" s="1">
        <f t="shared" si="64"/>
        <v>0</v>
      </c>
      <c r="Q182" s="1">
        <f t="shared" si="64"/>
        <v>0</v>
      </c>
    </row>
    <row r="183" spans="1:17" outlineLevel="4" x14ac:dyDescent="0.25">
      <c r="E183" s="18" t="str">
        <f t="shared" ref="E183:Q183" si="65">E$174</f>
        <v xml:space="preserve">Time-adjusted variance to totex allowance - 25:25 cost sharing - real (WWN+) </v>
      </c>
      <c r="F183" s="1">
        <f t="shared" si="65"/>
        <v>0</v>
      </c>
      <c r="G183" s="1" t="str">
        <f t="shared" si="65"/>
        <v>£m</v>
      </c>
      <c r="H183" s="1">
        <f t="shared" si="65"/>
        <v>0</v>
      </c>
      <c r="I183" s="1">
        <f t="shared" si="65"/>
        <v>0</v>
      </c>
      <c r="J183" s="1">
        <f t="shared" si="65"/>
        <v>0</v>
      </c>
      <c r="K183" s="1">
        <f t="shared" si="65"/>
        <v>0</v>
      </c>
      <c r="L183" s="1">
        <f t="shared" si="65"/>
        <v>0</v>
      </c>
      <c r="M183" s="1">
        <f t="shared" si="65"/>
        <v>0</v>
      </c>
      <c r="N183" s="1">
        <f t="shared" si="65"/>
        <v>0</v>
      </c>
      <c r="O183" s="1">
        <f t="shared" si="65"/>
        <v>0</v>
      </c>
      <c r="P183" s="1">
        <f t="shared" si="65"/>
        <v>0</v>
      </c>
      <c r="Q183" s="1">
        <f t="shared" si="65"/>
        <v>0</v>
      </c>
    </row>
    <row r="184" spans="1:17" outlineLevel="4" x14ac:dyDescent="0.25">
      <c r="E184" s="18" t="str">
        <f t="shared" ref="E184:Q184" si="66">E$175</f>
        <v xml:space="preserve">Time-adjusted variance to totex allowance - 25:25 cost sharing - real (BIO) </v>
      </c>
      <c r="F184" s="1">
        <f t="shared" si="66"/>
        <v>0</v>
      </c>
      <c r="G184" s="1" t="str">
        <f t="shared" si="66"/>
        <v>£m</v>
      </c>
      <c r="H184" s="1">
        <f t="shared" si="66"/>
        <v>0</v>
      </c>
      <c r="I184" s="1">
        <f t="shared" si="66"/>
        <v>0</v>
      </c>
      <c r="J184" s="1">
        <f t="shared" si="66"/>
        <v>0</v>
      </c>
      <c r="K184" s="1">
        <f t="shared" si="66"/>
        <v>0</v>
      </c>
      <c r="L184" s="1">
        <f t="shared" si="66"/>
        <v>0</v>
      </c>
      <c r="M184" s="1">
        <f t="shared" si="66"/>
        <v>0</v>
      </c>
      <c r="N184" s="1">
        <f t="shared" si="66"/>
        <v>0</v>
      </c>
      <c r="O184" s="1">
        <f t="shared" si="66"/>
        <v>0</v>
      </c>
      <c r="P184" s="1">
        <f t="shared" si="66"/>
        <v>0</v>
      </c>
      <c r="Q184" s="1">
        <f t="shared" si="66"/>
        <v>0</v>
      </c>
    </row>
    <row r="185" spans="1:17" outlineLevel="4" x14ac:dyDescent="0.25">
      <c r="E185" s="18" t="str">
        <f t="shared" ref="E185:Q185" si="67">E$176</f>
        <v xml:space="preserve">Time-adjusted variance to totex allowance - 25:25 cost sharing - real (ADDN1) </v>
      </c>
      <c r="F185" s="1">
        <f t="shared" si="67"/>
        <v>0</v>
      </c>
      <c r="G185" s="1" t="str">
        <f t="shared" si="67"/>
        <v>£m</v>
      </c>
      <c r="H185" s="1">
        <f t="shared" si="67"/>
        <v>0</v>
      </c>
      <c r="I185" s="1">
        <f t="shared" si="67"/>
        <v>0</v>
      </c>
      <c r="J185" s="1">
        <f t="shared" si="67"/>
        <v>0</v>
      </c>
      <c r="K185" s="1">
        <f t="shared" si="67"/>
        <v>0</v>
      </c>
      <c r="L185" s="1">
        <f t="shared" si="67"/>
        <v>0</v>
      </c>
      <c r="M185" s="1">
        <f t="shared" si="67"/>
        <v>0</v>
      </c>
      <c r="N185" s="1">
        <f t="shared" si="67"/>
        <v>0</v>
      </c>
      <c r="O185" s="1">
        <f t="shared" si="67"/>
        <v>0</v>
      </c>
      <c r="P185" s="1">
        <f t="shared" si="67"/>
        <v>0</v>
      </c>
      <c r="Q185" s="1">
        <f t="shared" si="67"/>
        <v>0</v>
      </c>
    </row>
    <row r="186" spans="1:17" outlineLevel="4" x14ac:dyDescent="0.25">
      <c r="E186" s="18" t="str">
        <f t="shared" ref="E186:Q186" si="68">E$177</f>
        <v xml:space="preserve">Time-adjusted variance to totex allowance - 25:25 cost sharing - real (ADDN2) </v>
      </c>
      <c r="F186" s="1">
        <f t="shared" si="68"/>
        <v>0</v>
      </c>
      <c r="G186" s="1" t="str">
        <f t="shared" si="68"/>
        <v>£m</v>
      </c>
      <c r="H186" s="1">
        <f t="shared" si="68"/>
        <v>0</v>
      </c>
      <c r="I186" s="1">
        <f t="shared" si="68"/>
        <v>0</v>
      </c>
      <c r="J186" s="1">
        <f t="shared" si="68"/>
        <v>0</v>
      </c>
      <c r="K186" s="1">
        <f t="shared" si="68"/>
        <v>0</v>
      </c>
      <c r="L186" s="1">
        <f t="shared" si="68"/>
        <v>0</v>
      </c>
      <c r="M186" s="1">
        <f t="shared" si="68"/>
        <v>0</v>
      </c>
      <c r="N186" s="1">
        <f t="shared" si="68"/>
        <v>0</v>
      </c>
      <c r="O186" s="1">
        <f t="shared" si="68"/>
        <v>0</v>
      </c>
      <c r="P186" s="1">
        <f t="shared" si="68"/>
        <v>0</v>
      </c>
      <c r="Q186" s="1">
        <f t="shared" si="68"/>
        <v>0</v>
      </c>
    </row>
    <row r="187" spans="1:17" outlineLevel="3" x14ac:dyDescent="0.25">
      <c r="A187" s="5"/>
      <c r="B187" s="5"/>
      <c r="C187" s="10"/>
      <c r="D187" s="11"/>
      <c r="E187" s="6" t="s">
        <v>858</v>
      </c>
      <c r="F187" s="2">
        <f t="shared" ref="F187:F192" si="69">SUM($J181:$Q181)</f>
        <v>0</v>
      </c>
      <c r="G187" s="6" t="s">
        <v>212</v>
      </c>
      <c r="H187" s="1"/>
    </row>
    <row r="188" spans="1:17" outlineLevel="4" x14ac:dyDescent="0.25">
      <c r="A188" s="5"/>
      <c r="B188" s="5"/>
      <c r="C188" s="10"/>
      <c r="D188" s="11"/>
      <c r="E188" s="6" t="s">
        <v>859</v>
      </c>
      <c r="F188" s="2">
        <f t="shared" si="69"/>
        <v>0</v>
      </c>
      <c r="G188" s="6" t="s">
        <v>212</v>
      </c>
      <c r="H188" s="1"/>
    </row>
    <row r="189" spans="1:17" outlineLevel="4" x14ac:dyDescent="0.25">
      <c r="A189" s="5"/>
      <c r="B189" s="5"/>
      <c r="C189" s="10"/>
      <c r="D189" s="11"/>
      <c r="E189" s="6" t="s">
        <v>860</v>
      </c>
      <c r="F189" s="2">
        <f t="shared" si="69"/>
        <v>0</v>
      </c>
      <c r="G189" s="6" t="s">
        <v>212</v>
      </c>
      <c r="H189" s="1"/>
    </row>
    <row r="190" spans="1:17" outlineLevel="4" x14ac:dyDescent="0.25">
      <c r="A190" s="5"/>
      <c r="B190" s="5"/>
      <c r="C190" s="10"/>
      <c r="D190" s="11"/>
      <c r="E190" s="6" t="s">
        <v>861</v>
      </c>
      <c r="F190" s="2">
        <f t="shared" si="69"/>
        <v>0</v>
      </c>
      <c r="G190" s="6" t="s">
        <v>212</v>
      </c>
      <c r="H190" s="1"/>
    </row>
    <row r="191" spans="1:17" outlineLevel="4" x14ac:dyDescent="0.25">
      <c r="A191" s="5"/>
      <c r="B191" s="5"/>
      <c r="C191" s="10"/>
      <c r="D191" s="11"/>
      <c r="E191" s="6" t="s">
        <v>862</v>
      </c>
      <c r="F191" s="2">
        <f t="shared" si="69"/>
        <v>0</v>
      </c>
      <c r="G191" s="6" t="s">
        <v>212</v>
      </c>
      <c r="H191" s="1"/>
    </row>
    <row r="192" spans="1:17" outlineLevel="4" x14ac:dyDescent="0.25">
      <c r="A192" s="5"/>
      <c r="B192" s="5"/>
      <c r="C192" s="10"/>
      <c r="D192" s="11"/>
      <c r="E192" s="6" t="s">
        <v>863</v>
      </c>
      <c r="F192" s="2">
        <f t="shared" si="69"/>
        <v>0</v>
      </c>
      <c r="G192" s="6" t="s">
        <v>212</v>
      </c>
      <c r="H192" s="1"/>
    </row>
    <row r="193" spans="1:8" outlineLevel="2" x14ac:dyDescent="0.25"/>
    <row r="194" spans="1:8" outlineLevel="1" x14ac:dyDescent="0.25"/>
    <row r="195" spans="1:8" outlineLevel="1" x14ac:dyDescent="0.25">
      <c r="B195" s="16" t="s">
        <v>683</v>
      </c>
    </row>
    <row r="196" spans="1:8" outlineLevel="2" x14ac:dyDescent="0.25">
      <c r="B196" s="16" t="s">
        <v>864</v>
      </c>
    </row>
    <row r="197" spans="1:8" outlineLevel="3" x14ac:dyDescent="0.25">
      <c r="E197" s="18" t="str">
        <f t="shared" ref="E197:G197" si="70">E$187</f>
        <v xml:space="preserve">Total variance to totex allowance - 25:25 cost sharing - real (WR) </v>
      </c>
      <c r="F197" s="1">
        <f t="shared" si="70"/>
        <v>0</v>
      </c>
      <c r="G197" s="18" t="str">
        <f t="shared" si="70"/>
        <v>£m</v>
      </c>
      <c r="H197" s="1"/>
    </row>
    <row r="198" spans="1:8" outlineLevel="4" x14ac:dyDescent="0.25">
      <c r="E198" s="18" t="str">
        <f t="shared" ref="E198:G198" si="71">E$188</f>
        <v xml:space="preserve">Total variance to totex allowance - 25:25 cost sharing - real (WN+) </v>
      </c>
      <c r="F198" s="1">
        <f t="shared" si="71"/>
        <v>0</v>
      </c>
      <c r="G198" s="18" t="str">
        <f t="shared" si="71"/>
        <v>£m</v>
      </c>
      <c r="H198" s="1"/>
    </row>
    <row r="199" spans="1:8" outlineLevel="4" x14ac:dyDescent="0.25">
      <c r="E199" s="18" t="str">
        <f t="shared" ref="E199:G199" si="72">E$189</f>
        <v xml:space="preserve">Total variance to totex allowance - 25:25 cost sharing - real (WWN+) </v>
      </c>
      <c r="F199" s="1">
        <f t="shared" si="72"/>
        <v>0</v>
      </c>
      <c r="G199" s="18" t="str">
        <f t="shared" si="72"/>
        <v>£m</v>
      </c>
      <c r="H199" s="1"/>
    </row>
    <row r="200" spans="1:8" outlineLevel="4" x14ac:dyDescent="0.25">
      <c r="E200" s="18" t="str">
        <f t="shared" ref="E200:G200" si="73">E$190</f>
        <v xml:space="preserve">Total variance to totex allowance - 25:25 cost sharing - real (BIO) </v>
      </c>
      <c r="F200" s="1">
        <f t="shared" si="73"/>
        <v>0</v>
      </c>
      <c r="G200" s="18" t="str">
        <f t="shared" si="73"/>
        <v>£m</v>
      </c>
      <c r="H200" s="1"/>
    </row>
    <row r="201" spans="1:8" outlineLevel="4" x14ac:dyDescent="0.25">
      <c r="E201" s="18" t="str">
        <f t="shared" ref="E201:G201" si="74">E$191</f>
        <v xml:space="preserve">Total variance to totex allowance - 25:25 cost sharing - real (ADDN1) </v>
      </c>
      <c r="F201" s="1">
        <f t="shared" si="74"/>
        <v>0</v>
      </c>
      <c r="G201" s="18" t="str">
        <f t="shared" si="74"/>
        <v>£m</v>
      </c>
      <c r="H201" s="1"/>
    </row>
    <row r="202" spans="1:8" outlineLevel="4" x14ac:dyDescent="0.25">
      <c r="E202" s="18" t="str">
        <f t="shared" ref="E202:G202" si="75">E$192</f>
        <v xml:space="preserve">Total variance to totex allowance - 25:25 cost sharing - real (ADDN2) </v>
      </c>
      <c r="F202" s="1">
        <f t="shared" si="75"/>
        <v>0</v>
      </c>
      <c r="G202" s="18" t="str">
        <f t="shared" si="75"/>
        <v>£m</v>
      </c>
      <c r="H202" s="1"/>
    </row>
    <row r="203" spans="1:8" outlineLevel="3" x14ac:dyDescent="0.25">
      <c r="A203" s="5"/>
      <c r="B203" s="5"/>
      <c r="C203" s="10"/>
      <c r="D203" s="11"/>
      <c r="E203" s="6" t="str">
        <f>Inputs!E$350</f>
        <v>25:25 cost sharing - cost sharing outperformance rate - company share</v>
      </c>
      <c r="F203" s="7">
        <f>Inputs!F$350</f>
        <v>0</v>
      </c>
      <c r="G203" s="6" t="str">
        <f>Inputs!G$350</f>
        <v>%</v>
      </c>
      <c r="H203" s="17"/>
    </row>
    <row r="204" spans="1:8" outlineLevel="3" x14ac:dyDescent="0.25">
      <c r="A204" s="5"/>
      <c r="B204" s="5"/>
      <c r="C204" s="10"/>
      <c r="D204" s="11"/>
      <c r="E204" s="6" t="str">
        <f>Inputs!E$351</f>
        <v>25:25 cost sharing - cost sharing underperformance rate - company share</v>
      </c>
      <c r="F204" s="7">
        <f>Inputs!F$351</f>
        <v>0</v>
      </c>
      <c r="G204" s="6" t="str">
        <f>Inputs!G$351</f>
        <v>%</v>
      </c>
      <c r="H204" s="17"/>
    </row>
    <row r="205" spans="1:8" outlineLevel="3" x14ac:dyDescent="0.25">
      <c r="E205" s="18" t="s">
        <v>865</v>
      </c>
      <c r="F205" s="17">
        <f t="shared" ref="F205:F210" si="76">IF($F197&lt;0,$F$203,$F$204)</f>
        <v>0</v>
      </c>
      <c r="G205" s="18" t="s">
        <v>451</v>
      </c>
      <c r="H205" s="17"/>
    </row>
    <row r="206" spans="1:8" outlineLevel="4" x14ac:dyDescent="0.25">
      <c r="E206" s="18" t="s">
        <v>866</v>
      </c>
      <c r="F206" s="17">
        <f t="shared" si="76"/>
        <v>0</v>
      </c>
      <c r="G206" s="18" t="s">
        <v>451</v>
      </c>
      <c r="H206" s="17"/>
    </row>
    <row r="207" spans="1:8" outlineLevel="4" x14ac:dyDescent="0.25">
      <c r="E207" s="18" t="s">
        <v>867</v>
      </c>
      <c r="F207" s="17">
        <f t="shared" si="76"/>
        <v>0</v>
      </c>
      <c r="G207" s="18" t="s">
        <v>451</v>
      </c>
      <c r="H207" s="17"/>
    </row>
    <row r="208" spans="1:8" outlineLevel="4" x14ac:dyDescent="0.25">
      <c r="E208" s="18" t="s">
        <v>868</v>
      </c>
      <c r="F208" s="17">
        <f t="shared" si="76"/>
        <v>0</v>
      </c>
      <c r="G208" s="18" t="s">
        <v>451</v>
      </c>
      <c r="H208" s="17"/>
    </row>
    <row r="209" spans="2:8" outlineLevel="4" x14ac:dyDescent="0.25">
      <c r="E209" s="18" t="s">
        <v>869</v>
      </c>
      <c r="F209" s="17">
        <f t="shared" si="76"/>
        <v>0</v>
      </c>
      <c r="G209" s="18" t="s">
        <v>451</v>
      </c>
      <c r="H209" s="17"/>
    </row>
    <row r="210" spans="2:8" outlineLevel="4" x14ac:dyDescent="0.25">
      <c r="E210" s="18" t="s">
        <v>870</v>
      </c>
      <c r="F210" s="17">
        <f t="shared" si="76"/>
        <v>0</v>
      </c>
      <c r="G210" s="18" t="s">
        <v>451</v>
      </c>
      <c r="H210" s="17"/>
    </row>
    <row r="211" spans="2:8" outlineLevel="2" x14ac:dyDescent="0.25"/>
    <row r="212" spans="2:8" outlineLevel="2" x14ac:dyDescent="0.25"/>
    <row r="213" spans="2:8" outlineLevel="2" x14ac:dyDescent="0.25">
      <c r="B213" s="16" t="s">
        <v>871</v>
      </c>
    </row>
    <row r="214" spans="2:8" outlineLevel="3" x14ac:dyDescent="0.25">
      <c r="E214" s="18" t="str">
        <f t="shared" ref="E214:G214" si="77">E$187</f>
        <v xml:space="preserve">Total variance to totex allowance - 25:25 cost sharing - real (WR) </v>
      </c>
      <c r="F214" s="1">
        <f t="shared" si="77"/>
        <v>0</v>
      </c>
      <c r="G214" s="18" t="str">
        <f t="shared" si="77"/>
        <v>£m</v>
      </c>
      <c r="H214" s="1"/>
    </row>
    <row r="215" spans="2:8" outlineLevel="4" x14ac:dyDescent="0.25">
      <c r="E215" s="18" t="str">
        <f t="shared" ref="E215:G215" si="78">E$188</f>
        <v xml:space="preserve">Total variance to totex allowance - 25:25 cost sharing - real (WN+) </v>
      </c>
      <c r="F215" s="1">
        <f t="shared" si="78"/>
        <v>0</v>
      </c>
      <c r="G215" s="18" t="str">
        <f t="shared" si="78"/>
        <v>£m</v>
      </c>
      <c r="H215" s="1"/>
    </row>
    <row r="216" spans="2:8" outlineLevel="4" x14ac:dyDescent="0.25">
      <c r="E216" s="18" t="str">
        <f t="shared" ref="E216:G216" si="79">E$189</f>
        <v xml:space="preserve">Total variance to totex allowance - 25:25 cost sharing - real (WWN+) </v>
      </c>
      <c r="F216" s="1">
        <f t="shared" si="79"/>
        <v>0</v>
      </c>
      <c r="G216" s="18" t="str">
        <f t="shared" si="79"/>
        <v>£m</v>
      </c>
      <c r="H216" s="1"/>
    </row>
    <row r="217" spans="2:8" outlineLevel="4" x14ac:dyDescent="0.25">
      <c r="E217" s="18" t="str">
        <f t="shared" ref="E217:G217" si="80">E$190</f>
        <v xml:space="preserve">Total variance to totex allowance - 25:25 cost sharing - real (BIO) </v>
      </c>
      <c r="F217" s="1">
        <f t="shared" si="80"/>
        <v>0</v>
      </c>
      <c r="G217" s="18" t="str">
        <f t="shared" si="80"/>
        <v>£m</v>
      </c>
      <c r="H217" s="1"/>
    </row>
    <row r="218" spans="2:8" outlineLevel="4" x14ac:dyDescent="0.25">
      <c r="E218" s="18" t="str">
        <f t="shared" ref="E218:G218" si="81">E$191</f>
        <v xml:space="preserve">Total variance to totex allowance - 25:25 cost sharing - real (ADDN1) </v>
      </c>
      <c r="F218" s="1">
        <f t="shared" si="81"/>
        <v>0</v>
      </c>
      <c r="G218" s="18" t="str">
        <f t="shared" si="81"/>
        <v>£m</v>
      </c>
      <c r="H218" s="1"/>
    </row>
    <row r="219" spans="2:8" outlineLevel="4" x14ac:dyDescent="0.25">
      <c r="E219" s="18" t="str">
        <f t="shared" ref="E219:G219" si="82">E$192</f>
        <v xml:space="preserve">Total variance to totex allowance - 25:25 cost sharing - real (ADDN2) </v>
      </c>
      <c r="F219" s="1">
        <f t="shared" si="82"/>
        <v>0</v>
      </c>
      <c r="G219" s="18" t="str">
        <f t="shared" si="82"/>
        <v>£m</v>
      </c>
      <c r="H219" s="1"/>
    </row>
    <row r="220" spans="2:8" outlineLevel="3" x14ac:dyDescent="0.25">
      <c r="E220" s="18" t="str">
        <f t="shared" ref="E220:G220" si="83">E$205</f>
        <v xml:space="preserve">Active sharing rate - 25:25 cost sharing (WR) </v>
      </c>
      <c r="F220" s="17">
        <f t="shared" si="83"/>
        <v>0</v>
      </c>
      <c r="G220" s="18" t="str">
        <f t="shared" si="83"/>
        <v>%</v>
      </c>
      <c r="H220" s="17"/>
    </row>
    <row r="221" spans="2:8" outlineLevel="4" x14ac:dyDescent="0.25">
      <c r="E221" s="18" t="str">
        <f t="shared" ref="E221:G221" si="84">E$206</f>
        <v xml:space="preserve">Active sharing rate - 25:25 cost sharing (WN+) </v>
      </c>
      <c r="F221" s="17">
        <f t="shared" si="84"/>
        <v>0</v>
      </c>
      <c r="G221" s="18" t="str">
        <f t="shared" si="84"/>
        <v>%</v>
      </c>
      <c r="H221" s="17"/>
    </row>
    <row r="222" spans="2:8" outlineLevel="4" x14ac:dyDescent="0.25">
      <c r="E222" s="18" t="str">
        <f t="shared" ref="E222:G222" si="85">E$207</f>
        <v xml:space="preserve">Active sharing rate - 25:25 cost sharing (WWN+) </v>
      </c>
      <c r="F222" s="17">
        <f t="shared" si="85"/>
        <v>0</v>
      </c>
      <c r="G222" s="18" t="str">
        <f t="shared" si="85"/>
        <v>%</v>
      </c>
      <c r="H222" s="17"/>
    </row>
    <row r="223" spans="2:8" outlineLevel="4" x14ac:dyDescent="0.25">
      <c r="E223" s="18" t="str">
        <f t="shared" ref="E223:G223" si="86">E$208</f>
        <v xml:space="preserve">Active sharing rate - 25:25 cost sharing (BIO) </v>
      </c>
      <c r="F223" s="17">
        <f t="shared" si="86"/>
        <v>0</v>
      </c>
      <c r="G223" s="18" t="str">
        <f t="shared" si="86"/>
        <v>%</v>
      </c>
      <c r="H223" s="17"/>
    </row>
    <row r="224" spans="2:8" outlineLevel="4" x14ac:dyDescent="0.25">
      <c r="E224" s="18" t="str">
        <f t="shared" ref="E224:G224" si="87">E$209</f>
        <v xml:space="preserve">Active sharing rate - 25:25 cost sharing (ADDN1) </v>
      </c>
      <c r="F224" s="17">
        <f t="shared" si="87"/>
        <v>0</v>
      </c>
      <c r="G224" s="18" t="str">
        <f t="shared" si="87"/>
        <v>%</v>
      </c>
      <c r="H224" s="17"/>
    </row>
    <row r="225" spans="1:17" outlineLevel="4" x14ac:dyDescent="0.25">
      <c r="E225" s="18" t="str">
        <f t="shared" ref="E225:G225" si="88">E$210</f>
        <v xml:space="preserve">Active sharing rate - 25:25 cost sharing (ADDN2) </v>
      </c>
      <c r="F225" s="17">
        <f t="shared" si="88"/>
        <v>0</v>
      </c>
      <c r="G225" s="18" t="str">
        <f t="shared" si="88"/>
        <v>%</v>
      </c>
      <c r="H225" s="17"/>
    </row>
    <row r="226" spans="1:17" outlineLevel="3" x14ac:dyDescent="0.25">
      <c r="E226" s="18" t="s">
        <v>872</v>
      </c>
      <c r="F226" s="1">
        <f t="shared" ref="F226:F231" si="89">$F214*(1-$F220)</f>
        <v>0</v>
      </c>
      <c r="G226" s="18" t="s">
        <v>212</v>
      </c>
      <c r="H226" s="1"/>
    </row>
    <row r="227" spans="1:17" outlineLevel="4" x14ac:dyDescent="0.25">
      <c r="E227" s="18" t="s">
        <v>873</v>
      </c>
      <c r="F227" s="1">
        <f t="shared" si="89"/>
        <v>0</v>
      </c>
      <c r="G227" s="18" t="s">
        <v>212</v>
      </c>
      <c r="H227" s="1"/>
    </row>
    <row r="228" spans="1:17" outlineLevel="4" x14ac:dyDescent="0.25">
      <c r="E228" s="18" t="s">
        <v>874</v>
      </c>
      <c r="F228" s="1">
        <f t="shared" si="89"/>
        <v>0</v>
      </c>
      <c r="G228" s="18" t="s">
        <v>212</v>
      </c>
      <c r="H228" s="1"/>
    </row>
    <row r="229" spans="1:17" outlineLevel="4" x14ac:dyDescent="0.25">
      <c r="E229" s="18" t="s">
        <v>875</v>
      </c>
      <c r="F229" s="1">
        <f t="shared" si="89"/>
        <v>0</v>
      </c>
      <c r="G229" s="18" t="s">
        <v>212</v>
      </c>
      <c r="H229" s="1"/>
    </row>
    <row r="230" spans="1:17" outlineLevel="4" x14ac:dyDescent="0.25">
      <c r="E230" s="18" t="s">
        <v>876</v>
      </c>
      <c r="F230" s="1">
        <f t="shared" si="89"/>
        <v>0</v>
      </c>
      <c r="G230" s="18" t="s">
        <v>212</v>
      </c>
      <c r="H230" s="1"/>
    </row>
    <row r="231" spans="1:17" outlineLevel="4" x14ac:dyDescent="0.25">
      <c r="E231" s="18" t="s">
        <v>877</v>
      </c>
      <c r="F231" s="1">
        <f t="shared" si="89"/>
        <v>0</v>
      </c>
      <c r="G231" s="18" t="s">
        <v>212</v>
      </c>
      <c r="H231" s="1"/>
    </row>
    <row r="232" spans="1:17" outlineLevel="2" x14ac:dyDescent="0.25"/>
    <row r="234" spans="1:17" x14ac:dyDescent="0.25">
      <c r="A234" s="16" t="s">
        <v>878</v>
      </c>
    </row>
    <row r="235" spans="1:17" outlineLevel="1" x14ac:dyDescent="0.25">
      <c r="B235" s="16" t="s">
        <v>879</v>
      </c>
    </row>
    <row r="236" spans="1:17" outlineLevel="2" x14ac:dyDescent="0.25">
      <c r="A236" s="5"/>
      <c r="B236" s="5"/>
      <c r="C236" s="10"/>
      <c r="D236" s="11"/>
      <c r="E236" s="6" t="str">
        <f>Inputs!E$256</f>
        <v xml:space="preserve">Actual totex for cost sharing reconciliation - 40:10 cost sharing - nominal (WR) </v>
      </c>
      <c r="F236" s="2">
        <f>Inputs!F$256</f>
        <v>0</v>
      </c>
      <c r="G236" s="2" t="str">
        <f>Inputs!G$256</f>
        <v>£m</v>
      </c>
      <c r="H236" s="2">
        <f>Inputs!H$256</f>
        <v>0</v>
      </c>
      <c r="I236" s="2">
        <f>Inputs!I$256</f>
        <v>0</v>
      </c>
      <c r="J236" s="2">
        <f>Inputs!J$256</f>
        <v>0</v>
      </c>
      <c r="K236" s="2">
        <f>Inputs!K$256</f>
        <v>0</v>
      </c>
      <c r="L236" s="2">
        <f>Inputs!L$256</f>
        <v>0</v>
      </c>
      <c r="M236" s="2">
        <f>Inputs!M$256</f>
        <v>0</v>
      </c>
      <c r="N236" s="2">
        <f>Inputs!N$256</f>
        <v>0</v>
      </c>
      <c r="O236" s="2">
        <f>Inputs!O$256</f>
        <v>0</v>
      </c>
      <c r="P236" s="2">
        <f>Inputs!P$256</f>
        <v>0</v>
      </c>
      <c r="Q236" s="2">
        <f>Inputs!Q$256</f>
        <v>0</v>
      </c>
    </row>
    <row r="237" spans="1:17" outlineLevel="3" x14ac:dyDescent="0.25">
      <c r="A237" s="5"/>
      <c r="B237" s="5"/>
      <c r="C237" s="10"/>
      <c r="D237" s="11"/>
      <c r="E237" s="6" t="str">
        <f>Inputs!E$257</f>
        <v xml:space="preserve">Actual totex for cost sharing reconciliation - 40:10 cost sharing - nominal (WN+) </v>
      </c>
      <c r="F237" s="2">
        <f>Inputs!F$257</f>
        <v>0</v>
      </c>
      <c r="G237" s="2" t="str">
        <f>Inputs!G$257</f>
        <v>£m</v>
      </c>
      <c r="H237" s="2">
        <f>Inputs!H$257</f>
        <v>0</v>
      </c>
      <c r="I237" s="2">
        <f>Inputs!I$257</f>
        <v>0</v>
      </c>
      <c r="J237" s="2">
        <f>Inputs!J$257</f>
        <v>0</v>
      </c>
      <c r="K237" s="2">
        <f>Inputs!K$257</f>
        <v>0</v>
      </c>
      <c r="L237" s="2">
        <f>Inputs!L$257</f>
        <v>0</v>
      </c>
      <c r="M237" s="2">
        <f>Inputs!M$257</f>
        <v>0</v>
      </c>
      <c r="N237" s="2">
        <f>Inputs!N$257</f>
        <v>0</v>
      </c>
      <c r="O237" s="2">
        <f>Inputs!O$257</f>
        <v>0</v>
      </c>
      <c r="P237" s="2">
        <f>Inputs!P$257</f>
        <v>0</v>
      </c>
      <c r="Q237" s="2">
        <f>Inputs!Q$257</f>
        <v>0</v>
      </c>
    </row>
    <row r="238" spans="1:17" outlineLevel="3" x14ac:dyDescent="0.25">
      <c r="A238" s="5"/>
      <c r="B238" s="5"/>
      <c r="C238" s="10"/>
      <c r="D238" s="11"/>
      <c r="E238" s="6" t="str">
        <f>Inputs!E$258</f>
        <v xml:space="preserve">Actual totex for cost sharing reconciliation - 40:10 cost sharing - nominal (WWN+) </v>
      </c>
      <c r="F238" s="2">
        <f>Inputs!F$258</f>
        <v>0</v>
      </c>
      <c r="G238" s="2" t="str">
        <f>Inputs!G$258</f>
        <v>£m</v>
      </c>
      <c r="H238" s="2">
        <f>Inputs!H$258</f>
        <v>0</v>
      </c>
      <c r="I238" s="2">
        <f>Inputs!I$258</f>
        <v>0</v>
      </c>
      <c r="J238" s="2">
        <f>Inputs!J$258</f>
        <v>0</v>
      </c>
      <c r="K238" s="2">
        <f>Inputs!K$258</f>
        <v>0</v>
      </c>
      <c r="L238" s="2">
        <f>Inputs!L$258</f>
        <v>0</v>
      </c>
      <c r="M238" s="2">
        <f>Inputs!M$258</f>
        <v>0</v>
      </c>
      <c r="N238" s="2">
        <f>Inputs!N$258</f>
        <v>0</v>
      </c>
      <c r="O238" s="2">
        <f>Inputs!O$258</f>
        <v>0</v>
      </c>
      <c r="P238" s="2">
        <f>Inputs!P$258</f>
        <v>0</v>
      </c>
      <c r="Q238" s="2">
        <f>Inputs!Q$258</f>
        <v>0</v>
      </c>
    </row>
    <row r="239" spans="1:17" outlineLevel="3" x14ac:dyDescent="0.25">
      <c r="A239" s="5"/>
      <c r="B239" s="5"/>
      <c r="C239" s="10"/>
      <c r="D239" s="11"/>
      <c r="E239" s="6" t="str">
        <f>Inputs!E$259</f>
        <v xml:space="preserve">Actual totex for cost sharing reconciliation - 40:10 cost sharing - nominal (BIO) </v>
      </c>
      <c r="F239" s="2">
        <f>Inputs!F$259</f>
        <v>0</v>
      </c>
      <c r="G239" s="2" t="str">
        <f>Inputs!G$259</f>
        <v>£m</v>
      </c>
      <c r="H239" s="2">
        <f>Inputs!H$259</f>
        <v>0</v>
      </c>
      <c r="I239" s="2">
        <f>Inputs!I$259</f>
        <v>0</v>
      </c>
      <c r="J239" s="2">
        <f>Inputs!J$259</f>
        <v>0</v>
      </c>
      <c r="K239" s="2">
        <f>Inputs!K$259</f>
        <v>0</v>
      </c>
      <c r="L239" s="2">
        <f>Inputs!L$259</f>
        <v>0</v>
      </c>
      <c r="M239" s="2">
        <f>Inputs!M$259</f>
        <v>0</v>
      </c>
      <c r="N239" s="2">
        <f>Inputs!N$259</f>
        <v>0</v>
      </c>
      <c r="O239" s="2">
        <f>Inputs!O$259</f>
        <v>0</v>
      </c>
      <c r="P239" s="2">
        <f>Inputs!P$259</f>
        <v>0</v>
      </c>
      <c r="Q239" s="2">
        <f>Inputs!Q$259</f>
        <v>0</v>
      </c>
    </row>
    <row r="240" spans="1:17" outlineLevel="3" x14ac:dyDescent="0.25">
      <c r="A240" s="5"/>
      <c r="B240" s="5"/>
      <c r="C240" s="10"/>
      <c r="D240" s="11"/>
      <c r="E240" s="6" t="str">
        <f>Inputs!E$260</f>
        <v xml:space="preserve">Actual totex for cost sharing reconciliation - 40:10 cost sharing - nominal (ADDN1) </v>
      </c>
      <c r="F240" s="2">
        <f>Inputs!F$260</f>
        <v>0</v>
      </c>
      <c r="G240" s="2" t="str">
        <f>Inputs!G$260</f>
        <v>£m</v>
      </c>
      <c r="H240" s="2">
        <f>Inputs!H$260</f>
        <v>0</v>
      </c>
      <c r="I240" s="2">
        <f>Inputs!I$260</f>
        <v>0</v>
      </c>
      <c r="J240" s="2">
        <f>Inputs!J$260</f>
        <v>0</v>
      </c>
      <c r="K240" s="2">
        <f>Inputs!K$260</f>
        <v>0</v>
      </c>
      <c r="L240" s="2">
        <f>Inputs!L$260</f>
        <v>0</v>
      </c>
      <c r="M240" s="2">
        <f>Inputs!M$260</f>
        <v>0</v>
      </c>
      <c r="N240" s="2">
        <f>Inputs!N$260</f>
        <v>0</v>
      </c>
      <c r="O240" s="2">
        <f>Inputs!O$260</f>
        <v>0</v>
      </c>
      <c r="P240" s="2">
        <f>Inputs!P$260</f>
        <v>0</v>
      </c>
      <c r="Q240" s="2">
        <f>Inputs!Q$260</f>
        <v>0</v>
      </c>
    </row>
    <row r="241" spans="1:17" outlineLevel="3" x14ac:dyDescent="0.25">
      <c r="A241" s="5"/>
      <c r="B241" s="5"/>
      <c r="C241" s="10"/>
      <c r="D241" s="11"/>
      <c r="E241" s="6" t="str">
        <f>Inputs!E$261</f>
        <v xml:space="preserve">Actual totex for cost sharing reconciliation - 40:10 cost sharing - nominal (ADDN2) </v>
      </c>
      <c r="F241" s="2">
        <f>Inputs!F$261</f>
        <v>0</v>
      </c>
      <c r="G241" s="2" t="str">
        <f>Inputs!G$261</f>
        <v>£m</v>
      </c>
      <c r="H241" s="2">
        <f>Inputs!H$261</f>
        <v>0</v>
      </c>
      <c r="I241" s="2">
        <f>Inputs!I$261</f>
        <v>0</v>
      </c>
      <c r="J241" s="2">
        <f>Inputs!J$261</f>
        <v>0</v>
      </c>
      <c r="K241" s="2">
        <f>Inputs!K$261</f>
        <v>0</v>
      </c>
      <c r="L241" s="2">
        <f>Inputs!L$261</f>
        <v>0</v>
      </c>
      <c r="M241" s="2">
        <f>Inputs!M$261</f>
        <v>0</v>
      </c>
      <c r="N241" s="2">
        <f>Inputs!N$261</f>
        <v>0</v>
      </c>
      <c r="O241" s="2">
        <f>Inputs!O$261</f>
        <v>0</v>
      </c>
      <c r="P241" s="2">
        <f>Inputs!P$261</f>
        <v>0</v>
      </c>
      <c r="Q241" s="2">
        <f>Inputs!Q$261</f>
        <v>0</v>
      </c>
    </row>
    <row r="242" spans="1:17" outlineLevel="2" x14ac:dyDescent="0.25">
      <c r="A242" s="5"/>
      <c r="B242" s="5"/>
      <c r="C242" s="10"/>
      <c r="D242" s="11"/>
      <c r="E242" s="6" t="str">
        <f>Indexation!E$43</f>
        <v>CPI(H) - FYA - inflate from base year (2022-23) average</v>
      </c>
      <c r="F242" s="7">
        <f>Indexation!F$43</f>
        <v>0</v>
      </c>
      <c r="G242" s="7" t="str">
        <f>Indexation!G$43</f>
        <v>%</v>
      </c>
      <c r="H242" s="7">
        <f>Indexation!H$43</f>
        <v>0</v>
      </c>
      <c r="I242" s="7">
        <f>Indexation!I$43</f>
        <v>0</v>
      </c>
      <c r="J242" s="7">
        <f>Indexation!J$43</f>
        <v>0</v>
      </c>
      <c r="K242" s="7">
        <f>Indexation!K$43</f>
        <v>0</v>
      </c>
      <c r="L242" s="7">
        <f>Indexation!L$43</f>
        <v>0</v>
      </c>
      <c r="M242" s="7">
        <f>Indexation!M$43</f>
        <v>0</v>
      </c>
      <c r="N242" s="7">
        <f>Indexation!N$43</f>
        <v>0</v>
      </c>
      <c r="O242" s="7">
        <f>Indexation!O$43</f>
        <v>0</v>
      </c>
      <c r="P242" s="7">
        <f>Indexation!P$43</f>
        <v>0</v>
      </c>
      <c r="Q242" s="7">
        <f>Indexation!Q$43</f>
        <v>0</v>
      </c>
    </row>
    <row r="243" spans="1:17" outlineLevel="2" x14ac:dyDescent="0.25">
      <c r="A243" s="5"/>
      <c r="B243" s="5"/>
      <c r="C243" s="10"/>
      <c r="D243" s="11"/>
      <c r="E243" s="6" t="str">
        <f>Time!E$56</f>
        <v>Forecast period flag</v>
      </c>
      <c r="F243" s="3">
        <f>Time!F$56</f>
        <v>0</v>
      </c>
      <c r="G243" s="3" t="str">
        <f>Time!G$56</f>
        <v>flag</v>
      </c>
      <c r="H243" s="3">
        <f>Time!H$56</f>
        <v>5</v>
      </c>
      <c r="I243" s="3">
        <f>Time!I$56</f>
        <v>0</v>
      </c>
      <c r="J243" s="3">
        <f>Time!J$56</f>
        <v>0</v>
      </c>
      <c r="K243" s="3">
        <f>Time!K$56</f>
        <v>0</v>
      </c>
      <c r="L243" s="3">
        <f>Time!L$56</f>
        <v>1</v>
      </c>
      <c r="M243" s="3">
        <f>Time!M$56</f>
        <v>1</v>
      </c>
      <c r="N243" s="3">
        <f>Time!N$56</f>
        <v>1</v>
      </c>
      <c r="O243" s="3">
        <f>Time!O$56</f>
        <v>1</v>
      </c>
      <c r="P243" s="3">
        <f>Time!P$56</f>
        <v>1</v>
      </c>
      <c r="Q243" s="3">
        <f>Time!Q$56</f>
        <v>0</v>
      </c>
    </row>
    <row r="244" spans="1:17" outlineLevel="2" x14ac:dyDescent="0.25">
      <c r="E244" s="18" t="s">
        <v>880</v>
      </c>
      <c r="G244" s="18" t="s">
        <v>212</v>
      </c>
      <c r="H244" s="1">
        <f t="shared" ref="H244:H249" si="90">SUM(J244:Q244)</f>
        <v>0</v>
      </c>
      <c r="J244" s="1">
        <f t="shared" ref="J244:Q249" si="91">IF(J$242=0,0,(J236/J$242)*J$243)</f>
        <v>0</v>
      </c>
      <c r="K244" s="1">
        <f t="shared" si="91"/>
        <v>0</v>
      </c>
      <c r="L244" s="1">
        <f t="shared" si="91"/>
        <v>0</v>
      </c>
      <c r="M244" s="1">
        <f t="shared" si="91"/>
        <v>0</v>
      </c>
      <c r="N244" s="1">
        <f t="shared" si="91"/>
        <v>0</v>
      </c>
      <c r="O244" s="1">
        <f t="shared" si="91"/>
        <v>0</v>
      </c>
      <c r="P244" s="1">
        <f t="shared" si="91"/>
        <v>0</v>
      </c>
      <c r="Q244" s="1">
        <f t="shared" si="91"/>
        <v>0</v>
      </c>
    </row>
    <row r="245" spans="1:17" outlineLevel="3" x14ac:dyDescent="0.25">
      <c r="E245" s="18" t="s">
        <v>881</v>
      </c>
      <c r="G245" s="18" t="s">
        <v>212</v>
      </c>
      <c r="H245" s="1">
        <f t="shared" si="90"/>
        <v>0</v>
      </c>
      <c r="J245" s="1">
        <f t="shared" si="91"/>
        <v>0</v>
      </c>
      <c r="K245" s="1">
        <f t="shared" si="91"/>
        <v>0</v>
      </c>
      <c r="L245" s="1">
        <f t="shared" si="91"/>
        <v>0</v>
      </c>
      <c r="M245" s="1">
        <f t="shared" si="91"/>
        <v>0</v>
      </c>
      <c r="N245" s="1">
        <f t="shared" si="91"/>
        <v>0</v>
      </c>
      <c r="O245" s="1">
        <f t="shared" si="91"/>
        <v>0</v>
      </c>
      <c r="P245" s="1">
        <f t="shared" si="91"/>
        <v>0</v>
      </c>
      <c r="Q245" s="1">
        <f t="shared" si="91"/>
        <v>0</v>
      </c>
    </row>
    <row r="246" spans="1:17" outlineLevel="3" x14ac:dyDescent="0.25">
      <c r="E246" s="18" t="s">
        <v>882</v>
      </c>
      <c r="G246" s="18" t="s">
        <v>212</v>
      </c>
      <c r="H246" s="1">
        <f t="shared" si="90"/>
        <v>0</v>
      </c>
      <c r="J246" s="1">
        <f t="shared" si="91"/>
        <v>0</v>
      </c>
      <c r="K246" s="1">
        <f t="shared" si="91"/>
        <v>0</v>
      </c>
      <c r="L246" s="1">
        <f t="shared" si="91"/>
        <v>0</v>
      </c>
      <c r="M246" s="1">
        <f t="shared" si="91"/>
        <v>0</v>
      </c>
      <c r="N246" s="1">
        <f t="shared" si="91"/>
        <v>0</v>
      </c>
      <c r="O246" s="1">
        <f t="shared" si="91"/>
        <v>0</v>
      </c>
      <c r="P246" s="1">
        <f t="shared" si="91"/>
        <v>0</v>
      </c>
      <c r="Q246" s="1">
        <f t="shared" si="91"/>
        <v>0</v>
      </c>
    </row>
    <row r="247" spans="1:17" outlineLevel="3" x14ac:dyDescent="0.25">
      <c r="E247" s="18" t="s">
        <v>883</v>
      </c>
      <c r="G247" s="18" t="s">
        <v>212</v>
      </c>
      <c r="H247" s="1">
        <f t="shared" si="90"/>
        <v>0</v>
      </c>
      <c r="J247" s="1">
        <f t="shared" si="91"/>
        <v>0</v>
      </c>
      <c r="K247" s="1">
        <f t="shared" si="91"/>
        <v>0</v>
      </c>
      <c r="L247" s="1">
        <f t="shared" si="91"/>
        <v>0</v>
      </c>
      <c r="M247" s="1">
        <f t="shared" si="91"/>
        <v>0</v>
      </c>
      <c r="N247" s="1">
        <f t="shared" si="91"/>
        <v>0</v>
      </c>
      <c r="O247" s="1">
        <f t="shared" si="91"/>
        <v>0</v>
      </c>
      <c r="P247" s="1">
        <f t="shared" si="91"/>
        <v>0</v>
      </c>
      <c r="Q247" s="1">
        <f t="shared" si="91"/>
        <v>0</v>
      </c>
    </row>
    <row r="248" spans="1:17" outlineLevel="3" x14ac:dyDescent="0.25">
      <c r="E248" s="18" t="s">
        <v>884</v>
      </c>
      <c r="G248" s="18" t="s">
        <v>212</v>
      </c>
      <c r="H248" s="1">
        <f t="shared" si="90"/>
        <v>0</v>
      </c>
      <c r="J248" s="1">
        <f t="shared" si="91"/>
        <v>0</v>
      </c>
      <c r="K248" s="1">
        <f t="shared" si="91"/>
        <v>0</v>
      </c>
      <c r="L248" s="1">
        <f t="shared" si="91"/>
        <v>0</v>
      </c>
      <c r="M248" s="1">
        <f t="shared" si="91"/>
        <v>0</v>
      </c>
      <c r="N248" s="1">
        <f t="shared" si="91"/>
        <v>0</v>
      </c>
      <c r="O248" s="1">
        <f t="shared" si="91"/>
        <v>0</v>
      </c>
      <c r="P248" s="1">
        <f t="shared" si="91"/>
        <v>0</v>
      </c>
      <c r="Q248" s="1">
        <f t="shared" si="91"/>
        <v>0</v>
      </c>
    </row>
    <row r="249" spans="1:17" outlineLevel="3" x14ac:dyDescent="0.25">
      <c r="E249" s="18" t="s">
        <v>885</v>
      </c>
      <c r="G249" s="18" t="s">
        <v>212</v>
      </c>
      <c r="H249" s="1">
        <f t="shared" si="90"/>
        <v>0</v>
      </c>
      <c r="J249" s="1">
        <f t="shared" si="91"/>
        <v>0</v>
      </c>
      <c r="K249" s="1">
        <f t="shared" si="91"/>
        <v>0</v>
      </c>
      <c r="L249" s="1">
        <f t="shared" si="91"/>
        <v>0</v>
      </c>
      <c r="M249" s="1">
        <f t="shared" si="91"/>
        <v>0</v>
      </c>
      <c r="N249" s="1">
        <f t="shared" si="91"/>
        <v>0</v>
      </c>
      <c r="O249" s="1">
        <f t="shared" si="91"/>
        <v>0</v>
      </c>
      <c r="P249" s="1">
        <f t="shared" si="91"/>
        <v>0</v>
      </c>
      <c r="Q249" s="1">
        <f t="shared" si="91"/>
        <v>0</v>
      </c>
    </row>
    <row r="250" spans="1:17" outlineLevel="1" x14ac:dyDescent="0.25"/>
    <row r="251" spans="1:17" outlineLevel="1" x14ac:dyDescent="0.25"/>
    <row r="252" spans="1:17" outlineLevel="1" x14ac:dyDescent="0.25"/>
    <row r="253" spans="1:17" outlineLevel="1" x14ac:dyDescent="0.25">
      <c r="B253" s="16" t="s">
        <v>661</v>
      </c>
    </row>
    <row r="254" spans="1:17" outlineLevel="2" x14ac:dyDescent="0.25">
      <c r="B254" s="16" t="s">
        <v>886</v>
      </c>
    </row>
    <row r="255" spans="1:17" outlineLevel="3" x14ac:dyDescent="0.25">
      <c r="E255" s="18" t="str">
        <f t="shared" ref="E255:Q255" si="92">E$244</f>
        <v xml:space="preserve">Actual totex for cost sharing reconciliation - 40:10 cost sharing - real (WR) </v>
      </c>
      <c r="F255" s="1">
        <f t="shared" si="92"/>
        <v>0</v>
      </c>
      <c r="G255" s="1" t="str">
        <f t="shared" si="92"/>
        <v>£m</v>
      </c>
      <c r="H255" s="1">
        <f t="shared" si="92"/>
        <v>0</v>
      </c>
      <c r="I255" s="1">
        <f t="shared" si="92"/>
        <v>0</v>
      </c>
      <c r="J255" s="1">
        <f t="shared" si="92"/>
        <v>0</v>
      </c>
      <c r="K255" s="1">
        <f t="shared" si="92"/>
        <v>0</v>
      </c>
      <c r="L255" s="1">
        <f t="shared" si="92"/>
        <v>0</v>
      </c>
      <c r="M255" s="1">
        <f t="shared" si="92"/>
        <v>0</v>
      </c>
      <c r="N255" s="1">
        <f t="shared" si="92"/>
        <v>0</v>
      </c>
      <c r="O255" s="1">
        <f t="shared" si="92"/>
        <v>0</v>
      </c>
      <c r="P255" s="1">
        <f t="shared" si="92"/>
        <v>0</v>
      </c>
      <c r="Q255" s="1">
        <f t="shared" si="92"/>
        <v>0</v>
      </c>
    </row>
    <row r="256" spans="1:17" outlineLevel="4" x14ac:dyDescent="0.25">
      <c r="E256" s="18" t="str">
        <f t="shared" ref="E256:Q256" si="93">E$245</f>
        <v xml:space="preserve">Actual totex for cost sharing reconciliation - 40:10 cost sharing - real (WN+) </v>
      </c>
      <c r="F256" s="1">
        <f t="shared" si="93"/>
        <v>0</v>
      </c>
      <c r="G256" s="1" t="str">
        <f t="shared" si="93"/>
        <v>£m</v>
      </c>
      <c r="H256" s="1">
        <f t="shared" si="93"/>
        <v>0</v>
      </c>
      <c r="I256" s="1">
        <f t="shared" si="93"/>
        <v>0</v>
      </c>
      <c r="J256" s="1">
        <f t="shared" si="93"/>
        <v>0</v>
      </c>
      <c r="K256" s="1">
        <f t="shared" si="93"/>
        <v>0</v>
      </c>
      <c r="L256" s="1">
        <f t="shared" si="93"/>
        <v>0</v>
      </c>
      <c r="M256" s="1">
        <f t="shared" si="93"/>
        <v>0</v>
      </c>
      <c r="N256" s="1">
        <f t="shared" si="93"/>
        <v>0</v>
      </c>
      <c r="O256" s="1">
        <f t="shared" si="93"/>
        <v>0</v>
      </c>
      <c r="P256" s="1">
        <f t="shared" si="93"/>
        <v>0</v>
      </c>
      <c r="Q256" s="1">
        <f t="shared" si="93"/>
        <v>0</v>
      </c>
    </row>
    <row r="257" spans="1:17" outlineLevel="4" x14ac:dyDescent="0.25">
      <c r="E257" s="18" t="str">
        <f t="shared" ref="E257:Q257" si="94">E$246</f>
        <v xml:space="preserve">Actual totex for cost sharing reconciliation - 40:10 cost sharing - real (WWN+) </v>
      </c>
      <c r="F257" s="1">
        <f t="shared" si="94"/>
        <v>0</v>
      </c>
      <c r="G257" s="1" t="str">
        <f t="shared" si="94"/>
        <v>£m</v>
      </c>
      <c r="H257" s="1">
        <f t="shared" si="94"/>
        <v>0</v>
      </c>
      <c r="I257" s="1">
        <f t="shared" si="94"/>
        <v>0</v>
      </c>
      <c r="J257" s="1">
        <f t="shared" si="94"/>
        <v>0</v>
      </c>
      <c r="K257" s="1">
        <f t="shared" si="94"/>
        <v>0</v>
      </c>
      <c r="L257" s="1">
        <f t="shared" si="94"/>
        <v>0</v>
      </c>
      <c r="M257" s="1">
        <f t="shared" si="94"/>
        <v>0</v>
      </c>
      <c r="N257" s="1">
        <f t="shared" si="94"/>
        <v>0</v>
      </c>
      <c r="O257" s="1">
        <f t="shared" si="94"/>
        <v>0</v>
      </c>
      <c r="P257" s="1">
        <f t="shared" si="94"/>
        <v>0</v>
      </c>
      <c r="Q257" s="1">
        <f t="shared" si="94"/>
        <v>0</v>
      </c>
    </row>
    <row r="258" spans="1:17" outlineLevel="4" x14ac:dyDescent="0.25">
      <c r="E258" s="18" t="str">
        <f t="shared" ref="E258:Q258" si="95">E$247</f>
        <v xml:space="preserve">Actual totex for cost sharing reconciliation - 40:10 cost sharing - real (BIO) </v>
      </c>
      <c r="F258" s="1">
        <f t="shared" si="95"/>
        <v>0</v>
      </c>
      <c r="G258" s="1" t="str">
        <f t="shared" si="95"/>
        <v>£m</v>
      </c>
      <c r="H258" s="1">
        <f t="shared" si="95"/>
        <v>0</v>
      </c>
      <c r="I258" s="1">
        <f t="shared" si="95"/>
        <v>0</v>
      </c>
      <c r="J258" s="1">
        <f t="shared" si="95"/>
        <v>0</v>
      </c>
      <c r="K258" s="1">
        <f t="shared" si="95"/>
        <v>0</v>
      </c>
      <c r="L258" s="1">
        <f t="shared" si="95"/>
        <v>0</v>
      </c>
      <c r="M258" s="1">
        <f t="shared" si="95"/>
        <v>0</v>
      </c>
      <c r="N258" s="1">
        <f t="shared" si="95"/>
        <v>0</v>
      </c>
      <c r="O258" s="1">
        <f t="shared" si="95"/>
        <v>0</v>
      </c>
      <c r="P258" s="1">
        <f t="shared" si="95"/>
        <v>0</v>
      </c>
      <c r="Q258" s="1">
        <f t="shared" si="95"/>
        <v>0</v>
      </c>
    </row>
    <row r="259" spans="1:17" outlineLevel="4" x14ac:dyDescent="0.25">
      <c r="E259" s="18" t="str">
        <f t="shared" ref="E259:Q259" si="96">E$248</f>
        <v xml:space="preserve">Actual totex for cost sharing reconciliation - 40:10 cost sharing - real (ADDN1) </v>
      </c>
      <c r="F259" s="1">
        <f t="shared" si="96"/>
        <v>0</v>
      </c>
      <c r="G259" s="1" t="str">
        <f t="shared" si="96"/>
        <v>£m</v>
      </c>
      <c r="H259" s="1">
        <f t="shared" si="96"/>
        <v>0</v>
      </c>
      <c r="I259" s="1">
        <f t="shared" si="96"/>
        <v>0</v>
      </c>
      <c r="J259" s="1">
        <f t="shared" si="96"/>
        <v>0</v>
      </c>
      <c r="K259" s="1">
        <f t="shared" si="96"/>
        <v>0</v>
      </c>
      <c r="L259" s="1">
        <f t="shared" si="96"/>
        <v>0</v>
      </c>
      <c r="M259" s="1">
        <f t="shared" si="96"/>
        <v>0</v>
      </c>
      <c r="N259" s="1">
        <f t="shared" si="96"/>
        <v>0</v>
      </c>
      <c r="O259" s="1">
        <f t="shared" si="96"/>
        <v>0</v>
      </c>
      <c r="P259" s="1">
        <f t="shared" si="96"/>
        <v>0</v>
      </c>
      <c r="Q259" s="1">
        <f t="shared" si="96"/>
        <v>0</v>
      </c>
    </row>
    <row r="260" spans="1:17" outlineLevel="4" x14ac:dyDescent="0.25">
      <c r="E260" s="18" t="str">
        <f t="shared" ref="E260:Q260" si="97">E$249</f>
        <v xml:space="preserve">Actual totex for cost sharing reconciliation - 40:10 cost sharing - real (ADDN2) </v>
      </c>
      <c r="F260" s="1">
        <f t="shared" si="97"/>
        <v>0</v>
      </c>
      <c r="G260" s="1" t="str">
        <f t="shared" si="97"/>
        <v>£m</v>
      </c>
      <c r="H260" s="1">
        <f t="shared" si="97"/>
        <v>0</v>
      </c>
      <c r="I260" s="1">
        <f t="shared" si="97"/>
        <v>0</v>
      </c>
      <c r="J260" s="1">
        <f t="shared" si="97"/>
        <v>0</v>
      </c>
      <c r="K260" s="1">
        <f t="shared" si="97"/>
        <v>0</v>
      </c>
      <c r="L260" s="1">
        <f t="shared" si="97"/>
        <v>0</v>
      </c>
      <c r="M260" s="1">
        <f t="shared" si="97"/>
        <v>0</v>
      </c>
      <c r="N260" s="1">
        <f t="shared" si="97"/>
        <v>0</v>
      </c>
      <c r="O260" s="1">
        <f t="shared" si="97"/>
        <v>0</v>
      </c>
      <c r="P260" s="1">
        <f t="shared" si="97"/>
        <v>0</v>
      </c>
      <c r="Q260" s="1">
        <f t="shared" si="97"/>
        <v>0</v>
      </c>
    </row>
    <row r="261" spans="1:17" outlineLevel="3" x14ac:dyDescent="0.25">
      <c r="A261" s="5"/>
      <c r="B261" s="5"/>
      <c r="C261" s="10"/>
      <c r="D261" s="11"/>
      <c r="E261" s="6" t="str">
        <f>'Baseline adjustments'!E$144</f>
        <v xml:space="preserve">Totex allowance for cost sharing - post PCD &amp; RPE adjustment - 40:10 cost sharing - real (WR) </v>
      </c>
      <c r="F261" s="2">
        <f>'Baseline adjustments'!F$144</f>
        <v>0</v>
      </c>
      <c r="G261" s="2" t="str">
        <f>'Baseline adjustments'!G$144</f>
        <v>£m</v>
      </c>
      <c r="H261" s="2">
        <f>'Baseline adjustments'!H$144</f>
        <v>0</v>
      </c>
      <c r="I261" s="2">
        <f>'Baseline adjustments'!I$144</f>
        <v>0</v>
      </c>
      <c r="J261" s="2">
        <f>'Baseline adjustments'!J$144</f>
        <v>0</v>
      </c>
      <c r="K261" s="2">
        <f>'Baseline adjustments'!K$144</f>
        <v>0</v>
      </c>
      <c r="L261" s="2">
        <f>'Baseline adjustments'!L$144</f>
        <v>0</v>
      </c>
      <c r="M261" s="2">
        <f>'Baseline adjustments'!M$144</f>
        <v>0</v>
      </c>
      <c r="N261" s="2">
        <f>'Baseline adjustments'!N$144</f>
        <v>0</v>
      </c>
      <c r="O261" s="2">
        <f>'Baseline adjustments'!O$144</f>
        <v>0</v>
      </c>
      <c r="P261" s="2">
        <f>'Baseline adjustments'!P$144</f>
        <v>0</v>
      </c>
      <c r="Q261" s="2">
        <f>'Baseline adjustments'!Q$144</f>
        <v>0</v>
      </c>
    </row>
    <row r="262" spans="1:17" outlineLevel="4" x14ac:dyDescent="0.25">
      <c r="A262" s="5"/>
      <c r="B262" s="5"/>
      <c r="C262" s="10"/>
      <c r="D262" s="11"/>
      <c r="E262" s="6" t="str">
        <f>'Baseline adjustments'!E$145</f>
        <v xml:space="preserve">Totex allowance for cost sharing - post PCD &amp; RPE adjustment - 40:10 cost sharing - real (WN+) </v>
      </c>
      <c r="F262" s="2">
        <f>'Baseline adjustments'!F$145</f>
        <v>0</v>
      </c>
      <c r="G262" s="2" t="str">
        <f>'Baseline adjustments'!G$145</f>
        <v>£m</v>
      </c>
      <c r="H262" s="2">
        <f>'Baseline adjustments'!H$145</f>
        <v>0</v>
      </c>
      <c r="I262" s="2">
        <f>'Baseline adjustments'!I$145</f>
        <v>0</v>
      </c>
      <c r="J262" s="2">
        <f>'Baseline adjustments'!J$145</f>
        <v>0</v>
      </c>
      <c r="K262" s="2">
        <f>'Baseline adjustments'!K$145</f>
        <v>0</v>
      </c>
      <c r="L262" s="2">
        <f>'Baseline adjustments'!L$145</f>
        <v>0</v>
      </c>
      <c r="M262" s="2">
        <f>'Baseline adjustments'!M$145</f>
        <v>0</v>
      </c>
      <c r="N262" s="2">
        <f>'Baseline adjustments'!N$145</f>
        <v>0</v>
      </c>
      <c r="O262" s="2">
        <f>'Baseline adjustments'!O$145</f>
        <v>0</v>
      </c>
      <c r="P262" s="2">
        <f>'Baseline adjustments'!P$145</f>
        <v>0</v>
      </c>
      <c r="Q262" s="2">
        <f>'Baseline adjustments'!Q$145</f>
        <v>0</v>
      </c>
    </row>
    <row r="263" spans="1:17" outlineLevel="4" x14ac:dyDescent="0.25">
      <c r="A263" s="5"/>
      <c r="B263" s="5"/>
      <c r="C263" s="10"/>
      <c r="D263" s="11"/>
      <c r="E263" s="6" t="str">
        <f>'Baseline adjustments'!E$146</f>
        <v xml:space="preserve">Totex allowance for cost sharing - post PCD &amp; RPE adjustment - 40:10 cost sharing - real (WWN+) </v>
      </c>
      <c r="F263" s="2">
        <f>'Baseline adjustments'!F$146</f>
        <v>0</v>
      </c>
      <c r="G263" s="2" t="str">
        <f>'Baseline adjustments'!G$146</f>
        <v>£m</v>
      </c>
      <c r="H263" s="2">
        <f>'Baseline adjustments'!H$146</f>
        <v>0</v>
      </c>
      <c r="I263" s="2">
        <f>'Baseline adjustments'!I$146</f>
        <v>0</v>
      </c>
      <c r="J263" s="2">
        <f>'Baseline adjustments'!J$146</f>
        <v>0</v>
      </c>
      <c r="K263" s="2">
        <f>'Baseline adjustments'!K$146</f>
        <v>0</v>
      </c>
      <c r="L263" s="2">
        <f>'Baseline adjustments'!L$146</f>
        <v>0</v>
      </c>
      <c r="M263" s="2">
        <f>'Baseline adjustments'!M$146</f>
        <v>0</v>
      </c>
      <c r="N263" s="2">
        <f>'Baseline adjustments'!N$146</f>
        <v>0</v>
      </c>
      <c r="O263" s="2">
        <f>'Baseline adjustments'!O$146</f>
        <v>0</v>
      </c>
      <c r="P263" s="2">
        <f>'Baseline adjustments'!P$146</f>
        <v>0</v>
      </c>
      <c r="Q263" s="2">
        <f>'Baseline adjustments'!Q$146</f>
        <v>0</v>
      </c>
    </row>
    <row r="264" spans="1:17" outlineLevel="4" x14ac:dyDescent="0.25">
      <c r="A264" s="5"/>
      <c r="B264" s="5"/>
      <c r="C264" s="10"/>
      <c r="D264" s="11"/>
      <c r="E264" s="6" t="str">
        <f>'Baseline adjustments'!E$147</f>
        <v xml:space="preserve">Totex allowance for cost sharing - post PCD &amp; RPE adjustment - 40:10 cost sharing - real (BIO) </v>
      </c>
      <c r="F264" s="2">
        <f>'Baseline adjustments'!F$147</f>
        <v>0</v>
      </c>
      <c r="G264" s="2" t="str">
        <f>'Baseline adjustments'!G$147</f>
        <v>£m</v>
      </c>
      <c r="H264" s="2">
        <f>'Baseline adjustments'!H$147</f>
        <v>0</v>
      </c>
      <c r="I264" s="2">
        <f>'Baseline adjustments'!I$147</f>
        <v>0</v>
      </c>
      <c r="J264" s="2">
        <f>'Baseline adjustments'!J$147</f>
        <v>0</v>
      </c>
      <c r="K264" s="2">
        <f>'Baseline adjustments'!K$147</f>
        <v>0</v>
      </c>
      <c r="L264" s="2">
        <f>'Baseline adjustments'!L$147</f>
        <v>0</v>
      </c>
      <c r="M264" s="2">
        <f>'Baseline adjustments'!M$147</f>
        <v>0</v>
      </c>
      <c r="N264" s="2">
        <f>'Baseline adjustments'!N$147</f>
        <v>0</v>
      </c>
      <c r="O264" s="2">
        <f>'Baseline adjustments'!O$147</f>
        <v>0</v>
      </c>
      <c r="P264" s="2">
        <f>'Baseline adjustments'!P$147</f>
        <v>0</v>
      </c>
      <c r="Q264" s="2">
        <f>'Baseline adjustments'!Q$147</f>
        <v>0</v>
      </c>
    </row>
    <row r="265" spans="1:17" outlineLevel="4" x14ac:dyDescent="0.25">
      <c r="A265" s="5"/>
      <c r="B265" s="5"/>
      <c r="C265" s="10"/>
      <c r="D265" s="11"/>
      <c r="E265" s="6" t="str">
        <f>'Baseline adjustments'!E$148</f>
        <v xml:space="preserve">Totex allowance for cost sharing - post PCD &amp; RPE adjustment - 40:10 cost sharing - real (ADDN1) </v>
      </c>
      <c r="F265" s="2">
        <f>'Baseline adjustments'!F$148</f>
        <v>0</v>
      </c>
      <c r="G265" s="2" t="str">
        <f>'Baseline adjustments'!G$148</f>
        <v>£m</v>
      </c>
      <c r="H265" s="2">
        <f>'Baseline adjustments'!H$148</f>
        <v>0</v>
      </c>
      <c r="I265" s="2">
        <f>'Baseline adjustments'!I$148</f>
        <v>0</v>
      </c>
      <c r="J265" s="2">
        <f>'Baseline adjustments'!J$148</f>
        <v>0</v>
      </c>
      <c r="K265" s="2">
        <f>'Baseline adjustments'!K$148</f>
        <v>0</v>
      </c>
      <c r="L265" s="2">
        <f>'Baseline adjustments'!L$148</f>
        <v>0</v>
      </c>
      <c r="M265" s="2">
        <f>'Baseline adjustments'!M$148</f>
        <v>0</v>
      </c>
      <c r="N265" s="2">
        <f>'Baseline adjustments'!N$148</f>
        <v>0</v>
      </c>
      <c r="O265" s="2">
        <f>'Baseline adjustments'!O$148</f>
        <v>0</v>
      </c>
      <c r="P265" s="2">
        <f>'Baseline adjustments'!P$148</f>
        <v>0</v>
      </c>
      <c r="Q265" s="2">
        <f>'Baseline adjustments'!Q$148</f>
        <v>0</v>
      </c>
    </row>
    <row r="266" spans="1:17" outlineLevel="4" x14ac:dyDescent="0.25">
      <c r="A266" s="5"/>
      <c r="B266" s="5"/>
      <c r="C266" s="10"/>
      <c r="D266" s="11"/>
      <c r="E266" s="6" t="str">
        <f>'Baseline adjustments'!E$149</f>
        <v xml:space="preserve">Totex allowance for cost sharing - post PCD &amp; RPE adjustment - 40:10 cost sharing - real (ADDN2) </v>
      </c>
      <c r="F266" s="2">
        <f>'Baseline adjustments'!F$149</f>
        <v>0</v>
      </c>
      <c r="G266" s="2" t="str">
        <f>'Baseline adjustments'!G$149</f>
        <v>£m</v>
      </c>
      <c r="H266" s="2">
        <f>'Baseline adjustments'!H$149</f>
        <v>0</v>
      </c>
      <c r="I266" s="2">
        <f>'Baseline adjustments'!I$149</f>
        <v>0</v>
      </c>
      <c r="J266" s="2">
        <f>'Baseline adjustments'!J$149</f>
        <v>0</v>
      </c>
      <c r="K266" s="2">
        <f>'Baseline adjustments'!K$149</f>
        <v>0</v>
      </c>
      <c r="L266" s="2">
        <f>'Baseline adjustments'!L$149</f>
        <v>0</v>
      </c>
      <c r="M266" s="2">
        <f>'Baseline adjustments'!M$149</f>
        <v>0</v>
      </c>
      <c r="N266" s="2">
        <f>'Baseline adjustments'!N$149</f>
        <v>0</v>
      </c>
      <c r="O266" s="2">
        <f>'Baseline adjustments'!O$149</f>
        <v>0</v>
      </c>
      <c r="P266" s="2">
        <f>'Baseline adjustments'!P$149</f>
        <v>0</v>
      </c>
      <c r="Q266" s="2">
        <f>'Baseline adjustments'!Q$149</f>
        <v>0</v>
      </c>
    </row>
    <row r="267" spans="1:17" outlineLevel="3" x14ac:dyDescent="0.25">
      <c r="A267" s="5"/>
      <c r="B267" s="5"/>
      <c r="C267" s="10"/>
      <c r="D267" s="11"/>
      <c r="E267" s="6" t="str">
        <f>Time!E$56</f>
        <v>Forecast period flag</v>
      </c>
      <c r="F267" s="3">
        <f>Time!F$56</f>
        <v>0</v>
      </c>
      <c r="G267" s="3" t="str">
        <f>Time!G$56</f>
        <v>flag</v>
      </c>
      <c r="H267" s="3">
        <f>Time!H$56</f>
        <v>5</v>
      </c>
      <c r="I267" s="3">
        <f>Time!I$56</f>
        <v>0</v>
      </c>
      <c r="J267" s="3">
        <f>Time!J$56</f>
        <v>0</v>
      </c>
      <c r="K267" s="3">
        <f>Time!K$56</f>
        <v>0</v>
      </c>
      <c r="L267" s="3">
        <f>Time!L$56</f>
        <v>1</v>
      </c>
      <c r="M267" s="3">
        <f>Time!M$56</f>
        <v>1</v>
      </c>
      <c r="N267" s="3">
        <f>Time!N$56</f>
        <v>1</v>
      </c>
      <c r="O267" s="3">
        <f>Time!O$56</f>
        <v>1</v>
      </c>
      <c r="P267" s="3">
        <f>Time!P$56</f>
        <v>1</v>
      </c>
      <c r="Q267" s="3">
        <f>Time!Q$56</f>
        <v>0</v>
      </c>
    </row>
    <row r="268" spans="1:17" outlineLevel="3" x14ac:dyDescent="0.25">
      <c r="E268" s="18" t="s">
        <v>887</v>
      </c>
      <c r="G268" s="18" t="s">
        <v>212</v>
      </c>
      <c r="H268" s="1">
        <f t="shared" ref="H268:H273" si="98">SUM(J268:Q268)</f>
        <v>0</v>
      </c>
      <c r="J268" s="1">
        <f t="shared" ref="J268:Q273" si="99">(J255-J261)*J$267</f>
        <v>0</v>
      </c>
      <c r="K268" s="1">
        <f t="shared" si="99"/>
        <v>0</v>
      </c>
      <c r="L268" s="1">
        <f t="shared" si="99"/>
        <v>0</v>
      </c>
      <c r="M268" s="1">
        <f t="shared" si="99"/>
        <v>0</v>
      </c>
      <c r="N268" s="1">
        <f t="shared" si="99"/>
        <v>0</v>
      </c>
      <c r="O268" s="1">
        <f t="shared" si="99"/>
        <v>0</v>
      </c>
      <c r="P268" s="1">
        <f t="shared" si="99"/>
        <v>0</v>
      </c>
      <c r="Q268" s="1">
        <f t="shared" si="99"/>
        <v>0</v>
      </c>
    </row>
    <row r="269" spans="1:17" outlineLevel="4" x14ac:dyDescent="0.25">
      <c r="E269" s="18" t="s">
        <v>888</v>
      </c>
      <c r="G269" s="18" t="s">
        <v>212</v>
      </c>
      <c r="H269" s="1">
        <f t="shared" si="98"/>
        <v>0</v>
      </c>
      <c r="J269" s="1">
        <f t="shared" si="99"/>
        <v>0</v>
      </c>
      <c r="K269" s="1">
        <f t="shared" si="99"/>
        <v>0</v>
      </c>
      <c r="L269" s="1">
        <f t="shared" si="99"/>
        <v>0</v>
      </c>
      <c r="M269" s="1">
        <f t="shared" si="99"/>
        <v>0</v>
      </c>
      <c r="N269" s="1">
        <f t="shared" si="99"/>
        <v>0</v>
      </c>
      <c r="O269" s="1">
        <f t="shared" si="99"/>
        <v>0</v>
      </c>
      <c r="P269" s="1">
        <f t="shared" si="99"/>
        <v>0</v>
      </c>
      <c r="Q269" s="1">
        <f t="shared" si="99"/>
        <v>0</v>
      </c>
    </row>
    <row r="270" spans="1:17" outlineLevel="4" x14ac:dyDescent="0.25">
      <c r="E270" s="18" t="s">
        <v>889</v>
      </c>
      <c r="G270" s="18" t="s">
        <v>212</v>
      </c>
      <c r="H270" s="1">
        <f t="shared" si="98"/>
        <v>0</v>
      </c>
      <c r="J270" s="1">
        <f t="shared" si="99"/>
        <v>0</v>
      </c>
      <c r="K270" s="1">
        <f t="shared" si="99"/>
        <v>0</v>
      </c>
      <c r="L270" s="1">
        <f t="shared" si="99"/>
        <v>0</v>
      </c>
      <c r="M270" s="1">
        <f t="shared" si="99"/>
        <v>0</v>
      </c>
      <c r="N270" s="1">
        <f t="shared" si="99"/>
        <v>0</v>
      </c>
      <c r="O270" s="1">
        <f t="shared" si="99"/>
        <v>0</v>
      </c>
      <c r="P270" s="1">
        <f t="shared" si="99"/>
        <v>0</v>
      </c>
      <c r="Q270" s="1">
        <f t="shared" si="99"/>
        <v>0</v>
      </c>
    </row>
    <row r="271" spans="1:17" outlineLevel="4" x14ac:dyDescent="0.25">
      <c r="E271" s="18" t="s">
        <v>890</v>
      </c>
      <c r="G271" s="18" t="s">
        <v>212</v>
      </c>
      <c r="H271" s="1">
        <f t="shared" si="98"/>
        <v>0</v>
      </c>
      <c r="J271" s="1">
        <f t="shared" si="99"/>
        <v>0</v>
      </c>
      <c r="K271" s="1">
        <f t="shared" si="99"/>
        <v>0</v>
      </c>
      <c r="L271" s="1">
        <f t="shared" si="99"/>
        <v>0</v>
      </c>
      <c r="M271" s="1">
        <f t="shared" si="99"/>
        <v>0</v>
      </c>
      <c r="N271" s="1">
        <f t="shared" si="99"/>
        <v>0</v>
      </c>
      <c r="O271" s="1">
        <f t="shared" si="99"/>
        <v>0</v>
      </c>
      <c r="P271" s="1">
        <f t="shared" si="99"/>
        <v>0</v>
      </c>
      <c r="Q271" s="1">
        <f t="shared" si="99"/>
        <v>0</v>
      </c>
    </row>
    <row r="272" spans="1:17" outlineLevel="4" x14ac:dyDescent="0.25">
      <c r="E272" s="18" t="s">
        <v>891</v>
      </c>
      <c r="G272" s="18" t="s">
        <v>212</v>
      </c>
      <c r="H272" s="1">
        <f t="shared" si="98"/>
        <v>0</v>
      </c>
      <c r="J272" s="1">
        <f t="shared" si="99"/>
        <v>0</v>
      </c>
      <c r="K272" s="1">
        <f t="shared" si="99"/>
        <v>0</v>
      </c>
      <c r="L272" s="1">
        <f t="shared" si="99"/>
        <v>0</v>
      </c>
      <c r="M272" s="1">
        <f t="shared" si="99"/>
        <v>0</v>
      </c>
      <c r="N272" s="1">
        <f t="shared" si="99"/>
        <v>0</v>
      </c>
      <c r="O272" s="1">
        <f t="shared" si="99"/>
        <v>0</v>
      </c>
      <c r="P272" s="1">
        <f t="shared" si="99"/>
        <v>0</v>
      </c>
      <c r="Q272" s="1">
        <f t="shared" si="99"/>
        <v>0</v>
      </c>
    </row>
    <row r="273" spans="1:17" outlineLevel="4" x14ac:dyDescent="0.25">
      <c r="E273" s="18" t="s">
        <v>892</v>
      </c>
      <c r="G273" s="18" t="s">
        <v>212</v>
      </c>
      <c r="H273" s="1">
        <f t="shared" si="98"/>
        <v>0</v>
      </c>
      <c r="J273" s="1">
        <f t="shared" si="99"/>
        <v>0</v>
      </c>
      <c r="K273" s="1">
        <f t="shared" si="99"/>
        <v>0</v>
      </c>
      <c r="L273" s="1">
        <f t="shared" si="99"/>
        <v>0</v>
      </c>
      <c r="M273" s="1">
        <f t="shared" si="99"/>
        <v>0</v>
      </c>
      <c r="N273" s="1">
        <f t="shared" si="99"/>
        <v>0</v>
      </c>
      <c r="O273" s="1">
        <f t="shared" si="99"/>
        <v>0</v>
      </c>
      <c r="P273" s="1">
        <f t="shared" si="99"/>
        <v>0</v>
      </c>
      <c r="Q273" s="1">
        <f t="shared" si="99"/>
        <v>0</v>
      </c>
    </row>
    <row r="274" spans="1:17" outlineLevel="2" x14ac:dyDescent="0.25"/>
    <row r="275" spans="1:17" outlineLevel="2" x14ac:dyDescent="0.25"/>
    <row r="276" spans="1:17" outlineLevel="2" x14ac:dyDescent="0.25">
      <c r="B276" s="16" t="s">
        <v>893</v>
      </c>
    </row>
    <row r="277" spans="1:17" outlineLevel="3" x14ac:dyDescent="0.25">
      <c r="E277" s="18" t="str">
        <f t="shared" ref="E277:Q277" si="100">E$268</f>
        <v xml:space="preserve">Variance to totex allowance - 40:10 cost sharing - real (WR) </v>
      </c>
      <c r="F277" s="1">
        <f t="shared" si="100"/>
        <v>0</v>
      </c>
      <c r="G277" s="1" t="str">
        <f t="shared" si="100"/>
        <v>£m</v>
      </c>
      <c r="H277" s="1">
        <f t="shared" si="100"/>
        <v>0</v>
      </c>
      <c r="I277" s="1">
        <f t="shared" si="100"/>
        <v>0</v>
      </c>
      <c r="J277" s="1">
        <f t="shared" si="100"/>
        <v>0</v>
      </c>
      <c r="K277" s="1">
        <f t="shared" si="100"/>
        <v>0</v>
      </c>
      <c r="L277" s="1">
        <f t="shared" si="100"/>
        <v>0</v>
      </c>
      <c r="M277" s="1">
        <f t="shared" si="100"/>
        <v>0</v>
      </c>
      <c r="N277" s="1">
        <f t="shared" si="100"/>
        <v>0</v>
      </c>
      <c r="O277" s="1">
        <f t="shared" si="100"/>
        <v>0</v>
      </c>
      <c r="P277" s="1">
        <f t="shared" si="100"/>
        <v>0</v>
      </c>
      <c r="Q277" s="1">
        <f t="shared" si="100"/>
        <v>0</v>
      </c>
    </row>
    <row r="278" spans="1:17" outlineLevel="4" x14ac:dyDescent="0.25">
      <c r="E278" s="18" t="str">
        <f t="shared" ref="E278:Q278" si="101">E$269</f>
        <v xml:space="preserve">Variance to totex allowance - 40:10 cost sharing - real (WN+) </v>
      </c>
      <c r="F278" s="1">
        <f t="shared" si="101"/>
        <v>0</v>
      </c>
      <c r="G278" s="1" t="str">
        <f t="shared" si="101"/>
        <v>£m</v>
      </c>
      <c r="H278" s="1">
        <f t="shared" si="101"/>
        <v>0</v>
      </c>
      <c r="I278" s="1">
        <f t="shared" si="101"/>
        <v>0</v>
      </c>
      <c r="J278" s="1">
        <f t="shared" si="101"/>
        <v>0</v>
      </c>
      <c r="K278" s="1">
        <f t="shared" si="101"/>
        <v>0</v>
      </c>
      <c r="L278" s="1">
        <f t="shared" si="101"/>
        <v>0</v>
      </c>
      <c r="M278" s="1">
        <f t="shared" si="101"/>
        <v>0</v>
      </c>
      <c r="N278" s="1">
        <f t="shared" si="101"/>
        <v>0</v>
      </c>
      <c r="O278" s="1">
        <f t="shared" si="101"/>
        <v>0</v>
      </c>
      <c r="P278" s="1">
        <f t="shared" si="101"/>
        <v>0</v>
      </c>
      <c r="Q278" s="1">
        <f t="shared" si="101"/>
        <v>0</v>
      </c>
    </row>
    <row r="279" spans="1:17" outlineLevel="4" x14ac:dyDescent="0.25">
      <c r="E279" s="18" t="str">
        <f t="shared" ref="E279:Q279" si="102">E$270</f>
        <v xml:space="preserve">Variance to totex allowance - 40:10 cost sharing - real (WWN+) </v>
      </c>
      <c r="F279" s="1">
        <f t="shared" si="102"/>
        <v>0</v>
      </c>
      <c r="G279" s="1" t="str">
        <f t="shared" si="102"/>
        <v>£m</v>
      </c>
      <c r="H279" s="1">
        <f t="shared" si="102"/>
        <v>0</v>
      </c>
      <c r="I279" s="1">
        <f t="shared" si="102"/>
        <v>0</v>
      </c>
      <c r="J279" s="1">
        <f t="shared" si="102"/>
        <v>0</v>
      </c>
      <c r="K279" s="1">
        <f t="shared" si="102"/>
        <v>0</v>
      </c>
      <c r="L279" s="1">
        <f t="shared" si="102"/>
        <v>0</v>
      </c>
      <c r="M279" s="1">
        <f t="shared" si="102"/>
        <v>0</v>
      </c>
      <c r="N279" s="1">
        <f t="shared" si="102"/>
        <v>0</v>
      </c>
      <c r="O279" s="1">
        <f t="shared" si="102"/>
        <v>0</v>
      </c>
      <c r="P279" s="1">
        <f t="shared" si="102"/>
        <v>0</v>
      </c>
      <c r="Q279" s="1">
        <f t="shared" si="102"/>
        <v>0</v>
      </c>
    </row>
    <row r="280" spans="1:17" outlineLevel="4" x14ac:dyDescent="0.25">
      <c r="E280" s="18" t="str">
        <f t="shared" ref="E280:Q280" si="103">E$271</f>
        <v xml:space="preserve">Variance to totex allowance - 40:10 cost sharing - real (BIO) </v>
      </c>
      <c r="F280" s="1">
        <f t="shared" si="103"/>
        <v>0</v>
      </c>
      <c r="G280" s="1" t="str">
        <f t="shared" si="103"/>
        <v>£m</v>
      </c>
      <c r="H280" s="1">
        <f t="shared" si="103"/>
        <v>0</v>
      </c>
      <c r="I280" s="1">
        <f t="shared" si="103"/>
        <v>0</v>
      </c>
      <c r="J280" s="1">
        <f t="shared" si="103"/>
        <v>0</v>
      </c>
      <c r="K280" s="1">
        <f t="shared" si="103"/>
        <v>0</v>
      </c>
      <c r="L280" s="1">
        <f t="shared" si="103"/>
        <v>0</v>
      </c>
      <c r="M280" s="1">
        <f t="shared" si="103"/>
        <v>0</v>
      </c>
      <c r="N280" s="1">
        <f t="shared" si="103"/>
        <v>0</v>
      </c>
      <c r="O280" s="1">
        <f t="shared" si="103"/>
        <v>0</v>
      </c>
      <c r="P280" s="1">
        <f t="shared" si="103"/>
        <v>0</v>
      </c>
      <c r="Q280" s="1">
        <f t="shared" si="103"/>
        <v>0</v>
      </c>
    </row>
    <row r="281" spans="1:17" outlineLevel="4" x14ac:dyDescent="0.25">
      <c r="E281" s="18" t="str">
        <f t="shared" ref="E281:Q281" si="104">E$272</f>
        <v xml:space="preserve">Variance to totex allowance - 40:10 cost sharing - real (ADDN1) </v>
      </c>
      <c r="F281" s="1">
        <f t="shared" si="104"/>
        <v>0</v>
      </c>
      <c r="G281" s="1" t="str">
        <f t="shared" si="104"/>
        <v>£m</v>
      </c>
      <c r="H281" s="1">
        <f t="shared" si="104"/>
        <v>0</v>
      </c>
      <c r="I281" s="1">
        <f t="shared" si="104"/>
        <v>0</v>
      </c>
      <c r="J281" s="1">
        <f t="shared" si="104"/>
        <v>0</v>
      </c>
      <c r="K281" s="1">
        <f t="shared" si="104"/>
        <v>0</v>
      </c>
      <c r="L281" s="1">
        <f t="shared" si="104"/>
        <v>0</v>
      </c>
      <c r="M281" s="1">
        <f t="shared" si="104"/>
        <v>0</v>
      </c>
      <c r="N281" s="1">
        <f t="shared" si="104"/>
        <v>0</v>
      </c>
      <c r="O281" s="1">
        <f t="shared" si="104"/>
        <v>0</v>
      </c>
      <c r="P281" s="1">
        <f t="shared" si="104"/>
        <v>0</v>
      </c>
      <c r="Q281" s="1">
        <f t="shared" si="104"/>
        <v>0</v>
      </c>
    </row>
    <row r="282" spans="1:17" outlineLevel="4" x14ac:dyDescent="0.25">
      <c r="E282" s="18" t="str">
        <f t="shared" ref="E282:Q282" si="105">E$273</f>
        <v xml:space="preserve">Variance to totex allowance - 40:10 cost sharing - real (ADDN2) </v>
      </c>
      <c r="F282" s="1">
        <f t="shared" si="105"/>
        <v>0</v>
      </c>
      <c r="G282" s="1" t="str">
        <f t="shared" si="105"/>
        <v>£m</v>
      </c>
      <c r="H282" s="1">
        <f t="shared" si="105"/>
        <v>0</v>
      </c>
      <c r="I282" s="1">
        <f t="shared" si="105"/>
        <v>0</v>
      </c>
      <c r="J282" s="1">
        <f t="shared" si="105"/>
        <v>0</v>
      </c>
      <c r="K282" s="1">
        <f t="shared" si="105"/>
        <v>0</v>
      </c>
      <c r="L282" s="1">
        <f t="shared" si="105"/>
        <v>0</v>
      </c>
      <c r="M282" s="1">
        <f t="shared" si="105"/>
        <v>0</v>
      </c>
      <c r="N282" s="1">
        <f t="shared" si="105"/>
        <v>0</v>
      </c>
      <c r="O282" s="1">
        <f t="shared" si="105"/>
        <v>0</v>
      </c>
      <c r="P282" s="1">
        <f t="shared" si="105"/>
        <v>0</v>
      </c>
      <c r="Q282" s="1">
        <f t="shared" si="105"/>
        <v>0</v>
      </c>
    </row>
    <row r="283" spans="1:17" outlineLevel="3" x14ac:dyDescent="0.25">
      <c r="A283" s="5"/>
      <c r="B283" s="5"/>
      <c r="C283" s="10"/>
      <c r="D283" s="11"/>
      <c r="E283" s="6" t="str">
        <f>Financing!E$13</f>
        <v>Time value of money factor</v>
      </c>
      <c r="F283" s="8">
        <f>Financing!F$13</f>
        <v>0</v>
      </c>
      <c r="G283" s="8" t="str">
        <f>Financing!G$13</f>
        <v>factor</v>
      </c>
      <c r="H283" s="8">
        <f>Financing!H$13</f>
        <v>0</v>
      </c>
      <c r="I283" s="8">
        <f>Financing!I$13</f>
        <v>0</v>
      </c>
      <c r="J283" s="8">
        <f>Financing!J$13</f>
        <v>1</v>
      </c>
      <c r="K283" s="8">
        <f>Financing!K$13</f>
        <v>1</v>
      </c>
      <c r="L283" s="8">
        <f>Financing!L$13</f>
        <v>1</v>
      </c>
      <c r="M283" s="8">
        <f>Financing!M$13</f>
        <v>1</v>
      </c>
      <c r="N283" s="8">
        <f>Financing!N$13</f>
        <v>1</v>
      </c>
      <c r="O283" s="8">
        <f>Financing!O$13</f>
        <v>1</v>
      </c>
      <c r="P283" s="8">
        <f>Financing!P$13</f>
        <v>1</v>
      </c>
      <c r="Q283" s="8">
        <f>Financing!Q$13</f>
        <v>1</v>
      </c>
    </row>
    <row r="284" spans="1:17" outlineLevel="3" x14ac:dyDescent="0.25">
      <c r="E284" s="18" t="s">
        <v>894</v>
      </c>
      <c r="G284" s="18" t="s">
        <v>212</v>
      </c>
      <c r="H284" s="1">
        <f t="shared" ref="H284:H289" si="106">SUM(J284:Q284)</f>
        <v>0</v>
      </c>
      <c r="J284" s="1">
        <f t="shared" ref="J284:Q289" si="107">J277*J$283</f>
        <v>0</v>
      </c>
      <c r="K284" s="1">
        <f t="shared" si="107"/>
        <v>0</v>
      </c>
      <c r="L284" s="1">
        <f t="shared" si="107"/>
        <v>0</v>
      </c>
      <c r="M284" s="1">
        <f t="shared" si="107"/>
        <v>0</v>
      </c>
      <c r="N284" s="1">
        <f t="shared" si="107"/>
        <v>0</v>
      </c>
      <c r="O284" s="1">
        <f t="shared" si="107"/>
        <v>0</v>
      </c>
      <c r="P284" s="1">
        <f t="shared" si="107"/>
        <v>0</v>
      </c>
      <c r="Q284" s="1">
        <f t="shared" si="107"/>
        <v>0</v>
      </c>
    </row>
    <row r="285" spans="1:17" outlineLevel="4" x14ac:dyDescent="0.25">
      <c r="E285" s="18" t="s">
        <v>895</v>
      </c>
      <c r="G285" s="18" t="s">
        <v>212</v>
      </c>
      <c r="H285" s="1">
        <f t="shared" si="106"/>
        <v>0</v>
      </c>
      <c r="J285" s="1">
        <f t="shared" si="107"/>
        <v>0</v>
      </c>
      <c r="K285" s="1">
        <f t="shared" si="107"/>
        <v>0</v>
      </c>
      <c r="L285" s="1">
        <f t="shared" si="107"/>
        <v>0</v>
      </c>
      <c r="M285" s="1">
        <f t="shared" si="107"/>
        <v>0</v>
      </c>
      <c r="N285" s="1">
        <f t="shared" si="107"/>
        <v>0</v>
      </c>
      <c r="O285" s="1">
        <f t="shared" si="107"/>
        <v>0</v>
      </c>
      <c r="P285" s="1">
        <f t="shared" si="107"/>
        <v>0</v>
      </c>
      <c r="Q285" s="1">
        <f t="shared" si="107"/>
        <v>0</v>
      </c>
    </row>
    <row r="286" spans="1:17" outlineLevel="4" x14ac:dyDescent="0.25">
      <c r="E286" s="18" t="s">
        <v>896</v>
      </c>
      <c r="G286" s="18" t="s">
        <v>212</v>
      </c>
      <c r="H286" s="1">
        <f t="shared" si="106"/>
        <v>0</v>
      </c>
      <c r="J286" s="1">
        <f t="shared" si="107"/>
        <v>0</v>
      </c>
      <c r="K286" s="1">
        <f t="shared" si="107"/>
        <v>0</v>
      </c>
      <c r="L286" s="1">
        <f t="shared" si="107"/>
        <v>0</v>
      </c>
      <c r="M286" s="1">
        <f t="shared" si="107"/>
        <v>0</v>
      </c>
      <c r="N286" s="1">
        <f t="shared" si="107"/>
        <v>0</v>
      </c>
      <c r="O286" s="1">
        <f t="shared" si="107"/>
        <v>0</v>
      </c>
      <c r="P286" s="1">
        <f t="shared" si="107"/>
        <v>0</v>
      </c>
      <c r="Q286" s="1">
        <f t="shared" si="107"/>
        <v>0</v>
      </c>
    </row>
    <row r="287" spans="1:17" outlineLevel="4" x14ac:dyDescent="0.25">
      <c r="E287" s="18" t="s">
        <v>897</v>
      </c>
      <c r="G287" s="18" t="s">
        <v>212</v>
      </c>
      <c r="H287" s="1">
        <f t="shared" si="106"/>
        <v>0</v>
      </c>
      <c r="J287" s="1">
        <f t="shared" si="107"/>
        <v>0</v>
      </c>
      <c r="K287" s="1">
        <f t="shared" si="107"/>
        <v>0</v>
      </c>
      <c r="L287" s="1">
        <f t="shared" si="107"/>
        <v>0</v>
      </c>
      <c r="M287" s="1">
        <f t="shared" si="107"/>
        <v>0</v>
      </c>
      <c r="N287" s="1">
        <f t="shared" si="107"/>
        <v>0</v>
      </c>
      <c r="O287" s="1">
        <f t="shared" si="107"/>
        <v>0</v>
      </c>
      <c r="P287" s="1">
        <f t="shared" si="107"/>
        <v>0</v>
      </c>
      <c r="Q287" s="1">
        <f t="shared" si="107"/>
        <v>0</v>
      </c>
    </row>
    <row r="288" spans="1:17" outlineLevel="4" x14ac:dyDescent="0.25">
      <c r="E288" s="18" t="s">
        <v>898</v>
      </c>
      <c r="G288" s="18" t="s">
        <v>212</v>
      </c>
      <c r="H288" s="1">
        <f t="shared" si="106"/>
        <v>0</v>
      </c>
      <c r="J288" s="1">
        <f t="shared" si="107"/>
        <v>0</v>
      </c>
      <c r="K288" s="1">
        <f t="shared" si="107"/>
        <v>0</v>
      </c>
      <c r="L288" s="1">
        <f t="shared" si="107"/>
        <v>0</v>
      </c>
      <c r="M288" s="1">
        <f t="shared" si="107"/>
        <v>0</v>
      </c>
      <c r="N288" s="1">
        <f t="shared" si="107"/>
        <v>0</v>
      </c>
      <c r="O288" s="1">
        <f t="shared" si="107"/>
        <v>0</v>
      </c>
      <c r="P288" s="1">
        <f t="shared" si="107"/>
        <v>0</v>
      </c>
      <c r="Q288" s="1">
        <f t="shared" si="107"/>
        <v>0</v>
      </c>
    </row>
    <row r="289" spans="1:17" outlineLevel="4" x14ac:dyDescent="0.25">
      <c r="E289" s="18" t="s">
        <v>899</v>
      </c>
      <c r="G289" s="18" t="s">
        <v>212</v>
      </c>
      <c r="H289" s="1">
        <f t="shared" si="106"/>
        <v>0</v>
      </c>
      <c r="J289" s="1">
        <f t="shared" si="107"/>
        <v>0</v>
      </c>
      <c r="K289" s="1">
        <f t="shared" si="107"/>
        <v>0</v>
      </c>
      <c r="L289" s="1">
        <f t="shared" si="107"/>
        <v>0</v>
      </c>
      <c r="M289" s="1">
        <f t="shared" si="107"/>
        <v>0</v>
      </c>
      <c r="N289" s="1">
        <f t="shared" si="107"/>
        <v>0</v>
      </c>
      <c r="O289" s="1">
        <f t="shared" si="107"/>
        <v>0</v>
      </c>
      <c r="P289" s="1">
        <f t="shared" si="107"/>
        <v>0</v>
      </c>
      <c r="Q289" s="1">
        <f t="shared" si="107"/>
        <v>0</v>
      </c>
    </row>
    <row r="290" spans="1:17" outlineLevel="2" x14ac:dyDescent="0.25"/>
    <row r="291" spans="1:17" outlineLevel="2" x14ac:dyDescent="0.25"/>
    <row r="292" spans="1:17" outlineLevel="2" x14ac:dyDescent="0.25">
      <c r="B292" s="16" t="s">
        <v>900</v>
      </c>
    </row>
    <row r="293" spans="1:17" outlineLevel="3" x14ac:dyDescent="0.25">
      <c r="E293" s="18" t="str">
        <f t="shared" ref="E293:Q293" si="108">E$284</f>
        <v xml:space="preserve">Time-adjusted variance to totex allowance - 40:10 cost sharing - real (WR) </v>
      </c>
      <c r="F293" s="1">
        <f t="shared" si="108"/>
        <v>0</v>
      </c>
      <c r="G293" s="1" t="str">
        <f t="shared" si="108"/>
        <v>£m</v>
      </c>
      <c r="H293" s="1">
        <f t="shared" si="108"/>
        <v>0</v>
      </c>
      <c r="I293" s="1">
        <f t="shared" si="108"/>
        <v>0</v>
      </c>
      <c r="J293" s="1">
        <f t="shared" si="108"/>
        <v>0</v>
      </c>
      <c r="K293" s="1">
        <f t="shared" si="108"/>
        <v>0</v>
      </c>
      <c r="L293" s="1">
        <f t="shared" si="108"/>
        <v>0</v>
      </c>
      <c r="M293" s="1">
        <f t="shared" si="108"/>
        <v>0</v>
      </c>
      <c r="N293" s="1">
        <f t="shared" si="108"/>
        <v>0</v>
      </c>
      <c r="O293" s="1">
        <f t="shared" si="108"/>
        <v>0</v>
      </c>
      <c r="P293" s="1">
        <f t="shared" si="108"/>
        <v>0</v>
      </c>
      <c r="Q293" s="1">
        <f t="shared" si="108"/>
        <v>0</v>
      </c>
    </row>
    <row r="294" spans="1:17" outlineLevel="4" x14ac:dyDescent="0.25">
      <c r="E294" s="18" t="str">
        <f t="shared" ref="E294:Q294" si="109">E$285</f>
        <v xml:space="preserve">Time-adjusted variance to totex allowance - 40:10 cost sharing - real (WN+) </v>
      </c>
      <c r="F294" s="1">
        <f t="shared" si="109"/>
        <v>0</v>
      </c>
      <c r="G294" s="1" t="str">
        <f t="shared" si="109"/>
        <v>£m</v>
      </c>
      <c r="H294" s="1">
        <f t="shared" si="109"/>
        <v>0</v>
      </c>
      <c r="I294" s="1">
        <f t="shared" si="109"/>
        <v>0</v>
      </c>
      <c r="J294" s="1">
        <f t="shared" si="109"/>
        <v>0</v>
      </c>
      <c r="K294" s="1">
        <f t="shared" si="109"/>
        <v>0</v>
      </c>
      <c r="L294" s="1">
        <f t="shared" si="109"/>
        <v>0</v>
      </c>
      <c r="M294" s="1">
        <f t="shared" si="109"/>
        <v>0</v>
      </c>
      <c r="N294" s="1">
        <f t="shared" si="109"/>
        <v>0</v>
      </c>
      <c r="O294" s="1">
        <f t="shared" si="109"/>
        <v>0</v>
      </c>
      <c r="P294" s="1">
        <f t="shared" si="109"/>
        <v>0</v>
      </c>
      <c r="Q294" s="1">
        <f t="shared" si="109"/>
        <v>0</v>
      </c>
    </row>
    <row r="295" spans="1:17" outlineLevel="4" x14ac:dyDescent="0.25">
      <c r="E295" s="18" t="str">
        <f t="shared" ref="E295:Q295" si="110">E$286</f>
        <v xml:space="preserve">Time-adjusted variance to totex allowance - 40:10 cost sharing - real (WWN+) </v>
      </c>
      <c r="F295" s="1">
        <f t="shared" si="110"/>
        <v>0</v>
      </c>
      <c r="G295" s="1" t="str">
        <f t="shared" si="110"/>
        <v>£m</v>
      </c>
      <c r="H295" s="1">
        <f t="shared" si="110"/>
        <v>0</v>
      </c>
      <c r="I295" s="1">
        <f t="shared" si="110"/>
        <v>0</v>
      </c>
      <c r="J295" s="1">
        <f t="shared" si="110"/>
        <v>0</v>
      </c>
      <c r="K295" s="1">
        <f t="shared" si="110"/>
        <v>0</v>
      </c>
      <c r="L295" s="1">
        <f t="shared" si="110"/>
        <v>0</v>
      </c>
      <c r="M295" s="1">
        <f t="shared" si="110"/>
        <v>0</v>
      </c>
      <c r="N295" s="1">
        <f t="shared" si="110"/>
        <v>0</v>
      </c>
      <c r="O295" s="1">
        <f t="shared" si="110"/>
        <v>0</v>
      </c>
      <c r="P295" s="1">
        <f t="shared" si="110"/>
        <v>0</v>
      </c>
      <c r="Q295" s="1">
        <f t="shared" si="110"/>
        <v>0</v>
      </c>
    </row>
    <row r="296" spans="1:17" outlineLevel="4" x14ac:dyDescent="0.25">
      <c r="E296" s="18" t="str">
        <f t="shared" ref="E296:Q296" si="111">E$287</f>
        <v xml:space="preserve">Time-adjusted variance to totex allowance - 40:10 cost sharing - real (BIO) </v>
      </c>
      <c r="F296" s="1">
        <f t="shared" si="111"/>
        <v>0</v>
      </c>
      <c r="G296" s="1" t="str">
        <f t="shared" si="111"/>
        <v>£m</v>
      </c>
      <c r="H296" s="1">
        <f t="shared" si="111"/>
        <v>0</v>
      </c>
      <c r="I296" s="1">
        <f t="shared" si="111"/>
        <v>0</v>
      </c>
      <c r="J296" s="1">
        <f t="shared" si="111"/>
        <v>0</v>
      </c>
      <c r="K296" s="1">
        <f t="shared" si="111"/>
        <v>0</v>
      </c>
      <c r="L296" s="1">
        <f t="shared" si="111"/>
        <v>0</v>
      </c>
      <c r="M296" s="1">
        <f t="shared" si="111"/>
        <v>0</v>
      </c>
      <c r="N296" s="1">
        <f t="shared" si="111"/>
        <v>0</v>
      </c>
      <c r="O296" s="1">
        <f t="shared" si="111"/>
        <v>0</v>
      </c>
      <c r="P296" s="1">
        <f t="shared" si="111"/>
        <v>0</v>
      </c>
      <c r="Q296" s="1">
        <f t="shared" si="111"/>
        <v>0</v>
      </c>
    </row>
    <row r="297" spans="1:17" outlineLevel="4" x14ac:dyDescent="0.25">
      <c r="E297" s="18" t="str">
        <f t="shared" ref="E297:Q297" si="112">E$288</f>
        <v xml:space="preserve">Time-adjusted variance to totex allowance - 40:10 cost sharing - real (ADDN1) </v>
      </c>
      <c r="F297" s="1">
        <f t="shared" si="112"/>
        <v>0</v>
      </c>
      <c r="G297" s="1" t="str">
        <f t="shared" si="112"/>
        <v>£m</v>
      </c>
      <c r="H297" s="1">
        <f t="shared" si="112"/>
        <v>0</v>
      </c>
      <c r="I297" s="1">
        <f t="shared" si="112"/>
        <v>0</v>
      </c>
      <c r="J297" s="1">
        <f t="shared" si="112"/>
        <v>0</v>
      </c>
      <c r="K297" s="1">
        <f t="shared" si="112"/>
        <v>0</v>
      </c>
      <c r="L297" s="1">
        <f t="shared" si="112"/>
        <v>0</v>
      </c>
      <c r="M297" s="1">
        <f t="shared" si="112"/>
        <v>0</v>
      </c>
      <c r="N297" s="1">
        <f t="shared" si="112"/>
        <v>0</v>
      </c>
      <c r="O297" s="1">
        <f t="shared" si="112"/>
        <v>0</v>
      </c>
      <c r="P297" s="1">
        <f t="shared" si="112"/>
        <v>0</v>
      </c>
      <c r="Q297" s="1">
        <f t="shared" si="112"/>
        <v>0</v>
      </c>
    </row>
    <row r="298" spans="1:17" outlineLevel="4" x14ac:dyDescent="0.25">
      <c r="E298" s="18" t="str">
        <f t="shared" ref="E298:Q298" si="113">E$289</f>
        <v xml:space="preserve">Time-adjusted variance to totex allowance - 40:10 cost sharing - real (ADDN2) </v>
      </c>
      <c r="F298" s="1">
        <f t="shared" si="113"/>
        <v>0</v>
      </c>
      <c r="G298" s="1" t="str">
        <f t="shared" si="113"/>
        <v>£m</v>
      </c>
      <c r="H298" s="1">
        <f t="shared" si="113"/>
        <v>0</v>
      </c>
      <c r="I298" s="1">
        <f t="shared" si="113"/>
        <v>0</v>
      </c>
      <c r="J298" s="1">
        <f t="shared" si="113"/>
        <v>0</v>
      </c>
      <c r="K298" s="1">
        <f t="shared" si="113"/>
        <v>0</v>
      </c>
      <c r="L298" s="1">
        <f t="shared" si="113"/>
        <v>0</v>
      </c>
      <c r="M298" s="1">
        <f t="shared" si="113"/>
        <v>0</v>
      </c>
      <c r="N298" s="1">
        <f t="shared" si="113"/>
        <v>0</v>
      </c>
      <c r="O298" s="1">
        <f t="shared" si="113"/>
        <v>0</v>
      </c>
      <c r="P298" s="1">
        <f t="shared" si="113"/>
        <v>0</v>
      </c>
      <c r="Q298" s="1">
        <f t="shared" si="113"/>
        <v>0</v>
      </c>
    </row>
    <row r="299" spans="1:17" outlineLevel="3" x14ac:dyDescent="0.25">
      <c r="A299" s="5"/>
      <c r="B299" s="5"/>
      <c r="C299" s="10"/>
      <c r="D299" s="11"/>
      <c r="E299" s="6" t="s">
        <v>901</v>
      </c>
      <c r="F299" s="2">
        <f t="shared" ref="F299:F304" si="114">SUM($J293:$Q293)</f>
        <v>0</v>
      </c>
      <c r="G299" s="6" t="s">
        <v>212</v>
      </c>
      <c r="H299" s="1"/>
    </row>
    <row r="300" spans="1:17" outlineLevel="4" x14ac:dyDescent="0.25">
      <c r="A300" s="5"/>
      <c r="B300" s="5"/>
      <c r="C300" s="10"/>
      <c r="D300" s="11"/>
      <c r="E300" s="6" t="s">
        <v>902</v>
      </c>
      <c r="F300" s="2">
        <f t="shared" si="114"/>
        <v>0</v>
      </c>
      <c r="G300" s="6" t="s">
        <v>212</v>
      </c>
      <c r="H300" s="1"/>
    </row>
    <row r="301" spans="1:17" outlineLevel="4" x14ac:dyDescent="0.25">
      <c r="A301" s="5"/>
      <c r="B301" s="5"/>
      <c r="C301" s="10"/>
      <c r="D301" s="11"/>
      <c r="E301" s="6" t="s">
        <v>903</v>
      </c>
      <c r="F301" s="2">
        <f t="shared" si="114"/>
        <v>0</v>
      </c>
      <c r="G301" s="6" t="s">
        <v>212</v>
      </c>
      <c r="H301" s="1"/>
    </row>
    <row r="302" spans="1:17" outlineLevel="4" x14ac:dyDescent="0.25">
      <c r="A302" s="5"/>
      <c r="B302" s="5"/>
      <c r="C302" s="10"/>
      <c r="D302" s="11"/>
      <c r="E302" s="6" t="s">
        <v>904</v>
      </c>
      <c r="F302" s="2">
        <f t="shared" si="114"/>
        <v>0</v>
      </c>
      <c r="G302" s="6" t="s">
        <v>212</v>
      </c>
      <c r="H302" s="1"/>
    </row>
    <row r="303" spans="1:17" outlineLevel="4" x14ac:dyDescent="0.25">
      <c r="A303" s="5"/>
      <c r="B303" s="5"/>
      <c r="C303" s="10"/>
      <c r="D303" s="11"/>
      <c r="E303" s="6" t="s">
        <v>905</v>
      </c>
      <c r="F303" s="2">
        <f t="shared" si="114"/>
        <v>0</v>
      </c>
      <c r="G303" s="6" t="s">
        <v>212</v>
      </c>
      <c r="H303" s="1"/>
    </row>
    <row r="304" spans="1:17" outlineLevel="4" x14ac:dyDescent="0.25">
      <c r="A304" s="5"/>
      <c r="B304" s="5"/>
      <c r="C304" s="10"/>
      <c r="D304" s="11"/>
      <c r="E304" s="6" t="s">
        <v>906</v>
      </c>
      <c r="F304" s="2">
        <f t="shared" si="114"/>
        <v>0</v>
      </c>
      <c r="G304" s="6" t="s">
        <v>212</v>
      </c>
      <c r="H304" s="1"/>
    </row>
    <row r="305" spans="1:8" outlineLevel="2" x14ac:dyDescent="0.25"/>
    <row r="306" spans="1:8" outlineLevel="1" x14ac:dyDescent="0.25"/>
    <row r="307" spans="1:8" outlineLevel="1" x14ac:dyDescent="0.25">
      <c r="B307" s="16" t="s">
        <v>683</v>
      </c>
    </row>
    <row r="308" spans="1:8" outlineLevel="2" x14ac:dyDescent="0.25">
      <c r="B308" s="16" t="s">
        <v>907</v>
      </c>
    </row>
    <row r="309" spans="1:8" outlineLevel="3" x14ac:dyDescent="0.25">
      <c r="E309" s="18" t="str">
        <f t="shared" ref="E309:G309" si="115">E$299</f>
        <v xml:space="preserve">Total variance to totex allowance - 40:10 cost sharing - real (WR) </v>
      </c>
      <c r="F309" s="1">
        <f t="shared" si="115"/>
        <v>0</v>
      </c>
      <c r="G309" s="18" t="str">
        <f t="shared" si="115"/>
        <v>£m</v>
      </c>
      <c r="H309" s="1"/>
    </row>
    <row r="310" spans="1:8" outlineLevel="4" x14ac:dyDescent="0.25">
      <c r="E310" s="18" t="str">
        <f t="shared" ref="E310:G310" si="116">E$300</f>
        <v xml:space="preserve">Total variance to totex allowance - 40:10 cost sharing - real (WN+) </v>
      </c>
      <c r="F310" s="1">
        <f t="shared" si="116"/>
        <v>0</v>
      </c>
      <c r="G310" s="18" t="str">
        <f t="shared" si="116"/>
        <v>£m</v>
      </c>
      <c r="H310" s="1"/>
    </row>
    <row r="311" spans="1:8" outlineLevel="4" x14ac:dyDescent="0.25">
      <c r="E311" s="18" t="str">
        <f t="shared" ref="E311:G311" si="117">E$301</f>
        <v xml:space="preserve">Total variance to totex allowance - 40:10 cost sharing - real (WWN+) </v>
      </c>
      <c r="F311" s="1">
        <f t="shared" si="117"/>
        <v>0</v>
      </c>
      <c r="G311" s="18" t="str">
        <f t="shared" si="117"/>
        <v>£m</v>
      </c>
      <c r="H311" s="1"/>
    </row>
    <row r="312" spans="1:8" outlineLevel="4" x14ac:dyDescent="0.25">
      <c r="E312" s="18" t="str">
        <f t="shared" ref="E312:G312" si="118">E$302</f>
        <v xml:space="preserve">Total variance to totex allowance - 40:10 cost sharing - real (BIO) </v>
      </c>
      <c r="F312" s="1">
        <f t="shared" si="118"/>
        <v>0</v>
      </c>
      <c r="G312" s="18" t="str">
        <f t="shared" si="118"/>
        <v>£m</v>
      </c>
      <c r="H312" s="1"/>
    </row>
    <row r="313" spans="1:8" outlineLevel="4" x14ac:dyDescent="0.25">
      <c r="E313" s="18" t="str">
        <f t="shared" ref="E313:G313" si="119">E$303</f>
        <v xml:space="preserve">Total variance to totex allowance - 40:10 cost sharing - real (ADDN1) </v>
      </c>
      <c r="F313" s="1">
        <f t="shared" si="119"/>
        <v>0</v>
      </c>
      <c r="G313" s="18" t="str">
        <f t="shared" si="119"/>
        <v>£m</v>
      </c>
      <c r="H313" s="1"/>
    </row>
    <row r="314" spans="1:8" outlineLevel="4" x14ac:dyDescent="0.25">
      <c r="E314" s="18" t="str">
        <f t="shared" ref="E314:G314" si="120">E$304</f>
        <v xml:space="preserve">Total variance to totex allowance - 40:10 cost sharing - real (ADDN2) </v>
      </c>
      <c r="F314" s="1">
        <f t="shared" si="120"/>
        <v>0</v>
      </c>
      <c r="G314" s="18" t="str">
        <f t="shared" si="120"/>
        <v>£m</v>
      </c>
      <c r="H314" s="1"/>
    </row>
    <row r="315" spans="1:8" outlineLevel="3" x14ac:dyDescent="0.25">
      <c r="A315" s="5"/>
      <c r="B315" s="5"/>
      <c r="C315" s="10"/>
      <c r="D315" s="11"/>
      <c r="E315" s="6" t="str">
        <f>Inputs!E$352</f>
        <v>40:10 cost sharing - cost sharing outperformance rate - company share</v>
      </c>
      <c r="F315" s="7">
        <f>Inputs!F$352</f>
        <v>0</v>
      </c>
      <c r="G315" s="6" t="str">
        <f>Inputs!G$352</f>
        <v>%</v>
      </c>
      <c r="H315" s="17"/>
    </row>
    <row r="316" spans="1:8" outlineLevel="3" x14ac:dyDescent="0.25">
      <c r="A316" s="5"/>
      <c r="B316" s="5"/>
      <c r="C316" s="10"/>
      <c r="D316" s="11"/>
      <c r="E316" s="6" t="str">
        <f>Inputs!E$353</f>
        <v>40:10 cost sharing - cost sharing underperformance rate - company share</v>
      </c>
      <c r="F316" s="7">
        <f>Inputs!F$353</f>
        <v>0</v>
      </c>
      <c r="G316" s="6" t="str">
        <f>Inputs!G$353</f>
        <v>%</v>
      </c>
      <c r="H316" s="17"/>
    </row>
    <row r="317" spans="1:8" outlineLevel="3" x14ac:dyDescent="0.25">
      <c r="E317" s="18" t="s">
        <v>908</v>
      </c>
      <c r="F317" s="17">
        <f t="shared" ref="F317:F322" si="121">IF($F309&lt;0,$F$315,$F$316)</f>
        <v>0</v>
      </c>
      <c r="G317" s="18" t="s">
        <v>451</v>
      </c>
      <c r="H317" s="17"/>
    </row>
    <row r="318" spans="1:8" outlineLevel="4" x14ac:dyDescent="0.25">
      <c r="E318" s="18" t="s">
        <v>909</v>
      </c>
      <c r="F318" s="17">
        <f t="shared" si="121"/>
        <v>0</v>
      </c>
      <c r="G318" s="18" t="s">
        <v>451</v>
      </c>
      <c r="H318" s="17"/>
    </row>
    <row r="319" spans="1:8" outlineLevel="4" x14ac:dyDescent="0.25">
      <c r="E319" s="18" t="s">
        <v>910</v>
      </c>
      <c r="F319" s="17">
        <f t="shared" si="121"/>
        <v>0</v>
      </c>
      <c r="G319" s="18" t="s">
        <v>451</v>
      </c>
      <c r="H319" s="17"/>
    </row>
    <row r="320" spans="1:8" outlineLevel="4" x14ac:dyDescent="0.25">
      <c r="E320" s="18" t="s">
        <v>911</v>
      </c>
      <c r="F320" s="17">
        <f t="shared" si="121"/>
        <v>0</v>
      </c>
      <c r="G320" s="18" t="s">
        <v>451</v>
      </c>
      <c r="H320" s="17"/>
    </row>
    <row r="321" spans="2:8" outlineLevel="4" x14ac:dyDescent="0.25">
      <c r="E321" s="18" t="s">
        <v>912</v>
      </c>
      <c r="F321" s="17">
        <f t="shared" si="121"/>
        <v>0</v>
      </c>
      <c r="G321" s="18" t="s">
        <v>451</v>
      </c>
      <c r="H321" s="17"/>
    </row>
    <row r="322" spans="2:8" outlineLevel="4" x14ac:dyDescent="0.25">
      <c r="E322" s="18" t="s">
        <v>913</v>
      </c>
      <c r="F322" s="17">
        <f t="shared" si="121"/>
        <v>0</v>
      </c>
      <c r="G322" s="18" t="s">
        <v>451</v>
      </c>
      <c r="H322" s="17"/>
    </row>
    <row r="323" spans="2:8" outlineLevel="2" x14ac:dyDescent="0.25"/>
    <row r="324" spans="2:8" outlineLevel="2" x14ac:dyDescent="0.25"/>
    <row r="325" spans="2:8" outlineLevel="2" x14ac:dyDescent="0.25">
      <c r="B325" s="16" t="s">
        <v>914</v>
      </c>
    </row>
    <row r="326" spans="2:8" outlineLevel="3" x14ac:dyDescent="0.25">
      <c r="E326" s="18" t="str">
        <f t="shared" ref="E326:G326" si="122">E$299</f>
        <v xml:space="preserve">Total variance to totex allowance - 40:10 cost sharing - real (WR) </v>
      </c>
      <c r="F326" s="1">
        <f t="shared" si="122"/>
        <v>0</v>
      </c>
      <c r="G326" s="18" t="str">
        <f t="shared" si="122"/>
        <v>£m</v>
      </c>
      <c r="H326" s="1"/>
    </row>
    <row r="327" spans="2:8" outlineLevel="4" x14ac:dyDescent="0.25">
      <c r="E327" s="18" t="str">
        <f t="shared" ref="E327:G327" si="123">E$300</f>
        <v xml:space="preserve">Total variance to totex allowance - 40:10 cost sharing - real (WN+) </v>
      </c>
      <c r="F327" s="1">
        <f t="shared" si="123"/>
        <v>0</v>
      </c>
      <c r="G327" s="18" t="str">
        <f t="shared" si="123"/>
        <v>£m</v>
      </c>
      <c r="H327" s="1"/>
    </row>
    <row r="328" spans="2:8" outlineLevel="4" x14ac:dyDescent="0.25">
      <c r="E328" s="18" t="str">
        <f t="shared" ref="E328:G328" si="124">E$301</f>
        <v xml:space="preserve">Total variance to totex allowance - 40:10 cost sharing - real (WWN+) </v>
      </c>
      <c r="F328" s="1">
        <f t="shared" si="124"/>
        <v>0</v>
      </c>
      <c r="G328" s="18" t="str">
        <f t="shared" si="124"/>
        <v>£m</v>
      </c>
      <c r="H328" s="1"/>
    </row>
    <row r="329" spans="2:8" outlineLevel="4" x14ac:dyDescent="0.25">
      <c r="E329" s="18" t="str">
        <f t="shared" ref="E329:G329" si="125">E$302</f>
        <v xml:space="preserve">Total variance to totex allowance - 40:10 cost sharing - real (BIO) </v>
      </c>
      <c r="F329" s="1">
        <f t="shared" si="125"/>
        <v>0</v>
      </c>
      <c r="G329" s="18" t="str">
        <f t="shared" si="125"/>
        <v>£m</v>
      </c>
      <c r="H329" s="1"/>
    </row>
    <row r="330" spans="2:8" outlineLevel="4" x14ac:dyDescent="0.25">
      <c r="E330" s="18" t="str">
        <f t="shared" ref="E330:G330" si="126">E$303</f>
        <v xml:space="preserve">Total variance to totex allowance - 40:10 cost sharing - real (ADDN1) </v>
      </c>
      <c r="F330" s="1">
        <f t="shared" si="126"/>
        <v>0</v>
      </c>
      <c r="G330" s="18" t="str">
        <f t="shared" si="126"/>
        <v>£m</v>
      </c>
      <c r="H330" s="1"/>
    </row>
    <row r="331" spans="2:8" outlineLevel="4" x14ac:dyDescent="0.25">
      <c r="E331" s="18" t="str">
        <f t="shared" ref="E331:G331" si="127">E$304</f>
        <v xml:space="preserve">Total variance to totex allowance - 40:10 cost sharing - real (ADDN2) </v>
      </c>
      <c r="F331" s="1">
        <f t="shared" si="127"/>
        <v>0</v>
      </c>
      <c r="G331" s="18" t="str">
        <f t="shared" si="127"/>
        <v>£m</v>
      </c>
      <c r="H331" s="1"/>
    </row>
    <row r="332" spans="2:8" outlineLevel="3" x14ac:dyDescent="0.25">
      <c r="E332" s="18" t="str">
        <f t="shared" ref="E332:G332" si="128">E$317</f>
        <v xml:space="preserve">Active sharing rate - 40:10 cost sharing (WR) </v>
      </c>
      <c r="F332" s="17">
        <f t="shared" si="128"/>
        <v>0</v>
      </c>
      <c r="G332" s="18" t="str">
        <f t="shared" si="128"/>
        <v>%</v>
      </c>
      <c r="H332" s="17"/>
    </row>
    <row r="333" spans="2:8" outlineLevel="4" x14ac:dyDescent="0.25">
      <c r="E333" s="18" t="str">
        <f t="shared" ref="E333:G333" si="129">E$318</f>
        <v xml:space="preserve">Active sharing rate - 40:10 cost sharing (WN+) </v>
      </c>
      <c r="F333" s="17">
        <f t="shared" si="129"/>
        <v>0</v>
      </c>
      <c r="G333" s="18" t="str">
        <f t="shared" si="129"/>
        <v>%</v>
      </c>
      <c r="H333" s="17"/>
    </row>
    <row r="334" spans="2:8" outlineLevel="4" x14ac:dyDescent="0.25">
      <c r="E334" s="18" t="str">
        <f t="shared" ref="E334:G334" si="130">E$319</f>
        <v xml:space="preserve">Active sharing rate - 40:10 cost sharing (WWN+) </v>
      </c>
      <c r="F334" s="17">
        <f t="shared" si="130"/>
        <v>0</v>
      </c>
      <c r="G334" s="18" t="str">
        <f t="shared" si="130"/>
        <v>%</v>
      </c>
      <c r="H334" s="17"/>
    </row>
    <row r="335" spans="2:8" outlineLevel="4" x14ac:dyDescent="0.25">
      <c r="E335" s="18" t="str">
        <f t="shared" ref="E335:G335" si="131">E$320</f>
        <v xml:space="preserve">Active sharing rate - 40:10 cost sharing (BIO) </v>
      </c>
      <c r="F335" s="17">
        <f t="shared" si="131"/>
        <v>0</v>
      </c>
      <c r="G335" s="18" t="str">
        <f t="shared" si="131"/>
        <v>%</v>
      </c>
      <c r="H335" s="17"/>
    </row>
    <row r="336" spans="2:8" outlineLevel="4" x14ac:dyDescent="0.25">
      <c r="E336" s="18" t="str">
        <f t="shared" ref="E336:G336" si="132">E$321</f>
        <v xml:space="preserve">Active sharing rate - 40:10 cost sharing (ADDN1) </v>
      </c>
      <c r="F336" s="17">
        <f t="shared" si="132"/>
        <v>0</v>
      </c>
      <c r="G336" s="18" t="str">
        <f t="shared" si="132"/>
        <v>%</v>
      </c>
      <c r="H336" s="17"/>
    </row>
    <row r="337" spans="1:17" outlineLevel="4" x14ac:dyDescent="0.25">
      <c r="E337" s="18" t="str">
        <f t="shared" ref="E337:G337" si="133">E$322</f>
        <v xml:space="preserve">Active sharing rate - 40:10 cost sharing (ADDN2) </v>
      </c>
      <c r="F337" s="17">
        <f t="shared" si="133"/>
        <v>0</v>
      </c>
      <c r="G337" s="18" t="str">
        <f t="shared" si="133"/>
        <v>%</v>
      </c>
      <c r="H337" s="17"/>
    </row>
    <row r="338" spans="1:17" outlineLevel="3" x14ac:dyDescent="0.25">
      <c r="E338" s="18" t="s">
        <v>915</v>
      </c>
      <c r="F338" s="1">
        <f t="shared" ref="F338:F343" si="134">$F326*(1-$F332)</f>
        <v>0</v>
      </c>
      <c r="G338" s="18" t="s">
        <v>212</v>
      </c>
      <c r="H338" s="1"/>
    </row>
    <row r="339" spans="1:17" outlineLevel="4" x14ac:dyDescent="0.25">
      <c r="E339" s="18" t="s">
        <v>916</v>
      </c>
      <c r="F339" s="1">
        <f t="shared" si="134"/>
        <v>0</v>
      </c>
      <c r="G339" s="18" t="s">
        <v>212</v>
      </c>
      <c r="H339" s="1"/>
    </row>
    <row r="340" spans="1:17" outlineLevel="4" x14ac:dyDescent="0.25">
      <c r="E340" s="18" t="s">
        <v>917</v>
      </c>
      <c r="F340" s="1">
        <f t="shared" si="134"/>
        <v>0</v>
      </c>
      <c r="G340" s="18" t="s">
        <v>212</v>
      </c>
      <c r="H340" s="1"/>
    </row>
    <row r="341" spans="1:17" outlineLevel="4" x14ac:dyDescent="0.25">
      <c r="E341" s="18" t="s">
        <v>918</v>
      </c>
      <c r="F341" s="1">
        <f t="shared" si="134"/>
        <v>0</v>
      </c>
      <c r="G341" s="18" t="s">
        <v>212</v>
      </c>
      <c r="H341" s="1"/>
    </row>
    <row r="342" spans="1:17" outlineLevel="4" x14ac:dyDescent="0.25">
      <c r="E342" s="18" t="s">
        <v>919</v>
      </c>
      <c r="F342" s="1">
        <f t="shared" si="134"/>
        <v>0</v>
      </c>
      <c r="G342" s="18" t="s">
        <v>212</v>
      </c>
      <c r="H342" s="1"/>
    </row>
    <row r="343" spans="1:17" outlineLevel="4" x14ac:dyDescent="0.25">
      <c r="E343" s="18" t="s">
        <v>920</v>
      </c>
      <c r="F343" s="1">
        <f t="shared" si="134"/>
        <v>0</v>
      </c>
      <c r="G343" s="18" t="s">
        <v>212</v>
      </c>
      <c r="H343" s="1"/>
    </row>
    <row r="344" spans="1:17" outlineLevel="2" x14ac:dyDescent="0.25"/>
    <row r="346" spans="1:17" x14ac:dyDescent="0.25">
      <c r="A346" s="16" t="s">
        <v>921</v>
      </c>
    </row>
    <row r="347" spans="1:17" outlineLevel="1" x14ac:dyDescent="0.25">
      <c r="B347" s="16" t="s">
        <v>922</v>
      </c>
    </row>
    <row r="348" spans="1:17" outlineLevel="2" x14ac:dyDescent="0.25">
      <c r="A348" s="5"/>
      <c r="B348" s="5"/>
      <c r="C348" s="10"/>
      <c r="D348" s="11"/>
      <c r="E348" s="6" t="str">
        <f>Inputs!E$263</f>
        <v xml:space="preserve">Actual totex for cost sharing reconciliation - delivery mechanism allowance - nominal (WR) </v>
      </c>
      <c r="F348" s="2">
        <f>Inputs!F$263</f>
        <v>0</v>
      </c>
      <c r="G348" s="2" t="str">
        <f>Inputs!G$263</f>
        <v>£m</v>
      </c>
      <c r="H348" s="2">
        <f>Inputs!H$263</f>
        <v>0</v>
      </c>
      <c r="I348" s="2">
        <f>Inputs!I$263</f>
        <v>0</v>
      </c>
      <c r="J348" s="2">
        <f>Inputs!J$263</f>
        <v>0</v>
      </c>
      <c r="K348" s="2">
        <f>Inputs!K$263</f>
        <v>0</v>
      </c>
      <c r="L348" s="2">
        <f>Inputs!L$263</f>
        <v>0</v>
      </c>
      <c r="M348" s="2">
        <f>Inputs!M$263</f>
        <v>0</v>
      </c>
      <c r="N348" s="2">
        <f>Inputs!N$263</f>
        <v>0</v>
      </c>
      <c r="O348" s="2">
        <f>Inputs!O$263</f>
        <v>0</v>
      </c>
      <c r="P348" s="2">
        <f>Inputs!P$263</f>
        <v>0</v>
      </c>
      <c r="Q348" s="2">
        <f>Inputs!Q$263</f>
        <v>0</v>
      </c>
    </row>
    <row r="349" spans="1:17" outlineLevel="3" x14ac:dyDescent="0.25">
      <c r="A349" s="5"/>
      <c r="B349" s="5"/>
      <c r="C349" s="10"/>
      <c r="D349" s="11"/>
      <c r="E349" s="6" t="str">
        <f>Inputs!E$264</f>
        <v xml:space="preserve">Actual totex for cost sharing reconciliation - delivery mechanism allowance - nominal (WN+) </v>
      </c>
      <c r="F349" s="2">
        <f>Inputs!F$264</f>
        <v>0</v>
      </c>
      <c r="G349" s="2" t="str">
        <f>Inputs!G$264</f>
        <v>£m</v>
      </c>
      <c r="H349" s="2">
        <f>Inputs!H$264</f>
        <v>0</v>
      </c>
      <c r="I349" s="2">
        <f>Inputs!I$264</f>
        <v>0</v>
      </c>
      <c r="J349" s="2">
        <f>Inputs!J$264</f>
        <v>0</v>
      </c>
      <c r="K349" s="2">
        <f>Inputs!K$264</f>
        <v>0</v>
      </c>
      <c r="L349" s="2">
        <f>Inputs!L$264</f>
        <v>0</v>
      </c>
      <c r="M349" s="2">
        <f>Inputs!M$264</f>
        <v>0</v>
      </c>
      <c r="N349" s="2">
        <f>Inputs!N$264</f>
        <v>0</v>
      </c>
      <c r="O349" s="2">
        <f>Inputs!O$264</f>
        <v>0</v>
      </c>
      <c r="P349" s="2">
        <f>Inputs!P$264</f>
        <v>0</v>
      </c>
      <c r="Q349" s="2">
        <f>Inputs!Q$264</f>
        <v>0</v>
      </c>
    </row>
    <row r="350" spans="1:17" outlineLevel="3" x14ac:dyDescent="0.25">
      <c r="A350" s="5"/>
      <c r="B350" s="5"/>
      <c r="C350" s="10"/>
      <c r="D350" s="11"/>
      <c r="E350" s="6" t="str">
        <f>Inputs!E$265</f>
        <v xml:space="preserve">Actual totex for cost sharing reconciliation - delivery mechanism allowance - nominal (WWN+) </v>
      </c>
      <c r="F350" s="2">
        <f>Inputs!F$265</f>
        <v>0</v>
      </c>
      <c r="G350" s="2" t="str">
        <f>Inputs!G$265</f>
        <v>£m</v>
      </c>
      <c r="H350" s="2">
        <f>Inputs!H$265</f>
        <v>0</v>
      </c>
      <c r="I350" s="2">
        <f>Inputs!I$265</f>
        <v>0</v>
      </c>
      <c r="J350" s="2">
        <f>Inputs!J$265</f>
        <v>0</v>
      </c>
      <c r="K350" s="2">
        <f>Inputs!K$265</f>
        <v>0</v>
      </c>
      <c r="L350" s="2">
        <f>Inputs!L$265</f>
        <v>0</v>
      </c>
      <c r="M350" s="2">
        <f>Inputs!M$265</f>
        <v>0</v>
      </c>
      <c r="N350" s="2">
        <f>Inputs!N$265</f>
        <v>0</v>
      </c>
      <c r="O350" s="2">
        <f>Inputs!O$265</f>
        <v>0</v>
      </c>
      <c r="P350" s="2">
        <f>Inputs!P$265</f>
        <v>0</v>
      </c>
      <c r="Q350" s="2">
        <f>Inputs!Q$265</f>
        <v>0</v>
      </c>
    </row>
    <row r="351" spans="1:17" outlineLevel="3" x14ac:dyDescent="0.25">
      <c r="A351" s="5"/>
      <c r="B351" s="5"/>
      <c r="C351" s="10"/>
      <c r="D351" s="11"/>
      <c r="E351" s="6" t="str">
        <f>Inputs!E$266</f>
        <v xml:space="preserve">Actual totex for cost sharing reconciliation - delivery mechanism allowance - nominal (BIO) </v>
      </c>
      <c r="F351" s="2">
        <f>Inputs!F$266</f>
        <v>0</v>
      </c>
      <c r="G351" s="2" t="str">
        <f>Inputs!G$266</f>
        <v>£m</v>
      </c>
      <c r="H351" s="2">
        <f>Inputs!H$266</f>
        <v>0</v>
      </c>
      <c r="I351" s="2">
        <f>Inputs!I$266</f>
        <v>0</v>
      </c>
      <c r="J351" s="2">
        <f>Inputs!J$266</f>
        <v>0</v>
      </c>
      <c r="K351" s="2">
        <f>Inputs!K$266</f>
        <v>0</v>
      </c>
      <c r="L351" s="2">
        <f>Inputs!L$266</f>
        <v>0</v>
      </c>
      <c r="M351" s="2">
        <f>Inputs!M$266</f>
        <v>0</v>
      </c>
      <c r="N351" s="2">
        <f>Inputs!N$266</f>
        <v>0</v>
      </c>
      <c r="O351" s="2">
        <f>Inputs!O$266</f>
        <v>0</v>
      </c>
      <c r="P351" s="2">
        <f>Inputs!P$266</f>
        <v>0</v>
      </c>
      <c r="Q351" s="2">
        <f>Inputs!Q$266</f>
        <v>0</v>
      </c>
    </row>
    <row r="352" spans="1:17" outlineLevel="3" x14ac:dyDescent="0.25">
      <c r="A352" s="5"/>
      <c r="B352" s="5"/>
      <c r="C352" s="10"/>
      <c r="D352" s="11"/>
      <c r="E352" s="6" t="str">
        <f>Inputs!E$267</f>
        <v xml:space="preserve">Actual totex for cost sharing reconciliation - delivery mechanism allowance - nominal (ADDN1) </v>
      </c>
      <c r="F352" s="2">
        <f>Inputs!F$267</f>
        <v>0</v>
      </c>
      <c r="G352" s="2" t="str">
        <f>Inputs!G$267</f>
        <v>£m</v>
      </c>
      <c r="H352" s="2">
        <f>Inputs!H$267</f>
        <v>0</v>
      </c>
      <c r="I352" s="2">
        <f>Inputs!I$267</f>
        <v>0</v>
      </c>
      <c r="J352" s="2">
        <f>Inputs!J$267</f>
        <v>0</v>
      </c>
      <c r="K352" s="2">
        <f>Inputs!K$267</f>
        <v>0</v>
      </c>
      <c r="L352" s="2">
        <f>Inputs!L$267</f>
        <v>0</v>
      </c>
      <c r="M352" s="2">
        <f>Inputs!M$267</f>
        <v>0</v>
      </c>
      <c r="N352" s="2">
        <f>Inputs!N$267</f>
        <v>0</v>
      </c>
      <c r="O352" s="2">
        <f>Inputs!O$267</f>
        <v>0</v>
      </c>
      <c r="P352" s="2">
        <f>Inputs!P$267</f>
        <v>0</v>
      </c>
      <c r="Q352" s="2">
        <f>Inputs!Q$267</f>
        <v>0</v>
      </c>
    </row>
    <row r="353" spans="1:17" outlineLevel="3" x14ac:dyDescent="0.25">
      <c r="A353" s="5"/>
      <c r="B353" s="5"/>
      <c r="C353" s="10"/>
      <c r="D353" s="11"/>
      <c r="E353" s="6" t="str">
        <f>Inputs!E$268</f>
        <v xml:space="preserve">Actual totex for cost sharing reconciliation - delivery mechanism allowance - nominal (ADDN2) </v>
      </c>
      <c r="F353" s="2">
        <f>Inputs!F$268</f>
        <v>0</v>
      </c>
      <c r="G353" s="2" t="str">
        <f>Inputs!G$268</f>
        <v>£m</v>
      </c>
      <c r="H353" s="2">
        <f>Inputs!H$268</f>
        <v>0</v>
      </c>
      <c r="I353" s="2">
        <f>Inputs!I$268</f>
        <v>0</v>
      </c>
      <c r="J353" s="2">
        <f>Inputs!J$268</f>
        <v>0</v>
      </c>
      <c r="K353" s="2">
        <f>Inputs!K$268</f>
        <v>0</v>
      </c>
      <c r="L353" s="2">
        <f>Inputs!L$268</f>
        <v>0</v>
      </c>
      <c r="M353" s="2">
        <f>Inputs!M$268</f>
        <v>0</v>
      </c>
      <c r="N353" s="2">
        <f>Inputs!N$268</f>
        <v>0</v>
      </c>
      <c r="O353" s="2">
        <f>Inputs!O$268</f>
        <v>0</v>
      </c>
      <c r="P353" s="2">
        <f>Inputs!P$268</f>
        <v>0</v>
      </c>
      <c r="Q353" s="2">
        <f>Inputs!Q$268</f>
        <v>0</v>
      </c>
    </row>
    <row r="354" spans="1:17" outlineLevel="2" x14ac:dyDescent="0.25">
      <c r="A354" s="5"/>
      <c r="B354" s="5"/>
      <c r="C354" s="10"/>
      <c r="D354" s="11"/>
      <c r="E354" s="6" t="str">
        <f>Indexation!E$43</f>
        <v>CPI(H) - FYA - inflate from base year (2022-23) average</v>
      </c>
      <c r="F354" s="7">
        <f>Indexation!F$43</f>
        <v>0</v>
      </c>
      <c r="G354" s="7" t="str">
        <f>Indexation!G$43</f>
        <v>%</v>
      </c>
      <c r="H354" s="7">
        <f>Indexation!H$43</f>
        <v>0</v>
      </c>
      <c r="I354" s="7">
        <f>Indexation!I$43</f>
        <v>0</v>
      </c>
      <c r="J354" s="7">
        <f>Indexation!J$43</f>
        <v>0</v>
      </c>
      <c r="K354" s="7">
        <f>Indexation!K$43</f>
        <v>0</v>
      </c>
      <c r="L354" s="7">
        <f>Indexation!L$43</f>
        <v>0</v>
      </c>
      <c r="M354" s="7">
        <f>Indexation!M$43</f>
        <v>0</v>
      </c>
      <c r="N354" s="7">
        <f>Indexation!N$43</f>
        <v>0</v>
      </c>
      <c r="O354" s="7">
        <f>Indexation!O$43</f>
        <v>0</v>
      </c>
      <c r="P354" s="7">
        <f>Indexation!P$43</f>
        <v>0</v>
      </c>
      <c r="Q354" s="7">
        <f>Indexation!Q$43</f>
        <v>0</v>
      </c>
    </row>
    <row r="355" spans="1:17" outlineLevel="2" x14ac:dyDescent="0.25">
      <c r="A355" s="5"/>
      <c r="B355" s="5"/>
      <c r="C355" s="10"/>
      <c r="D355" s="11"/>
      <c r="E355" s="6" t="str">
        <f>Time!E$56</f>
        <v>Forecast period flag</v>
      </c>
      <c r="F355" s="3">
        <f>Time!F$56</f>
        <v>0</v>
      </c>
      <c r="G355" s="3" t="str">
        <f>Time!G$56</f>
        <v>flag</v>
      </c>
      <c r="H355" s="3">
        <f>Time!H$56</f>
        <v>5</v>
      </c>
      <c r="I355" s="3">
        <f>Time!I$56</f>
        <v>0</v>
      </c>
      <c r="J355" s="3">
        <f>Time!J$56</f>
        <v>0</v>
      </c>
      <c r="K355" s="3">
        <f>Time!K$56</f>
        <v>0</v>
      </c>
      <c r="L355" s="3">
        <f>Time!L$56</f>
        <v>1</v>
      </c>
      <c r="M355" s="3">
        <f>Time!M$56</f>
        <v>1</v>
      </c>
      <c r="N355" s="3">
        <f>Time!N$56</f>
        <v>1</v>
      </c>
      <c r="O355" s="3">
        <f>Time!O$56</f>
        <v>1</v>
      </c>
      <c r="P355" s="3">
        <f>Time!P$56</f>
        <v>1</v>
      </c>
      <c r="Q355" s="3">
        <f>Time!Q$56</f>
        <v>0</v>
      </c>
    </row>
    <row r="356" spans="1:17" outlineLevel="2" x14ac:dyDescent="0.25">
      <c r="E356" s="18" t="s">
        <v>923</v>
      </c>
      <c r="G356" s="18" t="s">
        <v>212</v>
      </c>
      <c r="H356" s="1">
        <f t="shared" ref="H356:H361" si="135">SUM(J356:Q356)</f>
        <v>0</v>
      </c>
      <c r="J356" s="1">
        <f t="shared" ref="J356:Q361" si="136">IF(J$354=0,0,(J348/J$354)*J$355)</f>
        <v>0</v>
      </c>
      <c r="K356" s="1">
        <f t="shared" si="136"/>
        <v>0</v>
      </c>
      <c r="L356" s="1">
        <f t="shared" si="136"/>
        <v>0</v>
      </c>
      <c r="M356" s="1">
        <f t="shared" si="136"/>
        <v>0</v>
      </c>
      <c r="N356" s="1">
        <f t="shared" si="136"/>
        <v>0</v>
      </c>
      <c r="O356" s="1">
        <f t="shared" si="136"/>
        <v>0</v>
      </c>
      <c r="P356" s="1">
        <f t="shared" si="136"/>
        <v>0</v>
      </c>
      <c r="Q356" s="1">
        <f t="shared" si="136"/>
        <v>0</v>
      </c>
    </row>
    <row r="357" spans="1:17" outlineLevel="3" x14ac:dyDescent="0.25">
      <c r="E357" s="18" t="s">
        <v>924</v>
      </c>
      <c r="G357" s="18" t="s">
        <v>212</v>
      </c>
      <c r="H357" s="1">
        <f t="shared" si="135"/>
        <v>0</v>
      </c>
      <c r="J357" s="1">
        <f t="shared" si="136"/>
        <v>0</v>
      </c>
      <c r="K357" s="1">
        <f t="shared" si="136"/>
        <v>0</v>
      </c>
      <c r="L357" s="1">
        <f t="shared" si="136"/>
        <v>0</v>
      </c>
      <c r="M357" s="1">
        <f t="shared" si="136"/>
        <v>0</v>
      </c>
      <c r="N357" s="1">
        <f t="shared" si="136"/>
        <v>0</v>
      </c>
      <c r="O357" s="1">
        <f t="shared" si="136"/>
        <v>0</v>
      </c>
      <c r="P357" s="1">
        <f t="shared" si="136"/>
        <v>0</v>
      </c>
      <c r="Q357" s="1">
        <f t="shared" si="136"/>
        <v>0</v>
      </c>
    </row>
    <row r="358" spans="1:17" outlineLevel="3" x14ac:dyDescent="0.25">
      <c r="E358" s="18" t="s">
        <v>925</v>
      </c>
      <c r="G358" s="18" t="s">
        <v>212</v>
      </c>
      <c r="H358" s="1">
        <f t="shared" si="135"/>
        <v>0</v>
      </c>
      <c r="J358" s="1">
        <f t="shared" si="136"/>
        <v>0</v>
      </c>
      <c r="K358" s="1">
        <f t="shared" si="136"/>
        <v>0</v>
      </c>
      <c r="L358" s="1">
        <f t="shared" si="136"/>
        <v>0</v>
      </c>
      <c r="M358" s="1">
        <f t="shared" si="136"/>
        <v>0</v>
      </c>
      <c r="N358" s="1">
        <f t="shared" si="136"/>
        <v>0</v>
      </c>
      <c r="O358" s="1">
        <f t="shared" si="136"/>
        <v>0</v>
      </c>
      <c r="P358" s="1">
        <f t="shared" si="136"/>
        <v>0</v>
      </c>
      <c r="Q358" s="1">
        <f t="shared" si="136"/>
        <v>0</v>
      </c>
    </row>
    <row r="359" spans="1:17" outlineLevel="3" x14ac:dyDescent="0.25">
      <c r="E359" s="18" t="s">
        <v>926</v>
      </c>
      <c r="G359" s="18" t="s">
        <v>212</v>
      </c>
      <c r="H359" s="1">
        <f t="shared" si="135"/>
        <v>0</v>
      </c>
      <c r="J359" s="1">
        <f t="shared" si="136"/>
        <v>0</v>
      </c>
      <c r="K359" s="1">
        <f t="shared" si="136"/>
        <v>0</v>
      </c>
      <c r="L359" s="1">
        <f t="shared" si="136"/>
        <v>0</v>
      </c>
      <c r="M359" s="1">
        <f t="shared" si="136"/>
        <v>0</v>
      </c>
      <c r="N359" s="1">
        <f t="shared" si="136"/>
        <v>0</v>
      </c>
      <c r="O359" s="1">
        <f t="shared" si="136"/>
        <v>0</v>
      </c>
      <c r="P359" s="1">
        <f t="shared" si="136"/>
        <v>0</v>
      </c>
      <c r="Q359" s="1">
        <f t="shared" si="136"/>
        <v>0</v>
      </c>
    </row>
    <row r="360" spans="1:17" outlineLevel="3" x14ac:dyDescent="0.25">
      <c r="E360" s="18" t="s">
        <v>927</v>
      </c>
      <c r="G360" s="18" t="s">
        <v>212</v>
      </c>
      <c r="H360" s="1">
        <f t="shared" si="135"/>
        <v>0</v>
      </c>
      <c r="J360" s="1">
        <f t="shared" si="136"/>
        <v>0</v>
      </c>
      <c r="K360" s="1">
        <f t="shared" si="136"/>
        <v>0</v>
      </c>
      <c r="L360" s="1">
        <f t="shared" si="136"/>
        <v>0</v>
      </c>
      <c r="M360" s="1">
        <f t="shared" si="136"/>
        <v>0</v>
      </c>
      <c r="N360" s="1">
        <f t="shared" si="136"/>
        <v>0</v>
      </c>
      <c r="O360" s="1">
        <f t="shared" si="136"/>
        <v>0</v>
      </c>
      <c r="P360" s="1">
        <f t="shared" si="136"/>
        <v>0</v>
      </c>
      <c r="Q360" s="1">
        <f t="shared" si="136"/>
        <v>0</v>
      </c>
    </row>
    <row r="361" spans="1:17" outlineLevel="3" x14ac:dyDescent="0.25">
      <c r="E361" s="18" t="s">
        <v>928</v>
      </c>
      <c r="G361" s="18" t="s">
        <v>212</v>
      </c>
      <c r="H361" s="1">
        <f t="shared" si="135"/>
        <v>0</v>
      </c>
      <c r="J361" s="1">
        <f t="shared" si="136"/>
        <v>0</v>
      </c>
      <c r="K361" s="1">
        <f t="shared" si="136"/>
        <v>0</v>
      </c>
      <c r="L361" s="1">
        <f t="shared" si="136"/>
        <v>0</v>
      </c>
      <c r="M361" s="1">
        <f t="shared" si="136"/>
        <v>0</v>
      </c>
      <c r="N361" s="1">
        <f t="shared" si="136"/>
        <v>0</v>
      </c>
      <c r="O361" s="1">
        <f t="shared" si="136"/>
        <v>0</v>
      </c>
      <c r="P361" s="1">
        <f t="shared" si="136"/>
        <v>0</v>
      </c>
      <c r="Q361" s="1">
        <f t="shared" si="136"/>
        <v>0</v>
      </c>
    </row>
    <row r="362" spans="1:17" outlineLevel="1" x14ac:dyDescent="0.25"/>
    <row r="363" spans="1:17" outlineLevel="1" x14ac:dyDescent="0.25"/>
    <row r="364" spans="1:17" outlineLevel="1" x14ac:dyDescent="0.25"/>
    <row r="365" spans="1:17" outlineLevel="1" x14ac:dyDescent="0.25">
      <c r="B365" s="16" t="s">
        <v>661</v>
      </c>
    </row>
    <row r="366" spans="1:17" outlineLevel="2" x14ac:dyDescent="0.25">
      <c r="B366" s="16" t="s">
        <v>929</v>
      </c>
    </row>
    <row r="367" spans="1:17" outlineLevel="3" x14ac:dyDescent="0.25">
      <c r="E367" s="18" t="str">
        <f t="shared" ref="E367:Q367" si="137">E$356</f>
        <v xml:space="preserve">Actual totex for cost sharing reconciliation - delivery mechanism allowance - real (WR) </v>
      </c>
      <c r="F367" s="1">
        <f t="shared" si="137"/>
        <v>0</v>
      </c>
      <c r="G367" s="1" t="str">
        <f t="shared" si="137"/>
        <v>£m</v>
      </c>
      <c r="H367" s="1">
        <f t="shared" si="137"/>
        <v>0</v>
      </c>
      <c r="I367" s="1">
        <f t="shared" si="137"/>
        <v>0</v>
      </c>
      <c r="J367" s="1">
        <f t="shared" si="137"/>
        <v>0</v>
      </c>
      <c r="K367" s="1">
        <f t="shared" si="137"/>
        <v>0</v>
      </c>
      <c r="L367" s="1">
        <f t="shared" si="137"/>
        <v>0</v>
      </c>
      <c r="M367" s="1">
        <f t="shared" si="137"/>
        <v>0</v>
      </c>
      <c r="N367" s="1">
        <f t="shared" si="137"/>
        <v>0</v>
      </c>
      <c r="O367" s="1">
        <f t="shared" si="137"/>
        <v>0</v>
      </c>
      <c r="P367" s="1">
        <f t="shared" si="137"/>
        <v>0</v>
      </c>
      <c r="Q367" s="1">
        <f t="shared" si="137"/>
        <v>0</v>
      </c>
    </row>
    <row r="368" spans="1:17" outlineLevel="4" x14ac:dyDescent="0.25">
      <c r="E368" s="18" t="str">
        <f t="shared" ref="E368:Q368" si="138">E$357</f>
        <v xml:space="preserve">Actual totex for cost sharing reconciliation - delivery mechanism allowance - real (WN+) </v>
      </c>
      <c r="F368" s="1">
        <f t="shared" si="138"/>
        <v>0</v>
      </c>
      <c r="G368" s="1" t="str">
        <f t="shared" si="138"/>
        <v>£m</v>
      </c>
      <c r="H368" s="1">
        <f t="shared" si="138"/>
        <v>0</v>
      </c>
      <c r="I368" s="1">
        <f t="shared" si="138"/>
        <v>0</v>
      </c>
      <c r="J368" s="1">
        <f t="shared" si="138"/>
        <v>0</v>
      </c>
      <c r="K368" s="1">
        <f t="shared" si="138"/>
        <v>0</v>
      </c>
      <c r="L368" s="1">
        <f t="shared" si="138"/>
        <v>0</v>
      </c>
      <c r="M368" s="1">
        <f t="shared" si="138"/>
        <v>0</v>
      </c>
      <c r="N368" s="1">
        <f t="shared" si="138"/>
        <v>0</v>
      </c>
      <c r="O368" s="1">
        <f t="shared" si="138"/>
        <v>0</v>
      </c>
      <c r="P368" s="1">
        <f t="shared" si="138"/>
        <v>0</v>
      </c>
      <c r="Q368" s="1">
        <f t="shared" si="138"/>
        <v>0</v>
      </c>
    </row>
    <row r="369" spans="1:17" outlineLevel="4" x14ac:dyDescent="0.25">
      <c r="E369" s="18" t="str">
        <f t="shared" ref="E369:Q369" si="139">E$358</f>
        <v xml:space="preserve">Actual totex for cost sharing reconciliation - delivery mechanism allowance - real (WWN+) </v>
      </c>
      <c r="F369" s="1">
        <f t="shared" si="139"/>
        <v>0</v>
      </c>
      <c r="G369" s="1" t="str">
        <f t="shared" si="139"/>
        <v>£m</v>
      </c>
      <c r="H369" s="1">
        <f t="shared" si="139"/>
        <v>0</v>
      </c>
      <c r="I369" s="1">
        <f t="shared" si="139"/>
        <v>0</v>
      </c>
      <c r="J369" s="1">
        <f t="shared" si="139"/>
        <v>0</v>
      </c>
      <c r="K369" s="1">
        <f t="shared" si="139"/>
        <v>0</v>
      </c>
      <c r="L369" s="1">
        <f t="shared" si="139"/>
        <v>0</v>
      </c>
      <c r="M369" s="1">
        <f t="shared" si="139"/>
        <v>0</v>
      </c>
      <c r="N369" s="1">
        <f t="shared" si="139"/>
        <v>0</v>
      </c>
      <c r="O369" s="1">
        <f t="shared" si="139"/>
        <v>0</v>
      </c>
      <c r="P369" s="1">
        <f t="shared" si="139"/>
        <v>0</v>
      </c>
      <c r="Q369" s="1">
        <f t="shared" si="139"/>
        <v>0</v>
      </c>
    </row>
    <row r="370" spans="1:17" outlineLevel="4" x14ac:dyDescent="0.25">
      <c r="E370" s="18" t="str">
        <f t="shared" ref="E370:Q370" si="140">E$359</f>
        <v xml:space="preserve">Actual totex for cost sharing reconciliation - delivery mechanism allowance - real (BIO) </v>
      </c>
      <c r="F370" s="1">
        <f t="shared" si="140"/>
        <v>0</v>
      </c>
      <c r="G370" s="1" t="str">
        <f t="shared" si="140"/>
        <v>£m</v>
      </c>
      <c r="H370" s="1">
        <f t="shared" si="140"/>
        <v>0</v>
      </c>
      <c r="I370" s="1">
        <f t="shared" si="140"/>
        <v>0</v>
      </c>
      <c r="J370" s="1">
        <f t="shared" si="140"/>
        <v>0</v>
      </c>
      <c r="K370" s="1">
        <f t="shared" si="140"/>
        <v>0</v>
      </c>
      <c r="L370" s="1">
        <f t="shared" si="140"/>
        <v>0</v>
      </c>
      <c r="M370" s="1">
        <f t="shared" si="140"/>
        <v>0</v>
      </c>
      <c r="N370" s="1">
        <f t="shared" si="140"/>
        <v>0</v>
      </c>
      <c r="O370" s="1">
        <f t="shared" si="140"/>
        <v>0</v>
      </c>
      <c r="P370" s="1">
        <f t="shared" si="140"/>
        <v>0</v>
      </c>
      <c r="Q370" s="1">
        <f t="shared" si="140"/>
        <v>0</v>
      </c>
    </row>
    <row r="371" spans="1:17" outlineLevel="4" x14ac:dyDescent="0.25">
      <c r="E371" s="18" t="str">
        <f t="shared" ref="E371:Q371" si="141">E$360</f>
        <v xml:space="preserve">Actual totex for cost sharing reconciliation - delivery mechanism allowance - real (ADDN1) </v>
      </c>
      <c r="F371" s="1">
        <f t="shared" si="141"/>
        <v>0</v>
      </c>
      <c r="G371" s="1" t="str">
        <f t="shared" si="141"/>
        <v>£m</v>
      </c>
      <c r="H371" s="1">
        <f t="shared" si="141"/>
        <v>0</v>
      </c>
      <c r="I371" s="1">
        <f t="shared" si="141"/>
        <v>0</v>
      </c>
      <c r="J371" s="1">
        <f t="shared" si="141"/>
        <v>0</v>
      </c>
      <c r="K371" s="1">
        <f t="shared" si="141"/>
        <v>0</v>
      </c>
      <c r="L371" s="1">
        <f t="shared" si="141"/>
        <v>0</v>
      </c>
      <c r="M371" s="1">
        <f t="shared" si="141"/>
        <v>0</v>
      </c>
      <c r="N371" s="1">
        <f t="shared" si="141"/>
        <v>0</v>
      </c>
      <c r="O371" s="1">
        <f t="shared" si="141"/>
        <v>0</v>
      </c>
      <c r="P371" s="1">
        <f t="shared" si="141"/>
        <v>0</v>
      </c>
      <c r="Q371" s="1">
        <f t="shared" si="141"/>
        <v>0</v>
      </c>
    </row>
    <row r="372" spans="1:17" outlineLevel="4" x14ac:dyDescent="0.25">
      <c r="E372" s="18" t="str">
        <f t="shared" ref="E372:Q372" si="142">E$361</f>
        <v xml:space="preserve">Actual totex for cost sharing reconciliation - delivery mechanism allowance - real (ADDN2) </v>
      </c>
      <c r="F372" s="1">
        <f t="shared" si="142"/>
        <v>0</v>
      </c>
      <c r="G372" s="1" t="str">
        <f t="shared" si="142"/>
        <v>£m</v>
      </c>
      <c r="H372" s="1">
        <f t="shared" si="142"/>
        <v>0</v>
      </c>
      <c r="I372" s="1">
        <f t="shared" si="142"/>
        <v>0</v>
      </c>
      <c r="J372" s="1">
        <f t="shared" si="142"/>
        <v>0</v>
      </c>
      <c r="K372" s="1">
        <f t="shared" si="142"/>
        <v>0</v>
      </c>
      <c r="L372" s="1">
        <f t="shared" si="142"/>
        <v>0</v>
      </c>
      <c r="M372" s="1">
        <f t="shared" si="142"/>
        <v>0</v>
      </c>
      <c r="N372" s="1">
        <f t="shared" si="142"/>
        <v>0</v>
      </c>
      <c r="O372" s="1">
        <f t="shared" si="142"/>
        <v>0</v>
      </c>
      <c r="P372" s="1">
        <f t="shared" si="142"/>
        <v>0</v>
      </c>
      <c r="Q372" s="1">
        <f t="shared" si="142"/>
        <v>0</v>
      </c>
    </row>
    <row r="373" spans="1:17" outlineLevel="3" x14ac:dyDescent="0.25">
      <c r="A373" s="5"/>
      <c r="B373" s="5"/>
      <c r="C373" s="10"/>
      <c r="D373" s="11"/>
      <c r="E373" s="6" t="str">
        <f>'Baseline adjustments'!E$172</f>
        <v xml:space="preserve">Totex allowance for cost sharing - post PCD &amp; RPE adjustment - delivery mechanism allowance - real (WR) </v>
      </c>
      <c r="F373" s="2">
        <f>'Baseline adjustments'!F$172</f>
        <v>0</v>
      </c>
      <c r="G373" s="2" t="str">
        <f>'Baseline adjustments'!G$172</f>
        <v>£m</v>
      </c>
      <c r="H373" s="2">
        <f>'Baseline adjustments'!H$172</f>
        <v>0</v>
      </c>
      <c r="I373" s="2">
        <f>'Baseline adjustments'!I$172</f>
        <v>0</v>
      </c>
      <c r="J373" s="2">
        <f>'Baseline adjustments'!J$172</f>
        <v>0</v>
      </c>
      <c r="K373" s="2">
        <f>'Baseline adjustments'!K$172</f>
        <v>0</v>
      </c>
      <c r="L373" s="2">
        <f>'Baseline adjustments'!L$172</f>
        <v>0</v>
      </c>
      <c r="M373" s="2">
        <f>'Baseline adjustments'!M$172</f>
        <v>0</v>
      </c>
      <c r="N373" s="2">
        <f>'Baseline adjustments'!N$172</f>
        <v>0</v>
      </c>
      <c r="O373" s="2">
        <f>'Baseline adjustments'!O$172</f>
        <v>0</v>
      </c>
      <c r="P373" s="2">
        <f>'Baseline adjustments'!P$172</f>
        <v>0</v>
      </c>
      <c r="Q373" s="2">
        <f>'Baseline adjustments'!Q$172</f>
        <v>0</v>
      </c>
    </row>
    <row r="374" spans="1:17" outlineLevel="4" x14ac:dyDescent="0.25">
      <c r="A374" s="5"/>
      <c r="B374" s="5"/>
      <c r="C374" s="10"/>
      <c r="D374" s="11"/>
      <c r="E374" s="6" t="str">
        <f>'Baseline adjustments'!E$173</f>
        <v xml:space="preserve">Totex allowance for cost sharing - post PCD &amp; RPE adjustment - delivery mechanism allowance - real (WN+) </v>
      </c>
      <c r="F374" s="2">
        <f>'Baseline adjustments'!F$173</f>
        <v>0</v>
      </c>
      <c r="G374" s="2" t="str">
        <f>'Baseline adjustments'!G$173</f>
        <v>£m</v>
      </c>
      <c r="H374" s="2">
        <f>'Baseline adjustments'!H$173</f>
        <v>0</v>
      </c>
      <c r="I374" s="2">
        <f>'Baseline adjustments'!I$173</f>
        <v>0</v>
      </c>
      <c r="J374" s="2">
        <f>'Baseline adjustments'!J$173</f>
        <v>0</v>
      </c>
      <c r="K374" s="2">
        <f>'Baseline adjustments'!K$173</f>
        <v>0</v>
      </c>
      <c r="L374" s="2">
        <f>'Baseline adjustments'!L$173</f>
        <v>0</v>
      </c>
      <c r="M374" s="2">
        <f>'Baseline adjustments'!M$173</f>
        <v>0</v>
      </c>
      <c r="N374" s="2">
        <f>'Baseline adjustments'!N$173</f>
        <v>0</v>
      </c>
      <c r="O374" s="2">
        <f>'Baseline adjustments'!O$173</f>
        <v>0</v>
      </c>
      <c r="P374" s="2">
        <f>'Baseline adjustments'!P$173</f>
        <v>0</v>
      </c>
      <c r="Q374" s="2">
        <f>'Baseline adjustments'!Q$173</f>
        <v>0</v>
      </c>
    </row>
    <row r="375" spans="1:17" outlineLevel="4" x14ac:dyDescent="0.25">
      <c r="A375" s="5"/>
      <c r="B375" s="5"/>
      <c r="C375" s="10"/>
      <c r="D375" s="11"/>
      <c r="E375" s="6" t="str">
        <f>'Baseline adjustments'!E$174</f>
        <v xml:space="preserve">Totex allowance for cost sharing - post PCD &amp; RPE adjustment - delivery mechanism allowance - real (WWN+) </v>
      </c>
      <c r="F375" s="2">
        <f>'Baseline adjustments'!F$174</f>
        <v>0</v>
      </c>
      <c r="G375" s="2" t="str">
        <f>'Baseline adjustments'!G$174</f>
        <v>£m</v>
      </c>
      <c r="H375" s="2">
        <f>'Baseline adjustments'!H$174</f>
        <v>0</v>
      </c>
      <c r="I375" s="2">
        <f>'Baseline adjustments'!I$174</f>
        <v>0</v>
      </c>
      <c r="J375" s="2">
        <f>'Baseline adjustments'!J$174</f>
        <v>0</v>
      </c>
      <c r="K375" s="2">
        <f>'Baseline adjustments'!K$174</f>
        <v>0</v>
      </c>
      <c r="L375" s="2">
        <f>'Baseline adjustments'!L$174</f>
        <v>0</v>
      </c>
      <c r="M375" s="2">
        <f>'Baseline adjustments'!M$174</f>
        <v>0</v>
      </c>
      <c r="N375" s="2">
        <f>'Baseline adjustments'!N$174</f>
        <v>0</v>
      </c>
      <c r="O375" s="2">
        <f>'Baseline adjustments'!O$174</f>
        <v>0</v>
      </c>
      <c r="P375" s="2">
        <f>'Baseline adjustments'!P$174</f>
        <v>0</v>
      </c>
      <c r="Q375" s="2">
        <f>'Baseline adjustments'!Q$174</f>
        <v>0</v>
      </c>
    </row>
    <row r="376" spans="1:17" outlineLevel="4" x14ac:dyDescent="0.25">
      <c r="A376" s="5"/>
      <c r="B376" s="5"/>
      <c r="C376" s="10"/>
      <c r="D376" s="11"/>
      <c r="E376" s="6" t="str">
        <f>'Baseline adjustments'!E$175</f>
        <v xml:space="preserve">Totex allowance for cost sharing - post PCD &amp; RPE adjustment - delivery mechanism allowance - real (BIO) </v>
      </c>
      <c r="F376" s="2">
        <f>'Baseline adjustments'!F$175</f>
        <v>0</v>
      </c>
      <c r="G376" s="2" t="str">
        <f>'Baseline adjustments'!G$175</f>
        <v>£m</v>
      </c>
      <c r="H376" s="2">
        <f>'Baseline adjustments'!H$175</f>
        <v>0</v>
      </c>
      <c r="I376" s="2">
        <f>'Baseline adjustments'!I$175</f>
        <v>0</v>
      </c>
      <c r="J376" s="2">
        <f>'Baseline adjustments'!J$175</f>
        <v>0</v>
      </c>
      <c r="K376" s="2">
        <f>'Baseline adjustments'!K$175</f>
        <v>0</v>
      </c>
      <c r="L376" s="2">
        <f>'Baseline adjustments'!L$175</f>
        <v>0</v>
      </c>
      <c r="M376" s="2">
        <f>'Baseline adjustments'!M$175</f>
        <v>0</v>
      </c>
      <c r="N376" s="2">
        <f>'Baseline adjustments'!N$175</f>
        <v>0</v>
      </c>
      <c r="O376" s="2">
        <f>'Baseline adjustments'!O$175</f>
        <v>0</v>
      </c>
      <c r="P376" s="2">
        <f>'Baseline adjustments'!P$175</f>
        <v>0</v>
      </c>
      <c r="Q376" s="2">
        <f>'Baseline adjustments'!Q$175</f>
        <v>0</v>
      </c>
    </row>
    <row r="377" spans="1:17" outlineLevel="4" x14ac:dyDescent="0.25">
      <c r="A377" s="5"/>
      <c r="B377" s="5"/>
      <c r="C377" s="10"/>
      <c r="D377" s="11"/>
      <c r="E377" s="6" t="str">
        <f>'Baseline adjustments'!E$176</f>
        <v xml:space="preserve">Totex allowance for cost sharing - post PCD &amp; RPE adjustment - delivery mechanism allowance - real (ADDN1) </v>
      </c>
      <c r="F377" s="2">
        <f>'Baseline adjustments'!F$176</f>
        <v>0</v>
      </c>
      <c r="G377" s="2" t="str">
        <f>'Baseline adjustments'!G$176</f>
        <v>£m</v>
      </c>
      <c r="H377" s="2">
        <f>'Baseline adjustments'!H$176</f>
        <v>0</v>
      </c>
      <c r="I377" s="2">
        <f>'Baseline adjustments'!I$176</f>
        <v>0</v>
      </c>
      <c r="J377" s="2">
        <f>'Baseline adjustments'!J$176</f>
        <v>0</v>
      </c>
      <c r="K377" s="2">
        <f>'Baseline adjustments'!K$176</f>
        <v>0</v>
      </c>
      <c r="L377" s="2">
        <f>'Baseline adjustments'!L$176</f>
        <v>0</v>
      </c>
      <c r="M377" s="2">
        <f>'Baseline adjustments'!M$176</f>
        <v>0</v>
      </c>
      <c r="N377" s="2">
        <f>'Baseline adjustments'!N$176</f>
        <v>0</v>
      </c>
      <c r="O377" s="2">
        <f>'Baseline adjustments'!O$176</f>
        <v>0</v>
      </c>
      <c r="P377" s="2">
        <f>'Baseline adjustments'!P$176</f>
        <v>0</v>
      </c>
      <c r="Q377" s="2">
        <f>'Baseline adjustments'!Q$176</f>
        <v>0</v>
      </c>
    </row>
    <row r="378" spans="1:17" outlineLevel="4" x14ac:dyDescent="0.25">
      <c r="A378" s="5"/>
      <c r="B378" s="5"/>
      <c r="C378" s="10"/>
      <c r="D378" s="11"/>
      <c r="E378" s="6" t="str">
        <f>'Baseline adjustments'!E$177</f>
        <v xml:space="preserve">Totex allowance for cost sharing - post PCD &amp; RPE adjustment - delivery mechanism allowance - real (ADDN2) </v>
      </c>
      <c r="F378" s="2">
        <f>'Baseline adjustments'!F$177</f>
        <v>0</v>
      </c>
      <c r="G378" s="2" t="str">
        <f>'Baseline adjustments'!G$177</f>
        <v>£m</v>
      </c>
      <c r="H378" s="2">
        <f>'Baseline adjustments'!H$177</f>
        <v>0</v>
      </c>
      <c r="I378" s="2">
        <f>'Baseline adjustments'!I$177</f>
        <v>0</v>
      </c>
      <c r="J378" s="2">
        <f>'Baseline adjustments'!J$177</f>
        <v>0</v>
      </c>
      <c r="K378" s="2">
        <f>'Baseline adjustments'!K$177</f>
        <v>0</v>
      </c>
      <c r="L378" s="2">
        <f>'Baseline adjustments'!L$177</f>
        <v>0</v>
      </c>
      <c r="M378" s="2">
        <f>'Baseline adjustments'!M$177</f>
        <v>0</v>
      </c>
      <c r="N378" s="2">
        <f>'Baseline adjustments'!N$177</f>
        <v>0</v>
      </c>
      <c r="O378" s="2">
        <f>'Baseline adjustments'!O$177</f>
        <v>0</v>
      </c>
      <c r="P378" s="2">
        <f>'Baseline adjustments'!P$177</f>
        <v>0</v>
      </c>
      <c r="Q378" s="2">
        <f>'Baseline adjustments'!Q$177</f>
        <v>0</v>
      </c>
    </row>
    <row r="379" spans="1:17" outlineLevel="3" x14ac:dyDescent="0.25">
      <c r="A379" s="5"/>
      <c r="B379" s="5"/>
      <c r="C379" s="10"/>
      <c r="D379" s="11"/>
      <c r="E379" s="6" t="str">
        <f>Time!E$56</f>
        <v>Forecast period flag</v>
      </c>
      <c r="F379" s="3">
        <f>Time!F$56</f>
        <v>0</v>
      </c>
      <c r="G379" s="3" t="str">
        <f>Time!G$56</f>
        <v>flag</v>
      </c>
      <c r="H379" s="3">
        <f>Time!H$56</f>
        <v>5</v>
      </c>
      <c r="I379" s="3">
        <f>Time!I$56</f>
        <v>0</v>
      </c>
      <c r="J379" s="3">
        <f>Time!J$56</f>
        <v>0</v>
      </c>
      <c r="K379" s="3">
        <f>Time!K$56</f>
        <v>0</v>
      </c>
      <c r="L379" s="3">
        <f>Time!L$56</f>
        <v>1</v>
      </c>
      <c r="M379" s="3">
        <f>Time!M$56</f>
        <v>1</v>
      </c>
      <c r="N379" s="3">
        <f>Time!N$56</f>
        <v>1</v>
      </c>
      <c r="O379" s="3">
        <f>Time!O$56</f>
        <v>1</v>
      </c>
      <c r="P379" s="3">
        <f>Time!P$56</f>
        <v>1</v>
      </c>
      <c r="Q379" s="3">
        <f>Time!Q$56</f>
        <v>0</v>
      </c>
    </row>
    <row r="380" spans="1:17" outlineLevel="3" x14ac:dyDescent="0.25">
      <c r="E380" s="18" t="s">
        <v>930</v>
      </c>
      <c r="G380" s="18" t="s">
        <v>212</v>
      </c>
      <c r="H380" s="1">
        <f t="shared" ref="H380:H385" si="143">SUM(J380:Q380)</f>
        <v>0</v>
      </c>
      <c r="J380" s="1">
        <f t="shared" ref="J380:Q385" si="144">(J367-J373)*J$379</f>
        <v>0</v>
      </c>
      <c r="K380" s="1">
        <f t="shared" si="144"/>
        <v>0</v>
      </c>
      <c r="L380" s="1">
        <f t="shared" si="144"/>
        <v>0</v>
      </c>
      <c r="M380" s="1">
        <f t="shared" si="144"/>
        <v>0</v>
      </c>
      <c r="N380" s="1">
        <f t="shared" si="144"/>
        <v>0</v>
      </c>
      <c r="O380" s="1">
        <f t="shared" si="144"/>
        <v>0</v>
      </c>
      <c r="P380" s="1">
        <f t="shared" si="144"/>
        <v>0</v>
      </c>
      <c r="Q380" s="1">
        <f t="shared" si="144"/>
        <v>0</v>
      </c>
    </row>
    <row r="381" spans="1:17" outlineLevel="4" x14ac:dyDescent="0.25">
      <c r="E381" s="18" t="s">
        <v>931</v>
      </c>
      <c r="G381" s="18" t="s">
        <v>212</v>
      </c>
      <c r="H381" s="1">
        <f t="shared" si="143"/>
        <v>0</v>
      </c>
      <c r="J381" s="1">
        <f t="shared" si="144"/>
        <v>0</v>
      </c>
      <c r="K381" s="1">
        <f t="shared" si="144"/>
        <v>0</v>
      </c>
      <c r="L381" s="1">
        <f t="shared" si="144"/>
        <v>0</v>
      </c>
      <c r="M381" s="1">
        <f t="shared" si="144"/>
        <v>0</v>
      </c>
      <c r="N381" s="1">
        <f t="shared" si="144"/>
        <v>0</v>
      </c>
      <c r="O381" s="1">
        <f t="shared" si="144"/>
        <v>0</v>
      </c>
      <c r="P381" s="1">
        <f t="shared" si="144"/>
        <v>0</v>
      </c>
      <c r="Q381" s="1">
        <f t="shared" si="144"/>
        <v>0</v>
      </c>
    </row>
    <row r="382" spans="1:17" outlineLevel="4" x14ac:dyDescent="0.25">
      <c r="E382" s="18" t="s">
        <v>932</v>
      </c>
      <c r="G382" s="18" t="s">
        <v>212</v>
      </c>
      <c r="H382" s="1">
        <f t="shared" si="143"/>
        <v>0</v>
      </c>
      <c r="J382" s="1">
        <f t="shared" si="144"/>
        <v>0</v>
      </c>
      <c r="K382" s="1">
        <f t="shared" si="144"/>
        <v>0</v>
      </c>
      <c r="L382" s="1">
        <f t="shared" si="144"/>
        <v>0</v>
      </c>
      <c r="M382" s="1">
        <f t="shared" si="144"/>
        <v>0</v>
      </c>
      <c r="N382" s="1">
        <f t="shared" si="144"/>
        <v>0</v>
      </c>
      <c r="O382" s="1">
        <f t="shared" si="144"/>
        <v>0</v>
      </c>
      <c r="P382" s="1">
        <f t="shared" si="144"/>
        <v>0</v>
      </c>
      <c r="Q382" s="1">
        <f t="shared" si="144"/>
        <v>0</v>
      </c>
    </row>
    <row r="383" spans="1:17" outlineLevel="4" x14ac:dyDescent="0.25">
      <c r="E383" s="18" t="s">
        <v>933</v>
      </c>
      <c r="G383" s="18" t="s">
        <v>212</v>
      </c>
      <c r="H383" s="1">
        <f t="shared" si="143"/>
        <v>0</v>
      </c>
      <c r="J383" s="1">
        <f t="shared" si="144"/>
        <v>0</v>
      </c>
      <c r="K383" s="1">
        <f t="shared" si="144"/>
        <v>0</v>
      </c>
      <c r="L383" s="1">
        <f t="shared" si="144"/>
        <v>0</v>
      </c>
      <c r="M383" s="1">
        <f t="shared" si="144"/>
        <v>0</v>
      </c>
      <c r="N383" s="1">
        <f t="shared" si="144"/>
        <v>0</v>
      </c>
      <c r="O383" s="1">
        <f t="shared" si="144"/>
        <v>0</v>
      </c>
      <c r="P383" s="1">
        <f t="shared" si="144"/>
        <v>0</v>
      </c>
      <c r="Q383" s="1">
        <f t="shared" si="144"/>
        <v>0</v>
      </c>
    </row>
    <row r="384" spans="1:17" outlineLevel="4" x14ac:dyDescent="0.25">
      <c r="E384" s="18" t="s">
        <v>934</v>
      </c>
      <c r="G384" s="18" t="s">
        <v>212</v>
      </c>
      <c r="H384" s="1">
        <f t="shared" si="143"/>
        <v>0</v>
      </c>
      <c r="J384" s="1">
        <f t="shared" si="144"/>
        <v>0</v>
      </c>
      <c r="K384" s="1">
        <f t="shared" si="144"/>
        <v>0</v>
      </c>
      <c r="L384" s="1">
        <f t="shared" si="144"/>
        <v>0</v>
      </c>
      <c r="M384" s="1">
        <f t="shared" si="144"/>
        <v>0</v>
      </c>
      <c r="N384" s="1">
        <f t="shared" si="144"/>
        <v>0</v>
      </c>
      <c r="O384" s="1">
        <f t="shared" si="144"/>
        <v>0</v>
      </c>
      <c r="P384" s="1">
        <f t="shared" si="144"/>
        <v>0</v>
      </c>
      <c r="Q384" s="1">
        <f t="shared" si="144"/>
        <v>0</v>
      </c>
    </row>
    <row r="385" spans="1:17" outlineLevel="4" x14ac:dyDescent="0.25">
      <c r="E385" s="18" t="s">
        <v>935</v>
      </c>
      <c r="G385" s="18" t="s">
        <v>212</v>
      </c>
      <c r="H385" s="1">
        <f t="shared" si="143"/>
        <v>0</v>
      </c>
      <c r="J385" s="1">
        <f t="shared" si="144"/>
        <v>0</v>
      </c>
      <c r="K385" s="1">
        <f t="shared" si="144"/>
        <v>0</v>
      </c>
      <c r="L385" s="1">
        <f t="shared" si="144"/>
        <v>0</v>
      </c>
      <c r="M385" s="1">
        <f t="shared" si="144"/>
        <v>0</v>
      </c>
      <c r="N385" s="1">
        <f t="shared" si="144"/>
        <v>0</v>
      </c>
      <c r="O385" s="1">
        <f t="shared" si="144"/>
        <v>0</v>
      </c>
      <c r="P385" s="1">
        <f t="shared" si="144"/>
        <v>0</v>
      </c>
      <c r="Q385" s="1">
        <f t="shared" si="144"/>
        <v>0</v>
      </c>
    </row>
    <row r="386" spans="1:17" outlineLevel="2" x14ac:dyDescent="0.25"/>
    <row r="387" spans="1:17" outlineLevel="2" x14ac:dyDescent="0.25"/>
    <row r="388" spans="1:17" outlineLevel="2" x14ac:dyDescent="0.25">
      <c r="B388" s="16" t="s">
        <v>936</v>
      </c>
    </row>
    <row r="389" spans="1:17" outlineLevel="3" x14ac:dyDescent="0.25">
      <c r="E389" s="18" t="str">
        <f t="shared" ref="E389:Q389" si="145">E$380</f>
        <v xml:space="preserve">Variance to totex allowance - delivery mechanism allowance - real (WR) </v>
      </c>
      <c r="F389" s="1">
        <f t="shared" si="145"/>
        <v>0</v>
      </c>
      <c r="G389" s="1" t="str">
        <f t="shared" si="145"/>
        <v>£m</v>
      </c>
      <c r="H389" s="1">
        <f t="shared" si="145"/>
        <v>0</v>
      </c>
      <c r="I389" s="1">
        <f t="shared" si="145"/>
        <v>0</v>
      </c>
      <c r="J389" s="1">
        <f t="shared" si="145"/>
        <v>0</v>
      </c>
      <c r="K389" s="1">
        <f t="shared" si="145"/>
        <v>0</v>
      </c>
      <c r="L389" s="1">
        <f t="shared" si="145"/>
        <v>0</v>
      </c>
      <c r="M389" s="1">
        <f t="shared" si="145"/>
        <v>0</v>
      </c>
      <c r="N389" s="1">
        <f t="shared" si="145"/>
        <v>0</v>
      </c>
      <c r="O389" s="1">
        <f t="shared" si="145"/>
        <v>0</v>
      </c>
      <c r="P389" s="1">
        <f t="shared" si="145"/>
        <v>0</v>
      </c>
      <c r="Q389" s="1">
        <f t="shared" si="145"/>
        <v>0</v>
      </c>
    </row>
    <row r="390" spans="1:17" outlineLevel="4" x14ac:dyDescent="0.25">
      <c r="E390" s="18" t="str">
        <f t="shared" ref="E390:Q390" si="146">E$381</f>
        <v xml:space="preserve">Variance to totex allowance - delivery mechanism allowance - real (WN+) </v>
      </c>
      <c r="F390" s="1">
        <f t="shared" si="146"/>
        <v>0</v>
      </c>
      <c r="G390" s="1" t="str">
        <f t="shared" si="146"/>
        <v>£m</v>
      </c>
      <c r="H390" s="1">
        <f t="shared" si="146"/>
        <v>0</v>
      </c>
      <c r="I390" s="1">
        <f t="shared" si="146"/>
        <v>0</v>
      </c>
      <c r="J390" s="1">
        <f t="shared" si="146"/>
        <v>0</v>
      </c>
      <c r="K390" s="1">
        <f t="shared" si="146"/>
        <v>0</v>
      </c>
      <c r="L390" s="1">
        <f t="shared" si="146"/>
        <v>0</v>
      </c>
      <c r="M390" s="1">
        <f t="shared" si="146"/>
        <v>0</v>
      </c>
      <c r="N390" s="1">
        <f t="shared" si="146"/>
        <v>0</v>
      </c>
      <c r="O390" s="1">
        <f t="shared" si="146"/>
        <v>0</v>
      </c>
      <c r="P390" s="1">
        <f t="shared" si="146"/>
        <v>0</v>
      </c>
      <c r="Q390" s="1">
        <f t="shared" si="146"/>
        <v>0</v>
      </c>
    </row>
    <row r="391" spans="1:17" outlineLevel="4" x14ac:dyDescent="0.25">
      <c r="E391" s="18" t="str">
        <f t="shared" ref="E391:Q391" si="147">E$382</f>
        <v xml:space="preserve">Variance to totex allowance - delivery mechanism allowance - real (WWN+) </v>
      </c>
      <c r="F391" s="1">
        <f t="shared" si="147"/>
        <v>0</v>
      </c>
      <c r="G391" s="1" t="str">
        <f t="shared" si="147"/>
        <v>£m</v>
      </c>
      <c r="H391" s="1">
        <f t="shared" si="147"/>
        <v>0</v>
      </c>
      <c r="I391" s="1">
        <f t="shared" si="147"/>
        <v>0</v>
      </c>
      <c r="J391" s="1">
        <f t="shared" si="147"/>
        <v>0</v>
      </c>
      <c r="K391" s="1">
        <f t="shared" si="147"/>
        <v>0</v>
      </c>
      <c r="L391" s="1">
        <f t="shared" si="147"/>
        <v>0</v>
      </c>
      <c r="M391" s="1">
        <f t="shared" si="147"/>
        <v>0</v>
      </c>
      <c r="N391" s="1">
        <f t="shared" si="147"/>
        <v>0</v>
      </c>
      <c r="O391" s="1">
        <f t="shared" si="147"/>
        <v>0</v>
      </c>
      <c r="P391" s="1">
        <f t="shared" si="147"/>
        <v>0</v>
      </c>
      <c r="Q391" s="1">
        <f t="shared" si="147"/>
        <v>0</v>
      </c>
    </row>
    <row r="392" spans="1:17" outlineLevel="4" x14ac:dyDescent="0.25">
      <c r="E392" s="18" t="str">
        <f t="shared" ref="E392:Q392" si="148">E$383</f>
        <v xml:space="preserve">Variance to totex allowance - delivery mechanism allowance - real (BIO) </v>
      </c>
      <c r="F392" s="1">
        <f t="shared" si="148"/>
        <v>0</v>
      </c>
      <c r="G392" s="1" t="str">
        <f t="shared" si="148"/>
        <v>£m</v>
      </c>
      <c r="H392" s="1">
        <f t="shared" si="148"/>
        <v>0</v>
      </c>
      <c r="I392" s="1">
        <f t="shared" si="148"/>
        <v>0</v>
      </c>
      <c r="J392" s="1">
        <f t="shared" si="148"/>
        <v>0</v>
      </c>
      <c r="K392" s="1">
        <f t="shared" si="148"/>
        <v>0</v>
      </c>
      <c r="L392" s="1">
        <f t="shared" si="148"/>
        <v>0</v>
      </c>
      <c r="M392" s="1">
        <f t="shared" si="148"/>
        <v>0</v>
      </c>
      <c r="N392" s="1">
        <f t="shared" si="148"/>
        <v>0</v>
      </c>
      <c r="O392" s="1">
        <f t="shared" si="148"/>
        <v>0</v>
      </c>
      <c r="P392" s="1">
        <f t="shared" si="148"/>
        <v>0</v>
      </c>
      <c r="Q392" s="1">
        <f t="shared" si="148"/>
        <v>0</v>
      </c>
    </row>
    <row r="393" spans="1:17" outlineLevel="4" x14ac:dyDescent="0.25">
      <c r="E393" s="18" t="str">
        <f t="shared" ref="E393:Q393" si="149">E$384</f>
        <v xml:space="preserve">Variance to totex allowance - delivery mechanism allowance - real (ADDN1) </v>
      </c>
      <c r="F393" s="1">
        <f t="shared" si="149"/>
        <v>0</v>
      </c>
      <c r="G393" s="1" t="str">
        <f t="shared" si="149"/>
        <v>£m</v>
      </c>
      <c r="H393" s="1">
        <f t="shared" si="149"/>
        <v>0</v>
      </c>
      <c r="I393" s="1">
        <f t="shared" si="149"/>
        <v>0</v>
      </c>
      <c r="J393" s="1">
        <f t="shared" si="149"/>
        <v>0</v>
      </c>
      <c r="K393" s="1">
        <f t="shared" si="149"/>
        <v>0</v>
      </c>
      <c r="L393" s="1">
        <f t="shared" si="149"/>
        <v>0</v>
      </c>
      <c r="M393" s="1">
        <f t="shared" si="149"/>
        <v>0</v>
      </c>
      <c r="N393" s="1">
        <f t="shared" si="149"/>
        <v>0</v>
      </c>
      <c r="O393" s="1">
        <f t="shared" si="149"/>
        <v>0</v>
      </c>
      <c r="P393" s="1">
        <f t="shared" si="149"/>
        <v>0</v>
      </c>
      <c r="Q393" s="1">
        <f t="shared" si="149"/>
        <v>0</v>
      </c>
    </row>
    <row r="394" spans="1:17" outlineLevel="4" x14ac:dyDescent="0.25">
      <c r="E394" s="18" t="str">
        <f t="shared" ref="E394:Q394" si="150">E$385</f>
        <v xml:space="preserve">Variance to totex allowance - delivery mechanism allowance - real (ADDN2) </v>
      </c>
      <c r="F394" s="1">
        <f t="shared" si="150"/>
        <v>0</v>
      </c>
      <c r="G394" s="1" t="str">
        <f t="shared" si="150"/>
        <v>£m</v>
      </c>
      <c r="H394" s="1">
        <f t="shared" si="150"/>
        <v>0</v>
      </c>
      <c r="I394" s="1">
        <f t="shared" si="150"/>
        <v>0</v>
      </c>
      <c r="J394" s="1">
        <f t="shared" si="150"/>
        <v>0</v>
      </c>
      <c r="K394" s="1">
        <f t="shared" si="150"/>
        <v>0</v>
      </c>
      <c r="L394" s="1">
        <f t="shared" si="150"/>
        <v>0</v>
      </c>
      <c r="M394" s="1">
        <f t="shared" si="150"/>
        <v>0</v>
      </c>
      <c r="N394" s="1">
        <f t="shared" si="150"/>
        <v>0</v>
      </c>
      <c r="O394" s="1">
        <f t="shared" si="150"/>
        <v>0</v>
      </c>
      <c r="P394" s="1">
        <f t="shared" si="150"/>
        <v>0</v>
      </c>
      <c r="Q394" s="1">
        <f t="shared" si="150"/>
        <v>0</v>
      </c>
    </row>
    <row r="395" spans="1:17" outlineLevel="3" x14ac:dyDescent="0.25">
      <c r="A395" s="5"/>
      <c r="B395" s="5"/>
      <c r="C395" s="10"/>
      <c r="D395" s="11"/>
      <c r="E395" s="6" t="str">
        <f>Financing!E$13</f>
        <v>Time value of money factor</v>
      </c>
      <c r="F395" s="8">
        <f>Financing!F$13</f>
        <v>0</v>
      </c>
      <c r="G395" s="8" t="str">
        <f>Financing!G$13</f>
        <v>factor</v>
      </c>
      <c r="H395" s="8">
        <f>Financing!H$13</f>
        <v>0</v>
      </c>
      <c r="I395" s="8">
        <f>Financing!I$13</f>
        <v>0</v>
      </c>
      <c r="J395" s="8">
        <f>Financing!J$13</f>
        <v>1</v>
      </c>
      <c r="K395" s="8">
        <f>Financing!K$13</f>
        <v>1</v>
      </c>
      <c r="L395" s="8">
        <f>Financing!L$13</f>
        <v>1</v>
      </c>
      <c r="M395" s="8">
        <f>Financing!M$13</f>
        <v>1</v>
      </c>
      <c r="N395" s="8">
        <f>Financing!N$13</f>
        <v>1</v>
      </c>
      <c r="O395" s="8">
        <f>Financing!O$13</f>
        <v>1</v>
      </c>
      <c r="P395" s="8">
        <f>Financing!P$13</f>
        <v>1</v>
      </c>
      <c r="Q395" s="8">
        <f>Financing!Q$13</f>
        <v>1</v>
      </c>
    </row>
    <row r="396" spans="1:17" outlineLevel="3" x14ac:dyDescent="0.25">
      <c r="E396" s="18" t="s">
        <v>937</v>
      </c>
      <c r="G396" s="18" t="s">
        <v>212</v>
      </c>
      <c r="H396" s="1">
        <f t="shared" ref="H396:H401" si="151">SUM(J396:Q396)</f>
        <v>0</v>
      </c>
      <c r="J396" s="1">
        <f t="shared" ref="J396:Q401" si="152">J389*J$395</f>
        <v>0</v>
      </c>
      <c r="K396" s="1">
        <f t="shared" si="152"/>
        <v>0</v>
      </c>
      <c r="L396" s="1">
        <f t="shared" si="152"/>
        <v>0</v>
      </c>
      <c r="M396" s="1">
        <f t="shared" si="152"/>
        <v>0</v>
      </c>
      <c r="N396" s="1">
        <f t="shared" si="152"/>
        <v>0</v>
      </c>
      <c r="O396" s="1">
        <f t="shared" si="152"/>
        <v>0</v>
      </c>
      <c r="P396" s="1">
        <f t="shared" si="152"/>
        <v>0</v>
      </c>
      <c r="Q396" s="1">
        <f t="shared" si="152"/>
        <v>0</v>
      </c>
    </row>
    <row r="397" spans="1:17" outlineLevel="4" x14ac:dyDescent="0.25">
      <c r="E397" s="18" t="s">
        <v>938</v>
      </c>
      <c r="G397" s="18" t="s">
        <v>212</v>
      </c>
      <c r="H397" s="1">
        <f t="shared" si="151"/>
        <v>0</v>
      </c>
      <c r="J397" s="1">
        <f t="shared" si="152"/>
        <v>0</v>
      </c>
      <c r="K397" s="1">
        <f t="shared" si="152"/>
        <v>0</v>
      </c>
      <c r="L397" s="1">
        <f t="shared" si="152"/>
        <v>0</v>
      </c>
      <c r="M397" s="1">
        <f t="shared" si="152"/>
        <v>0</v>
      </c>
      <c r="N397" s="1">
        <f t="shared" si="152"/>
        <v>0</v>
      </c>
      <c r="O397" s="1">
        <f t="shared" si="152"/>
        <v>0</v>
      </c>
      <c r="P397" s="1">
        <f t="shared" si="152"/>
        <v>0</v>
      </c>
      <c r="Q397" s="1">
        <f t="shared" si="152"/>
        <v>0</v>
      </c>
    </row>
    <row r="398" spans="1:17" outlineLevel="4" x14ac:dyDescent="0.25">
      <c r="E398" s="18" t="s">
        <v>939</v>
      </c>
      <c r="G398" s="18" t="s">
        <v>212</v>
      </c>
      <c r="H398" s="1">
        <f t="shared" si="151"/>
        <v>0</v>
      </c>
      <c r="J398" s="1">
        <f t="shared" si="152"/>
        <v>0</v>
      </c>
      <c r="K398" s="1">
        <f t="shared" si="152"/>
        <v>0</v>
      </c>
      <c r="L398" s="1">
        <f t="shared" si="152"/>
        <v>0</v>
      </c>
      <c r="M398" s="1">
        <f t="shared" si="152"/>
        <v>0</v>
      </c>
      <c r="N398" s="1">
        <f t="shared" si="152"/>
        <v>0</v>
      </c>
      <c r="O398" s="1">
        <f t="shared" si="152"/>
        <v>0</v>
      </c>
      <c r="P398" s="1">
        <f t="shared" si="152"/>
        <v>0</v>
      </c>
      <c r="Q398" s="1">
        <f t="shared" si="152"/>
        <v>0</v>
      </c>
    </row>
    <row r="399" spans="1:17" outlineLevel="4" x14ac:dyDescent="0.25">
      <c r="E399" s="18" t="s">
        <v>940</v>
      </c>
      <c r="G399" s="18" t="s">
        <v>212</v>
      </c>
      <c r="H399" s="1">
        <f t="shared" si="151"/>
        <v>0</v>
      </c>
      <c r="J399" s="1">
        <f t="shared" si="152"/>
        <v>0</v>
      </c>
      <c r="K399" s="1">
        <f t="shared" si="152"/>
        <v>0</v>
      </c>
      <c r="L399" s="1">
        <f t="shared" si="152"/>
        <v>0</v>
      </c>
      <c r="M399" s="1">
        <f t="shared" si="152"/>
        <v>0</v>
      </c>
      <c r="N399" s="1">
        <f t="shared" si="152"/>
        <v>0</v>
      </c>
      <c r="O399" s="1">
        <f t="shared" si="152"/>
        <v>0</v>
      </c>
      <c r="P399" s="1">
        <f t="shared" si="152"/>
        <v>0</v>
      </c>
      <c r="Q399" s="1">
        <f t="shared" si="152"/>
        <v>0</v>
      </c>
    </row>
    <row r="400" spans="1:17" outlineLevel="4" x14ac:dyDescent="0.25">
      <c r="E400" s="18" t="s">
        <v>941</v>
      </c>
      <c r="G400" s="18" t="s">
        <v>212</v>
      </c>
      <c r="H400" s="1">
        <f t="shared" si="151"/>
        <v>0</v>
      </c>
      <c r="J400" s="1">
        <f t="shared" si="152"/>
        <v>0</v>
      </c>
      <c r="K400" s="1">
        <f t="shared" si="152"/>
        <v>0</v>
      </c>
      <c r="L400" s="1">
        <f t="shared" si="152"/>
        <v>0</v>
      </c>
      <c r="M400" s="1">
        <f t="shared" si="152"/>
        <v>0</v>
      </c>
      <c r="N400" s="1">
        <f t="shared" si="152"/>
        <v>0</v>
      </c>
      <c r="O400" s="1">
        <f t="shared" si="152"/>
        <v>0</v>
      </c>
      <c r="P400" s="1">
        <f t="shared" si="152"/>
        <v>0</v>
      </c>
      <c r="Q400" s="1">
        <f t="shared" si="152"/>
        <v>0</v>
      </c>
    </row>
    <row r="401" spans="1:17" outlineLevel="4" x14ac:dyDescent="0.25">
      <c r="E401" s="18" t="s">
        <v>942</v>
      </c>
      <c r="G401" s="18" t="s">
        <v>212</v>
      </c>
      <c r="H401" s="1">
        <f t="shared" si="151"/>
        <v>0</v>
      </c>
      <c r="J401" s="1">
        <f t="shared" si="152"/>
        <v>0</v>
      </c>
      <c r="K401" s="1">
        <f t="shared" si="152"/>
        <v>0</v>
      </c>
      <c r="L401" s="1">
        <f t="shared" si="152"/>
        <v>0</v>
      </c>
      <c r="M401" s="1">
        <f t="shared" si="152"/>
        <v>0</v>
      </c>
      <c r="N401" s="1">
        <f t="shared" si="152"/>
        <v>0</v>
      </c>
      <c r="O401" s="1">
        <f t="shared" si="152"/>
        <v>0</v>
      </c>
      <c r="P401" s="1">
        <f t="shared" si="152"/>
        <v>0</v>
      </c>
      <c r="Q401" s="1">
        <f t="shared" si="152"/>
        <v>0</v>
      </c>
    </row>
    <row r="402" spans="1:17" outlineLevel="2" x14ac:dyDescent="0.25"/>
    <row r="403" spans="1:17" outlineLevel="2" x14ac:dyDescent="0.25"/>
    <row r="404" spans="1:17" outlineLevel="2" x14ac:dyDescent="0.25">
      <c r="B404" s="16" t="s">
        <v>943</v>
      </c>
    </row>
    <row r="405" spans="1:17" outlineLevel="3" x14ac:dyDescent="0.25">
      <c r="E405" s="18" t="str">
        <f t="shared" ref="E405:Q405" si="153">E$396</f>
        <v xml:space="preserve">Time-adjusted variance to totex allowance - delivery mechanism allowance - real (WR) </v>
      </c>
      <c r="F405" s="1">
        <f t="shared" si="153"/>
        <v>0</v>
      </c>
      <c r="G405" s="1" t="str">
        <f t="shared" si="153"/>
        <v>£m</v>
      </c>
      <c r="H405" s="1">
        <f t="shared" si="153"/>
        <v>0</v>
      </c>
      <c r="I405" s="1">
        <f t="shared" si="153"/>
        <v>0</v>
      </c>
      <c r="J405" s="1">
        <f t="shared" si="153"/>
        <v>0</v>
      </c>
      <c r="K405" s="1">
        <f t="shared" si="153"/>
        <v>0</v>
      </c>
      <c r="L405" s="1">
        <f t="shared" si="153"/>
        <v>0</v>
      </c>
      <c r="M405" s="1">
        <f t="shared" si="153"/>
        <v>0</v>
      </c>
      <c r="N405" s="1">
        <f t="shared" si="153"/>
        <v>0</v>
      </c>
      <c r="O405" s="1">
        <f t="shared" si="153"/>
        <v>0</v>
      </c>
      <c r="P405" s="1">
        <f t="shared" si="153"/>
        <v>0</v>
      </c>
      <c r="Q405" s="1">
        <f t="shared" si="153"/>
        <v>0</v>
      </c>
    </row>
    <row r="406" spans="1:17" outlineLevel="4" x14ac:dyDescent="0.25">
      <c r="E406" s="18" t="str">
        <f t="shared" ref="E406:Q406" si="154">E$397</f>
        <v xml:space="preserve">Time-adjusted variance to totex allowance - delivery mechanism allowance - real (WN+) </v>
      </c>
      <c r="F406" s="1">
        <f t="shared" si="154"/>
        <v>0</v>
      </c>
      <c r="G406" s="1" t="str">
        <f t="shared" si="154"/>
        <v>£m</v>
      </c>
      <c r="H406" s="1">
        <f t="shared" si="154"/>
        <v>0</v>
      </c>
      <c r="I406" s="1">
        <f t="shared" si="154"/>
        <v>0</v>
      </c>
      <c r="J406" s="1">
        <f t="shared" si="154"/>
        <v>0</v>
      </c>
      <c r="K406" s="1">
        <f t="shared" si="154"/>
        <v>0</v>
      </c>
      <c r="L406" s="1">
        <f t="shared" si="154"/>
        <v>0</v>
      </c>
      <c r="M406" s="1">
        <f t="shared" si="154"/>
        <v>0</v>
      </c>
      <c r="N406" s="1">
        <f t="shared" si="154"/>
        <v>0</v>
      </c>
      <c r="O406" s="1">
        <f t="shared" si="154"/>
        <v>0</v>
      </c>
      <c r="P406" s="1">
        <f t="shared" si="154"/>
        <v>0</v>
      </c>
      <c r="Q406" s="1">
        <f t="shared" si="154"/>
        <v>0</v>
      </c>
    </row>
    <row r="407" spans="1:17" outlineLevel="4" x14ac:dyDescent="0.25">
      <c r="E407" s="18" t="str">
        <f t="shared" ref="E407:Q407" si="155">E$398</f>
        <v xml:space="preserve">Time-adjusted variance to totex allowance - delivery mechanism allowance - real (WWN+) </v>
      </c>
      <c r="F407" s="1">
        <f t="shared" si="155"/>
        <v>0</v>
      </c>
      <c r="G407" s="1" t="str">
        <f t="shared" si="155"/>
        <v>£m</v>
      </c>
      <c r="H407" s="1">
        <f t="shared" si="155"/>
        <v>0</v>
      </c>
      <c r="I407" s="1">
        <f t="shared" si="155"/>
        <v>0</v>
      </c>
      <c r="J407" s="1">
        <f t="shared" si="155"/>
        <v>0</v>
      </c>
      <c r="K407" s="1">
        <f t="shared" si="155"/>
        <v>0</v>
      </c>
      <c r="L407" s="1">
        <f t="shared" si="155"/>
        <v>0</v>
      </c>
      <c r="M407" s="1">
        <f t="shared" si="155"/>
        <v>0</v>
      </c>
      <c r="N407" s="1">
        <f t="shared" si="155"/>
        <v>0</v>
      </c>
      <c r="O407" s="1">
        <f t="shared" si="155"/>
        <v>0</v>
      </c>
      <c r="P407" s="1">
        <f t="shared" si="155"/>
        <v>0</v>
      </c>
      <c r="Q407" s="1">
        <f t="shared" si="155"/>
        <v>0</v>
      </c>
    </row>
    <row r="408" spans="1:17" outlineLevel="4" x14ac:dyDescent="0.25">
      <c r="E408" s="18" t="str">
        <f t="shared" ref="E408:Q408" si="156">E$399</f>
        <v xml:space="preserve">Time-adjusted variance to totex allowance - delivery mechanism allowance - real (BIO) </v>
      </c>
      <c r="F408" s="1">
        <f t="shared" si="156"/>
        <v>0</v>
      </c>
      <c r="G408" s="1" t="str">
        <f t="shared" si="156"/>
        <v>£m</v>
      </c>
      <c r="H408" s="1">
        <f t="shared" si="156"/>
        <v>0</v>
      </c>
      <c r="I408" s="1">
        <f t="shared" si="156"/>
        <v>0</v>
      </c>
      <c r="J408" s="1">
        <f t="shared" si="156"/>
        <v>0</v>
      </c>
      <c r="K408" s="1">
        <f t="shared" si="156"/>
        <v>0</v>
      </c>
      <c r="L408" s="1">
        <f t="shared" si="156"/>
        <v>0</v>
      </c>
      <c r="M408" s="1">
        <f t="shared" si="156"/>
        <v>0</v>
      </c>
      <c r="N408" s="1">
        <f t="shared" si="156"/>
        <v>0</v>
      </c>
      <c r="O408" s="1">
        <f t="shared" si="156"/>
        <v>0</v>
      </c>
      <c r="P408" s="1">
        <f t="shared" si="156"/>
        <v>0</v>
      </c>
      <c r="Q408" s="1">
        <f t="shared" si="156"/>
        <v>0</v>
      </c>
    </row>
    <row r="409" spans="1:17" outlineLevel="4" x14ac:dyDescent="0.25">
      <c r="E409" s="18" t="str">
        <f t="shared" ref="E409:Q409" si="157">E$400</f>
        <v xml:space="preserve">Time-adjusted variance to totex allowance - delivery mechanism allowance - real (ADDN1) </v>
      </c>
      <c r="F409" s="1">
        <f t="shared" si="157"/>
        <v>0</v>
      </c>
      <c r="G409" s="1" t="str">
        <f t="shared" si="157"/>
        <v>£m</v>
      </c>
      <c r="H409" s="1">
        <f t="shared" si="157"/>
        <v>0</v>
      </c>
      <c r="I409" s="1">
        <f t="shared" si="157"/>
        <v>0</v>
      </c>
      <c r="J409" s="1">
        <f t="shared" si="157"/>
        <v>0</v>
      </c>
      <c r="K409" s="1">
        <f t="shared" si="157"/>
        <v>0</v>
      </c>
      <c r="L409" s="1">
        <f t="shared" si="157"/>
        <v>0</v>
      </c>
      <c r="M409" s="1">
        <f t="shared" si="157"/>
        <v>0</v>
      </c>
      <c r="N409" s="1">
        <f t="shared" si="157"/>
        <v>0</v>
      </c>
      <c r="O409" s="1">
        <f t="shared" si="157"/>
        <v>0</v>
      </c>
      <c r="P409" s="1">
        <f t="shared" si="157"/>
        <v>0</v>
      </c>
      <c r="Q409" s="1">
        <f t="shared" si="157"/>
        <v>0</v>
      </c>
    </row>
    <row r="410" spans="1:17" outlineLevel="4" x14ac:dyDescent="0.25">
      <c r="E410" s="18" t="str">
        <f t="shared" ref="E410:Q410" si="158">E$401</f>
        <v xml:space="preserve">Time-adjusted variance to totex allowance - delivery mechanism allowance - real (ADDN2) </v>
      </c>
      <c r="F410" s="1">
        <f t="shared" si="158"/>
        <v>0</v>
      </c>
      <c r="G410" s="1" t="str">
        <f t="shared" si="158"/>
        <v>£m</v>
      </c>
      <c r="H410" s="1">
        <f t="shared" si="158"/>
        <v>0</v>
      </c>
      <c r="I410" s="1">
        <f t="shared" si="158"/>
        <v>0</v>
      </c>
      <c r="J410" s="1">
        <f t="shared" si="158"/>
        <v>0</v>
      </c>
      <c r="K410" s="1">
        <f t="shared" si="158"/>
        <v>0</v>
      </c>
      <c r="L410" s="1">
        <f t="shared" si="158"/>
        <v>0</v>
      </c>
      <c r="M410" s="1">
        <f t="shared" si="158"/>
        <v>0</v>
      </c>
      <c r="N410" s="1">
        <f t="shared" si="158"/>
        <v>0</v>
      </c>
      <c r="O410" s="1">
        <f t="shared" si="158"/>
        <v>0</v>
      </c>
      <c r="P410" s="1">
        <f t="shared" si="158"/>
        <v>0</v>
      </c>
      <c r="Q410" s="1">
        <f t="shared" si="158"/>
        <v>0</v>
      </c>
    </row>
    <row r="411" spans="1:17" outlineLevel="3" x14ac:dyDescent="0.25">
      <c r="A411" s="5"/>
      <c r="B411" s="5"/>
      <c r="C411" s="10"/>
      <c r="D411" s="11"/>
      <c r="E411" s="6" t="s">
        <v>944</v>
      </c>
      <c r="F411" s="2">
        <f t="shared" ref="F411:F416" si="159">SUM($J405:$Q405)</f>
        <v>0</v>
      </c>
      <c r="G411" s="6" t="s">
        <v>212</v>
      </c>
      <c r="H411" s="1"/>
    </row>
    <row r="412" spans="1:17" outlineLevel="4" x14ac:dyDescent="0.25">
      <c r="A412" s="5"/>
      <c r="B412" s="5"/>
      <c r="C412" s="10"/>
      <c r="D412" s="11"/>
      <c r="E412" s="6" t="s">
        <v>945</v>
      </c>
      <c r="F412" s="2">
        <f t="shared" si="159"/>
        <v>0</v>
      </c>
      <c r="G412" s="6" t="s">
        <v>212</v>
      </c>
      <c r="H412" s="1"/>
    </row>
    <row r="413" spans="1:17" outlineLevel="4" x14ac:dyDescent="0.25">
      <c r="A413" s="5"/>
      <c r="B413" s="5"/>
      <c r="C413" s="10"/>
      <c r="D413" s="11"/>
      <c r="E413" s="6" t="s">
        <v>946</v>
      </c>
      <c r="F413" s="2">
        <f t="shared" si="159"/>
        <v>0</v>
      </c>
      <c r="G413" s="6" t="s">
        <v>212</v>
      </c>
      <c r="H413" s="1"/>
    </row>
    <row r="414" spans="1:17" outlineLevel="4" x14ac:dyDescent="0.25">
      <c r="A414" s="5"/>
      <c r="B414" s="5"/>
      <c r="C414" s="10"/>
      <c r="D414" s="11"/>
      <c r="E414" s="6" t="s">
        <v>947</v>
      </c>
      <c r="F414" s="2">
        <f t="shared" si="159"/>
        <v>0</v>
      </c>
      <c r="G414" s="6" t="s">
        <v>212</v>
      </c>
      <c r="H414" s="1"/>
    </row>
    <row r="415" spans="1:17" outlineLevel="4" x14ac:dyDescent="0.25">
      <c r="A415" s="5"/>
      <c r="B415" s="5"/>
      <c r="C415" s="10"/>
      <c r="D415" s="11"/>
      <c r="E415" s="6" t="s">
        <v>948</v>
      </c>
      <c r="F415" s="2">
        <f t="shared" si="159"/>
        <v>0</v>
      </c>
      <c r="G415" s="6" t="s">
        <v>212</v>
      </c>
      <c r="H415" s="1"/>
    </row>
    <row r="416" spans="1:17" outlineLevel="4" x14ac:dyDescent="0.25">
      <c r="A416" s="5"/>
      <c r="B416" s="5"/>
      <c r="C416" s="10"/>
      <c r="D416" s="11"/>
      <c r="E416" s="6" t="s">
        <v>949</v>
      </c>
      <c r="F416" s="2">
        <f t="shared" si="159"/>
        <v>0</v>
      </c>
      <c r="G416" s="6" t="s">
        <v>212</v>
      </c>
      <c r="H416" s="1"/>
    </row>
    <row r="417" spans="1:8" outlineLevel="2" x14ac:dyDescent="0.25"/>
    <row r="418" spans="1:8" outlineLevel="1" x14ac:dyDescent="0.25"/>
    <row r="419" spans="1:8" outlineLevel="1" x14ac:dyDescent="0.25">
      <c r="B419" s="16" t="s">
        <v>683</v>
      </c>
    </row>
    <row r="420" spans="1:8" outlineLevel="2" x14ac:dyDescent="0.25">
      <c r="B420" s="16" t="s">
        <v>950</v>
      </c>
    </row>
    <row r="421" spans="1:8" outlineLevel="3" x14ac:dyDescent="0.25">
      <c r="E421" s="18" t="str">
        <f t="shared" ref="E421:G421" si="160">E$411</f>
        <v xml:space="preserve">Total variance to totex allowance - delivery mechanism allowance - real (WR) </v>
      </c>
      <c r="F421" s="1">
        <f t="shared" si="160"/>
        <v>0</v>
      </c>
      <c r="G421" s="18" t="str">
        <f t="shared" si="160"/>
        <v>£m</v>
      </c>
      <c r="H421" s="1"/>
    </row>
    <row r="422" spans="1:8" outlineLevel="4" x14ac:dyDescent="0.25">
      <c r="E422" s="18" t="str">
        <f t="shared" ref="E422:G422" si="161">E$412</f>
        <v xml:space="preserve">Total variance to totex allowance - delivery mechanism allowance - real (WN+) </v>
      </c>
      <c r="F422" s="1">
        <f t="shared" si="161"/>
        <v>0</v>
      </c>
      <c r="G422" s="18" t="str">
        <f t="shared" si="161"/>
        <v>£m</v>
      </c>
      <c r="H422" s="1"/>
    </row>
    <row r="423" spans="1:8" outlineLevel="4" x14ac:dyDescent="0.25">
      <c r="E423" s="18" t="str">
        <f t="shared" ref="E423:G423" si="162">E$413</f>
        <v xml:space="preserve">Total variance to totex allowance - delivery mechanism allowance - real (WWN+) </v>
      </c>
      <c r="F423" s="1">
        <f t="shared" si="162"/>
        <v>0</v>
      </c>
      <c r="G423" s="18" t="str">
        <f t="shared" si="162"/>
        <v>£m</v>
      </c>
      <c r="H423" s="1"/>
    </row>
    <row r="424" spans="1:8" outlineLevel="4" x14ac:dyDescent="0.25">
      <c r="E424" s="18" t="str">
        <f t="shared" ref="E424:G424" si="163">E$414</f>
        <v xml:space="preserve">Total variance to totex allowance - delivery mechanism allowance - real (BIO) </v>
      </c>
      <c r="F424" s="1">
        <f t="shared" si="163"/>
        <v>0</v>
      </c>
      <c r="G424" s="18" t="str">
        <f t="shared" si="163"/>
        <v>£m</v>
      </c>
      <c r="H424" s="1"/>
    </row>
    <row r="425" spans="1:8" outlineLevel="4" x14ac:dyDescent="0.25">
      <c r="E425" s="18" t="str">
        <f t="shared" ref="E425:G425" si="164">E$415</f>
        <v xml:space="preserve">Total variance to totex allowance - delivery mechanism allowance - real (ADDN1) </v>
      </c>
      <c r="F425" s="1">
        <f t="shared" si="164"/>
        <v>0</v>
      </c>
      <c r="G425" s="18" t="str">
        <f t="shared" si="164"/>
        <v>£m</v>
      </c>
      <c r="H425" s="1"/>
    </row>
    <row r="426" spans="1:8" outlineLevel="4" x14ac:dyDescent="0.25">
      <c r="E426" s="18" t="str">
        <f t="shared" ref="E426:G426" si="165">E$416</f>
        <v xml:space="preserve">Total variance to totex allowance - delivery mechanism allowance - real (ADDN2) </v>
      </c>
      <c r="F426" s="1">
        <f t="shared" si="165"/>
        <v>0</v>
      </c>
      <c r="G426" s="18" t="str">
        <f t="shared" si="165"/>
        <v>£m</v>
      </c>
      <c r="H426" s="1"/>
    </row>
    <row r="427" spans="1:8" outlineLevel="3" x14ac:dyDescent="0.25">
      <c r="A427" s="5"/>
      <c r="B427" s="5"/>
      <c r="C427" s="10"/>
      <c r="D427" s="11"/>
      <c r="E427" s="6" t="str">
        <f>Inputs!E$354</f>
        <v>Delivery mechanism allowance - cost sharing outperformance rate - company share</v>
      </c>
      <c r="F427" s="7">
        <f>Inputs!F$354</f>
        <v>0</v>
      </c>
      <c r="G427" s="6" t="str">
        <f>Inputs!G$354</f>
        <v>%</v>
      </c>
      <c r="H427" s="17"/>
    </row>
    <row r="428" spans="1:8" outlineLevel="3" x14ac:dyDescent="0.25">
      <c r="A428" s="5"/>
      <c r="B428" s="5"/>
      <c r="C428" s="10"/>
      <c r="D428" s="11"/>
      <c r="E428" s="6" t="str">
        <f>Inputs!E$355</f>
        <v>Delivery mechanism allowance - cost sharing underperformance rate - company share</v>
      </c>
      <c r="F428" s="7">
        <f>Inputs!F$355</f>
        <v>0</v>
      </c>
      <c r="G428" s="6" t="str">
        <f>Inputs!G$355</f>
        <v>%</v>
      </c>
      <c r="H428" s="17"/>
    </row>
    <row r="429" spans="1:8" outlineLevel="3" x14ac:dyDescent="0.25">
      <c r="E429" s="18" t="s">
        <v>951</v>
      </c>
      <c r="F429" s="17">
        <f t="shared" ref="F429:F434" si="166">IF($F421&lt;0,$F$427,$F$428)</f>
        <v>0</v>
      </c>
      <c r="G429" s="18" t="s">
        <v>451</v>
      </c>
      <c r="H429" s="17"/>
    </row>
    <row r="430" spans="1:8" outlineLevel="4" x14ac:dyDescent="0.25">
      <c r="E430" s="18" t="s">
        <v>952</v>
      </c>
      <c r="F430" s="17">
        <f t="shared" si="166"/>
        <v>0</v>
      </c>
      <c r="G430" s="18" t="s">
        <v>451</v>
      </c>
      <c r="H430" s="17"/>
    </row>
    <row r="431" spans="1:8" outlineLevel="4" x14ac:dyDescent="0.25">
      <c r="E431" s="18" t="s">
        <v>953</v>
      </c>
      <c r="F431" s="17">
        <f t="shared" si="166"/>
        <v>0</v>
      </c>
      <c r="G431" s="18" t="s">
        <v>451</v>
      </c>
      <c r="H431" s="17"/>
    </row>
    <row r="432" spans="1:8" outlineLevel="4" x14ac:dyDescent="0.25">
      <c r="E432" s="18" t="s">
        <v>954</v>
      </c>
      <c r="F432" s="17">
        <f t="shared" si="166"/>
        <v>0</v>
      </c>
      <c r="G432" s="18" t="s">
        <v>451</v>
      </c>
      <c r="H432" s="17"/>
    </row>
    <row r="433" spans="2:8" outlineLevel="4" x14ac:dyDescent="0.25">
      <c r="E433" s="18" t="s">
        <v>955</v>
      </c>
      <c r="F433" s="17">
        <f t="shared" si="166"/>
        <v>0</v>
      </c>
      <c r="G433" s="18" t="s">
        <v>451</v>
      </c>
      <c r="H433" s="17"/>
    </row>
    <row r="434" spans="2:8" outlineLevel="4" x14ac:dyDescent="0.25">
      <c r="E434" s="18" t="s">
        <v>956</v>
      </c>
      <c r="F434" s="17">
        <f t="shared" si="166"/>
        <v>0</v>
      </c>
      <c r="G434" s="18" t="s">
        <v>451</v>
      </c>
      <c r="H434" s="17"/>
    </row>
    <row r="435" spans="2:8" outlineLevel="2" x14ac:dyDescent="0.25"/>
    <row r="436" spans="2:8" outlineLevel="2" x14ac:dyDescent="0.25"/>
    <row r="437" spans="2:8" outlineLevel="2" x14ac:dyDescent="0.25">
      <c r="B437" s="16" t="s">
        <v>957</v>
      </c>
    </row>
    <row r="438" spans="2:8" outlineLevel="3" x14ac:dyDescent="0.25">
      <c r="E438" s="18" t="str">
        <f t="shared" ref="E438:G438" si="167">E$411</f>
        <v xml:space="preserve">Total variance to totex allowance - delivery mechanism allowance - real (WR) </v>
      </c>
      <c r="F438" s="1">
        <f t="shared" si="167"/>
        <v>0</v>
      </c>
      <c r="G438" s="18" t="str">
        <f t="shared" si="167"/>
        <v>£m</v>
      </c>
      <c r="H438" s="1"/>
    </row>
    <row r="439" spans="2:8" outlineLevel="4" x14ac:dyDescent="0.25">
      <c r="E439" s="18" t="str">
        <f t="shared" ref="E439:G439" si="168">E$412</f>
        <v xml:space="preserve">Total variance to totex allowance - delivery mechanism allowance - real (WN+) </v>
      </c>
      <c r="F439" s="1">
        <f t="shared" si="168"/>
        <v>0</v>
      </c>
      <c r="G439" s="18" t="str">
        <f t="shared" si="168"/>
        <v>£m</v>
      </c>
      <c r="H439" s="1"/>
    </row>
    <row r="440" spans="2:8" outlineLevel="4" x14ac:dyDescent="0.25">
      <c r="E440" s="18" t="str">
        <f t="shared" ref="E440:G440" si="169">E$413</f>
        <v xml:space="preserve">Total variance to totex allowance - delivery mechanism allowance - real (WWN+) </v>
      </c>
      <c r="F440" s="1">
        <f t="shared" si="169"/>
        <v>0</v>
      </c>
      <c r="G440" s="18" t="str">
        <f t="shared" si="169"/>
        <v>£m</v>
      </c>
      <c r="H440" s="1"/>
    </row>
    <row r="441" spans="2:8" outlineLevel="4" x14ac:dyDescent="0.25">
      <c r="E441" s="18" t="str">
        <f t="shared" ref="E441:G441" si="170">E$414</f>
        <v xml:space="preserve">Total variance to totex allowance - delivery mechanism allowance - real (BIO) </v>
      </c>
      <c r="F441" s="1">
        <f t="shared" si="170"/>
        <v>0</v>
      </c>
      <c r="G441" s="18" t="str">
        <f t="shared" si="170"/>
        <v>£m</v>
      </c>
      <c r="H441" s="1"/>
    </row>
    <row r="442" spans="2:8" outlineLevel="4" x14ac:dyDescent="0.25">
      <c r="E442" s="18" t="str">
        <f t="shared" ref="E442:G442" si="171">E$415</f>
        <v xml:space="preserve">Total variance to totex allowance - delivery mechanism allowance - real (ADDN1) </v>
      </c>
      <c r="F442" s="1">
        <f t="shared" si="171"/>
        <v>0</v>
      </c>
      <c r="G442" s="18" t="str">
        <f t="shared" si="171"/>
        <v>£m</v>
      </c>
      <c r="H442" s="1"/>
    </row>
    <row r="443" spans="2:8" outlineLevel="4" x14ac:dyDescent="0.25">
      <c r="E443" s="18" t="str">
        <f t="shared" ref="E443:G443" si="172">E$416</f>
        <v xml:space="preserve">Total variance to totex allowance - delivery mechanism allowance - real (ADDN2) </v>
      </c>
      <c r="F443" s="1">
        <f t="shared" si="172"/>
        <v>0</v>
      </c>
      <c r="G443" s="18" t="str">
        <f t="shared" si="172"/>
        <v>£m</v>
      </c>
      <c r="H443" s="1"/>
    </row>
    <row r="444" spans="2:8" outlineLevel="3" x14ac:dyDescent="0.25">
      <c r="E444" s="18" t="str">
        <f t="shared" ref="E444:G444" si="173">E$429</f>
        <v xml:space="preserve">Active sharing rate - delivery mechanism allowance (WR) </v>
      </c>
      <c r="F444" s="17">
        <f t="shared" si="173"/>
        <v>0</v>
      </c>
      <c r="G444" s="18" t="str">
        <f t="shared" si="173"/>
        <v>%</v>
      </c>
      <c r="H444" s="17"/>
    </row>
    <row r="445" spans="2:8" outlineLevel="4" x14ac:dyDescent="0.25">
      <c r="E445" s="18" t="str">
        <f t="shared" ref="E445:G445" si="174">E$430</f>
        <v xml:space="preserve">Active sharing rate - delivery mechanism allowance (WN+) </v>
      </c>
      <c r="F445" s="17">
        <f t="shared" si="174"/>
        <v>0</v>
      </c>
      <c r="G445" s="18" t="str">
        <f t="shared" si="174"/>
        <v>%</v>
      </c>
      <c r="H445" s="17"/>
    </row>
    <row r="446" spans="2:8" outlineLevel="4" x14ac:dyDescent="0.25">
      <c r="E446" s="18" t="str">
        <f t="shared" ref="E446:G446" si="175">E$431</f>
        <v xml:space="preserve">Active sharing rate - delivery mechanism allowance (WWN+) </v>
      </c>
      <c r="F446" s="17">
        <f t="shared" si="175"/>
        <v>0</v>
      </c>
      <c r="G446" s="18" t="str">
        <f t="shared" si="175"/>
        <v>%</v>
      </c>
      <c r="H446" s="17"/>
    </row>
    <row r="447" spans="2:8" outlineLevel="4" x14ac:dyDescent="0.25">
      <c r="E447" s="18" t="str">
        <f t="shared" ref="E447:G447" si="176">E$432</f>
        <v xml:space="preserve">Active sharing rate - delivery mechanism allowance (BIO) </v>
      </c>
      <c r="F447" s="17">
        <f t="shared" si="176"/>
        <v>0</v>
      </c>
      <c r="G447" s="18" t="str">
        <f t="shared" si="176"/>
        <v>%</v>
      </c>
      <c r="H447" s="17"/>
    </row>
    <row r="448" spans="2:8" outlineLevel="4" x14ac:dyDescent="0.25">
      <c r="E448" s="18" t="str">
        <f t="shared" ref="E448:G448" si="177">E$433</f>
        <v xml:space="preserve">Active sharing rate - delivery mechanism allowance (ADDN1) </v>
      </c>
      <c r="F448" s="17">
        <f t="shared" si="177"/>
        <v>0</v>
      </c>
      <c r="G448" s="18" t="str">
        <f t="shared" si="177"/>
        <v>%</v>
      </c>
      <c r="H448" s="17"/>
    </row>
    <row r="449" spans="1:17" outlineLevel="4" x14ac:dyDescent="0.25">
      <c r="E449" s="18" t="str">
        <f t="shared" ref="E449:G449" si="178">E$434</f>
        <v xml:space="preserve">Active sharing rate - delivery mechanism allowance (ADDN2) </v>
      </c>
      <c r="F449" s="17">
        <f t="shared" si="178"/>
        <v>0</v>
      </c>
      <c r="G449" s="18" t="str">
        <f t="shared" si="178"/>
        <v>%</v>
      </c>
      <c r="H449" s="17"/>
    </row>
    <row r="450" spans="1:17" outlineLevel="3" x14ac:dyDescent="0.25">
      <c r="E450" s="18" t="s">
        <v>958</v>
      </c>
      <c r="F450" s="1">
        <f t="shared" ref="F450:F455" si="179">$F438*(1-$F444)</f>
        <v>0</v>
      </c>
      <c r="G450" s="18" t="s">
        <v>212</v>
      </c>
      <c r="H450" s="1"/>
    </row>
    <row r="451" spans="1:17" outlineLevel="4" x14ac:dyDescent="0.25">
      <c r="E451" s="18" t="s">
        <v>959</v>
      </c>
      <c r="F451" s="1">
        <f t="shared" si="179"/>
        <v>0</v>
      </c>
      <c r="G451" s="18" t="s">
        <v>212</v>
      </c>
      <c r="H451" s="1"/>
    </row>
    <row r="452" spans="1:17" outlineLevel="4" x14ac:dyDescent="0.25">
      <c r="E452" s="18" t="s">
        <v>960</v>
      </c>
      <c r="F452" s="1">
        <f t="shared" si="179"/>
        <v>0</v>
      </c>
      <c r="G452" s="18" t="s">
        <v>212</v>
      </c>
      <c r="H452" s="1"/>
    </row>
    <row r="453" spans="1:17" outlineLevel="4" x14ac:dyDescent="0.25">
      <c r="E453" s="18" t="s">
        <v>961</v>
      </c>
      <c r="F453" s="1">
        <f t="shared" si="179"/>
        <v>0</v>
      </c>
      <c r="G453" s="18" t="s">
        <v>212</v>
      </c>
      <c r="H453" s="1"/>
    </row>
    <row r="454" spans="1:17" outlineLevel="4" x14ac:dyDescent="0.25">
      <c r="E454" s="18" t="s">
        <v>962</v>
      </c>
      <c r="F454" s="1">
        <f t="shared" si="179"/>
        <v>0</v>
      </c>
      <c r="G454" s="18" t="s">
        <v>212</v>
      </c>
      <c r="H454" s="1"/>
    </row>
    <row r="455" spans="1:17" outlineLevel="4" x14ac:dyDescent="0.25">
      <c r="E455" s="18" t="s">
        <v>963</v>
      </c>
      <c r="F455" s="1">
        <f t="shared" si="179"/>
        <v>0</v>
      </c>
      <c r="G455" s="18" t="s">
        <v>212</v>
      </c>
      <c r="H455" s="1"/>
    </row>
    <row r="456" spans="1:17" outlineLevel="2" x14ac:dyDescent="0.25"/>
    <row r="458" spans="1:17" x14ac:dyDescent="0.25">
      <c r="A458" s="16" t="s">
        <v>964</v>
      </c>
    </row>
    <row r="459" spans="1:17" outlineLevel="1" x14ac:dyDescent="0.25">
      <c r="B459" s="16" t="s">
        <v>965</v>
      </c>
    </row>
    <row r="460" spans="1:17" outlineLevel="2" x14ac:dyDescent="0.25">
      <c r="A460" s="5"/>
      <c r="B460" s="5"/>
      <c r="C460" s="10"/>
      <c r="D460" s="11"/>
      <c r="E460" s="6" t="str">
        <f>Inputs!E$270</f>
        <v xml:space="preserve">Actual totex for cost sharing reconciliation - PFAS - nominal (WR) </v>
      </c>
      <c r="F460" s="2">
        <f>Inputs!F$270</f>
        <v>0</v>
      </c>
      <c r="G460" s="2" t="str">
        <f>Inputs!G$270</f>
        <v>£m</v>
      </c>
      <c r="H460" s="2">
        <f>Inputs!H$270</f>
        <v>0</v>
      </c>
      <c r="I460" s="2">
        <f>Inputs!I$270</f>
        <v>0</v>
      </c>
      <c r="J460" s="2">
        <f>Inputs!J$270</f>
        <v>0</v>
      </c>
      <c r="K460" s="2">
        <f>Inputs!K$270</f>
        <v>0</v>
      </c>
      <c r="L460" s="2">
        <f>Inputs!L$270</f>
        <v>0</v>
      </c>
      <c r="M460" s="2">
        <f>Inputs!M$270</f>
        <v>0</v>
      </c>
      <c r="N460" s="2">
        <f>Inputs!N$270</f>
        <v>0</v>
      </c>
      <c r="O460" s="2">
        <f>Inputs!O$270</f>
        <v>0</v>
      </c>
      <c r="P460" s="2">
        <f>Inputs!P$270</f>
        <v>0</v>
      </c>
      <c r="Q460" s="2">
        <f>Inputs!Q$270</f>
        <v>0</v>
      </c>
    </row>
    <row r="461" spans="1:17" outlineLevel="3" x14ac:dyDescent="0.25">
      <c r="A461" s="5"/>
      <c r="B461" s="5"/>
      <c r="C461" s="10"/>
      <c r="D461" s="11"/>
      <c r="E461" s="6" t="str">
        <f>Inputs!E$271</f>
        <v xml:space="preserve">Actual totex for cost sharing reconciliation - PFAS - nominal (WN+) </v>
      </c>
      <c r="F461" s="2">
        <f>Inputs!F$271</f>
        <v>0</v>
      </c>
      <c r="G461" s="2" t="str">
        <f>Inputs!G$271</f>
        <v>£m</v>
      </c>
      <c r="H461" s="2">
        <f>Inputs!H$271</f>
        <v>0</v>
      </c>
      <c r="I461" s="2">
        <f>Inputs!I$271</f>
        <v>0</v>
      </c>
      <c r="J461" s="2">
        <f>Inputs!J$271</f>
        <v>0</v>
      </c>
      <c r="K461" s="2">
        <f>Inputs!K$271</f>
        <v>0</v>
      </c>
      <c r="L461" s="2">
        <f>Inputs!L$271</f>
        <v>0</v>
      </c>
      <c r="M461" s="2">
        <f>Inputs!M$271</f>
        <v>0</v>
      </c>
      <c r="N461" s="2">
        <f>Inputs!N$271</f>
        <v>0</v>
      </c>
      <c r="O461" s="2">
        <f>Inputs!O$271</f>
        <v>0</v>
      </c>
      <c r="P461" s="2">
        <f>Inputs!P$271</f>
        <v>0</v>
      </c>
      <c r="Q461" s="2">
        <f>Inputs!Q$271</f>
        <v>0</v>
      </c>
    </row>
    <row r="462" spans="1:17" outlineLevel="3" x14ac:dyDescent="0.25">
      <c r="A462" s="5"/>
      <c r="B462" s="5"/>
      <c r="C462" s="10"/>
      <c r="D462" s="11"/>
      <c r="E462" s="6" t="str">
        <f>Inputs!E$272</f>
        <v xml:space="preserve">Actual totex for cost sharing reconciliation - PFAS - nominal (WWN+) </v>
      </c>
      <c r="F462" s="2">
        <f>Inputs!F$272</f>
        <v>0</v>
      </c>
      <c r="G462" s="2" t="str">
        <f>Inputs!G$272</f>
        <v>£m</v>
      </c>
      <c r="H462" s="2">
        <f>Inputs!H$272</f>
        <v>0</v>
      </c>
      <c r="I462" s="2">
        <f>Inputs!I$272</f>
        <v>0</v>
      </c>
      <c r="J462" s="2">
        <f>Inputs!J$272</f>
        <v>0</v>
      </c>
      <c r="K462" s="2">
        <f>Inputs!K$272</f>
        <v>0</v>
      </c>
      <c r="L462" s="2">
        <f>Inputs!L$272</f>
        <v>0</v>
      </c>
      <c r="M462" s="2">
        <f>Inputs!M$272</f>
        <v>0</v>
      </c>
      <c r="N462" s="2">
        <f>Inputs!N$272</f>
        <v>0</v>
      </c>
      <c r="O462" s="2">
        <f>Inputs!O$272</f>
        <v>0</v>
      </c>
      <c r="P462" s="2">
        <f>Inputs!P$272</f>
        <v>0</v>
      </c>
      <c r="Q462" s="2">
        <f>Inputs!Q$272</f>
        <v>0</v>
      </c>
    </row>
    <row r="463" spans="1:17" outlineLevel="3" x14ac:dyDescent="0.25">
      <c r="A463" s="5"/>
      <c r="B463" s="5"/>
      <c r="C463" s="10"/>
      <c r="D463" s="11"/>
      <c r="E463" s="6" t="str">
        <f>Inputs!E$273</f>
        <v xml:space="preserve">Actual totex for cost sharing reconciliation - PFAS - nominal (BIO) </v>
      </c>
      <c r="F463" s="2">
        <f>Inputs!F$273</f>
        <v>0</v>
      </c>
      <c r="G463" s="2" t="str">
        <f>Inputs!G$273</f>
        <v>£m</v>
      </c>
      <c r="H463" s="2">
        <f>Inputs!H$273</f>
        <v>0</v>
      </c>
      <c r="I463" s="2">
        <f>Inputs!I$273</f>
        <v>0</v>
      </c>
      <c r="J463" s="2">
        <f>Inputs!J$273</f>
        <v>0</v>
      </c>
      <c r="K463" s="2">
        <f>Inputs!K$273</f>
        <v>0</v>
      </c>
      <c r="L463" s="2">
        <f>Inputs!L$273</f>
        <v>0</v>
      </c>
      <c r="M463" s="2">
        <f>Inputs!M$273</f>
        <v>0</v>
      </c>
      <c r="N463" s="2">
        <f>Inputs!N$273</f>
        <v>0</v>
      </c>
      <c r="O463" s="2">
        <f>Inputs!O$273</f>
        <v>0</v>
      </c>
      <c r="P463" s="2">
        <f>Inputs!P$273</f>
        <v>0</v>
      </c>
      <c r="Q463" s="2">
        <f>Inputs!Q$273</f>
        <v>0</v>
      </c>
    </row>
    <row r="464" spans="1:17" outlineLevel="3" x14ac:dyDescent="0.25">
      <c r="A464" s="5"/>
      <c r="B464" s="5"/>
      <c r="C464" s="10"/>
      <c r="D464" s="11"/>
      <c r="E464" s="6" t="str">
        <f>Inputs!E$274</f>
        <v xml:space="preserve">Actual totex for cost sharing reconciliation - PFAS - nominal (ADDN1) </v>
      </c>
      <c r="F464" s="2">
        <f>Inputs!F$274</f>
        <v>0</v>
      </c>
      <c r="G464" s="2" t="str">
        <f>Inputs!G$274</f>
        <v>£m</v>
      </c>
      <c r="H464" s="2">
        <f>Inputs!H$274</f>
        <v>0</v>
      </c>
      <c r="I464" s="2">
        <f>Inputs!I$274</f>
        <v>0</v>
      </c>
      <c r="J464" s="2">
        <f>Inputs!J$274</f>
        <v>0</v>
      </c>
      <c r="K464" s="2">
        <f>Inputs!K$274</f>
        <v>0</v>
      </c>
      <c r="L464" s="2">
        <f>Inputs!L$274</f>
        <v>0</v>
      </c>
      <c r="M464" s="2">
        <f>Inputs!M$274</f>
        <v>0</v>
      </c>
      <c r="N464" s="2">
        <f>Inputs!N$274</f>
        <v>0</v>
      </c>
      <c r="O464" s="2">
        <f>Inputs!O$274</f>
        <v>0</v>
      </c>
      <c r="P464" s="2">
        <f>Inputs!P$274</f>
        <v>0</v>
      </c>
      <c r="Q464" s="2">
        <f>Inputs!Q$274</f>
        <v>0</v>
      </c>
    </row>
    <row r="465" spans="1:17" outlineLevel="3" x14ac:dyDescent="0.25">
      <c r="A465" s="5"/>
      <c r="B465" s="5"/>
      <c r="C465" s="10"/>
      <c r="D465" s="11"/>
      <c r="E465" s="6" t="str">
        <f>Inputs!E$275</f>
        <v xml:space="preserve">Actual totex for cost sharing reconciliation - PFAS - nominal (ADDN2) </v>
      </c>
      <c r="F465" s="2">
        <f>Inputs!F$275</f>
        <v>0</v>
      </c>
      <c r="G465" s="2" t="str">
        <f>Inputs!G$275</f>
        <v>£m</v>
      </c>
      <c r="H465" s="2">
        <f>Inputs!H$275</f>
        <v>0</v>
      </c>
      <c r="I465" s="2">
        <f>Inputs!I$275</f>
        <v>0</v>
      </c>
      <c r="J465" s="2">
        <f>Inputs!J$275</f>
        <v>0</v>
      </c>
      <c r="K465" s="2">
        <f>Inputs!K$275</f>
        <v>0</v>
      </c>
      <c r="L465" s="2">
        <f>Inputs!L$275</f>
        <v>0</v>
      </c>
      <c r="M465" s="2">
        <f>Inputs!M$275</f>
        <v>0</v>
      </c>
      <c r="N465" s="2">
        <f>Inputs!N$275</f>
        <v>0</v>
      </c>
      <c r="O465" s="2">
        <f>Inputs!O$275</f>
        <v>0</v>
      </c>
      <c r="P465" s="2">
        <f>Inputs!P$275</f>
        <v>0</v>
      </c>
      <c r="Q465" s="2">
        <f>Inputs!Q$275</f>
        <v>0</v>
      </c>
    </row>
    <row r="466" spans="1:17" outlineLevel="2" x14ac:dyDescent="0.25">
      <c r="A466" s="5"/>
      <c r="B466" s="5"/>
      <c r="C466" s="10"/>
      <c r="D466" s="11"/>
      <c r="E466" s="6" t="str">
        <f>Indexation!E$43</f>
        <v>CPI(H) - FYA - inflate from base year (2022-23) average</v>
      </c>
      <c r="F466" s="7">
        <f>Indexation!F$43</f>
        <v>0</v>
      </c>
      <c r="G466" s="7" t="str">
        <f>Indexation!G$43</f>
        <v>%</v>
      </c>
      <c r="H466" s="7">
        <f>Indexation!H$43</f>
        <v>0</v>
      </c>
      <c r="I466" s="7">
        <f>Indexation!I$43</f>
        <v>0</v>
      </c>
      <c r="J466" s="7">
        <f>Indexation!J$43</f>
        <v>0</v>
      </c>
      <c r="K466" s="7">
        <f>Indexation!K$43</f>
        <v>0</v>
      </c>
      <c r="L466" s="7">
        <f>Indexation!L$43</f>
        <v>0</v>
      </c>
      <c r="M466" s="7">
        <f>Indexation!M$43</f>
        <v>0</v>
      </c>
      <c r="N466" s="7">
        <f>Indexation!N$43</f>
        <v>0</v>
      </c>
      <c r="O466" s="7">
        <f>Indexation!O$43</f>
        <v>0</v>
      </c>
      <c r="P466" s="7">
        <f>Indexation!P$43</f>
        <v>0</v>
      </c>
      <c r="Q466" s="7">
        <f>Indexation!Q$43</f>
        <v>0</v>
      </c>
    </row>
    <row r="467" spans="1:17" outlineLevel="2" x14ac:dyDescent="0.25">
      <c r="A467" s="5"/>
      <c r="B467" s="5"/>
      <c r="C467" s="10"/>
      <c r="D467" s="11"/>
      <c r="E467" s="6" t="str">
        <f>Time!E$56</f>
        <v>Forecast period flag</v>
      </c>
      <c r="F467" s="3">
        <f>Time!F$56</f>
        <v>0</v>
      </c>
      <c r="G467" s="3" t="str">
        <f>Time!G$56</f>
        <v>flag</v>
      </c>
      <c r="H467" s="3">
        <f>Time!H$56</f>
        <v>5</v>
      </c>
      <c r="I467" s="3">
        <f>Time!I$56</f>
        <v>0</v>
      </c>
      <c r="J467" s="3">
        <f>Time!J$56</f>
        <v>0</v>
      </c>
      <c r="K467" s="3">
        <f>Time!K$56</f>
        <v>0</v>
      </c>
      <c r="L467" s="3">
        <f>Time!L$56</f>
        <v>1</v>
      </c>
      <c r="M467" s="3">
        <f>Time!M$56</f>
        <v>1</v>
      </c>
      <c r="N467" s="3">
        <f>Time!N$56</f>
        <v>1</v>
      </c>
      <c r="O467" s="3">
        <f>Time!O$56</f>
        <v>1</v>
      </c>
      <c r="P467" s="3">
        <f>Time!P$56</f>
        <v>1</v>
      </c>
      <c r="Q467" s="3">
        <f>Time!Q$56</f>
        <v>0</v>
      </c>
    </row>
    <row r="468" spans="1:17" outlineLevel="2" x14ac:dyDescent="0.25">
      <c r="E468" s="18" t="s">
        <v>966</v>
      </c>
      <c r="G468" s="18" t="s">
        <v>212</v>
      </c>
      <c r="H468" s="1">
        <f t="shared" ref="H468:H473" si="180">SUM(J468:Q468)</f>
        <v>0</v>
      </c>
      <c r="J468" s="1">
        <f t="shared" ref="J468:Q473" si="181">IF(J$466=0,0,(J460/J$466)*J$467)</f>
        <v>0</v>
      </c>
      <c r="K468" s="1">
        <f t="shared" si="181"/>
        <v>0</v>
      </c>
      <c r="L468" s="1">
        <f t="shared" si="181"/>
        <v>0</v>
      </c>
      <c r="M468" s="1">
        <f t="shared" si="181"/>
        <v>0</v>
      </c>
      <c r="N468" s="1">
        <f t="shared" si="181"/>
        <v>0</v>
      </c>
      <c r="O468" s="1">
        <f t="shared" si="181"/>
        <v>0</v>
      </c>
      <c r="P468" s="1">
        <f t="shared" si="181"/>
        <v>0</v>
      </c>
      <c r="Q468" s="1">
        <f t="shared" si="181"/>
        <v>0</v>
      </c>
    </row>
    <row r="469" spans="1:17" outlineLevel="3" x14ac:dyDescent="0.25">
      <c r="E469" s="18" t="s">
        <v>967</v>
      </c>
      <c r="G469" s="18" t="s">
        <v>212</v>
      </c>
      <c r="H469" s="1">
        <f t="shared" si="180"/>
        <v>0</v>
      </c>
      <c r="J469" s="1">
        <f t="shared" si="181"/>
        <v>0</v>
      </c>
      <c r="K469" s="1">
        <f t="shared" si="181"/>
        <v>0</v>
      </c>
      <c r="L469" s="1">
        <f t="shared" si="181"/>
        <v>0</v>
      </c>
      <c r="M469" s="1">
        <f t="shared" si="181"/>
        <v>0</v>
      </c>
      <c r="N469" s="1">
        <f t="shared" si="181"/>
        <v>0</v>
      </c>
      <c r="O469" s="1">
        <f t="shared" si="181"/>
        <v>0</v>
      </c>
      <c r="P469" s="1">
        <f t="shared" si="181"/>
        <v>0</v>
      </c>
      <c r="Q469" s="1">
        <f t="shared" si="181"/>
        <v>0</v>
      </c>
    </row>
    <row r="470" spans="1:17" outlineLevel="3" x14ac:dyDescent="0.25">
      <c r="E470" s="18" t="s">
        <v>968</v>
      </c>
      <c r="G470" s="18" t="s">
        <v>212</v>
      </c>
      <c r="H470" s="1">
        <f t="shared" si="180"/>
        <v>0</v>
      </c>
      <c r="J470" s="1">
        <f t="shared" si="181"/>
        <v>0</v>
      </c>
      <c r="K470" s="1">
        <f t="shared" si="181"/>
        <v>0</v>
      </c>
      <c r="L470" s="1">
        <f t="shared" si="181"/>
        <v>0</v>
      </c>
      <c r="M470" s="1">
        <f t="shared" si="181"/>
        <v>0</v>
      </c>
      <c r="N470" s="1">
        <f t="shared" si="181"/>
        <v>0</v>
      </c>
      <c r="O470" s="1">
        <f t="shared" si="181"/>
        <v>0</v>
      </c>
      <c r="P470" s="1">
        <f t="shared" si="181"/>
        <v>0</v>
      </c>
      <c r="Q470" s="1">
        <f t="shared" si="181"/>
        <v>0</v>
      </c>
    </row>
    <row r="471" spans="1:17" outlineLevel="3" x14ac:dyDescent="0.25">
      <c r="E471" s="18" t="s">
        <v>969</v>
      </c>
      <c r="G471" s="18" t="s">
        <v>212</v>
      </c>
      <c r="H471" s="1">
        <f t="shared" si="180"/>
        <v>0</v>
      </c>
      <c r="J471" s="1">
        <f t="shared" si="181"/>
        <v>0</v>
      </c>
      <c r="K471" s="1">
        <f t="shared" si="181"/>
        <v>0</v>
      </c>
      <c r="L471" s="1">
        <f t="shared" si="181"/>
        <v>0</v>
      </c>
      <c r="M471" s="1">
        <f t="shared" si="181"/>
        <v>0</v>
      </c>
      <c r="N471" s="1">
        <f t="shared" si="181"/>
        <v>0</v>
      </c>
      <c r="O471" s="1">
        <f t="shared" si="181"/>
        <v>0</v>
      </c>
      <c r="P471" s="1">
        <f t="shared" si="181"/>
        <v>0</v>
      </c>
      <c r="Q471" s="1">
        <f t="shared" si="181"/>
        <v>0</v>
      </c>
    </row>
    <row r="472" spans="1:17" outlineLevel="3" x14ac:dyDescent="0.25">
      <c r="E472" s="18" t="s">
        <v>970</v>
      </c>
      <c r="G472" s="18" t="s">
        <v>212</v>
      </c>
      <c r="H472" s="1">
        <f t="shared" si="180"/>
        <v>0</v>
      </c>
      <c r="J472" s="1">
        <f t="shared" si="181"/>
        <v>0</v>
      </c>
      <c r="K472" s="1">
        <f t="shared" si="181"/>
        <v>0</v>
      </c>
      <c r="L472" s="1">
        <f t="shared" si="181"/>
        <v>0</v>
      </c>
      <c r="M472" s="1">
        <f t="shared" si="181"/>
        <v>0</v>
      </c>
      <c r="N472" s="1">
        <f t="shared" si="181"/>
        <v>0</v>
      </c>
      <c r="O472" s="1">
        <f t="shared" si="181"/>
        <v>0</v>
      </c>
      <c r="P472" s="1">
        <f t="shared" si="181"/>
        <v>0</v>
      </c>
      <c r="Q472" s="1">
        <f t="shared" si="181"/>
        <v>0</v>
      </c>
    </row>
    <row r="473" spans="1:17" outlineLevel="3" x14ac:dyDescent="0.25">
      <c r="E473" s="18" t="s">
        <v>971</v>
      </c>
      <c r="G473" s="18" t="s">
        <v>212</v>
      </c>
      <c r="H473" s="1">
        <f t="shared" si="180"/>
        <v>0</v>
      </c>
      <c r="J473" s="1">
        <f t="shared" si="181"/>
        <v>0</v>
      </c>
      <c r="K473" s="1">
        <f t="shared" si="181"/>
        <v>0</v>
      </c>
      <c r="L473" s="1">
        <f t="shared" si="181"/>
        <v>0</v>
      </c>
      <c r="M473" s="1">
        <f t="shared" si="181"/>
        <v>0</v>
      </c>
      <c r="N473" s="1">
        <f t="shared" si="181"/>
        <v>0</v>
      </c>
      <c r="O473" s="1">
        <f t="shared" si="181"/>
        <v>0</v>
      </c>
      <c r="P473" s="1">
        <f t="shared" si="181"/>
        <v>0</v>
      </c>
      <c r="Q473" s="1">
        <f t="shared" si="181"/>
        <v>0</v>
      </c>
    </row>
    <row r="474" spans="1:17" outlineLevel="1" x14ac:dyDescent="0.25"/>
    <row r="475" spans="1:17" outlineLevel="1" x14ac:dyDescent="0.25"/>
    <row r="476" spans="1:17" outlineLevel="1" x14ac:dyDescent="0.25"/>
    <row r="477" spans="1:17" outlineLevel="1" x14ac:dyDescent="0.25">
      <c r="B477" s="16" t="s">
        <v>661</v>
      </c>
    </row>
    <row r="478" spans="1:17" outlineLevel="2" x14ac:dyDescent="0.25">
      <c r="B478" s="16" t="s">
        <v>972</v>
      </c>
    </row>
    <row r="479" spans="1:17" outlineLevel="3" x14ac:dyDescent="0.25">
      <c r="E479" s="18" t="str">
        <f t="shared" ref="E479:Q479" si="182">E$468</f>
        <v xml:space="preserve">Actual totex for cost sharing reconciliation - PFAS - real (WR) </v>
      </c>
      <c r="F479" s="1">
        <f t="shared" si="182"/>
        <v>0</v>
      </c>
      <c r="G479" s="1" t="str">
        <f t="shared" si="182"/>
        <v>£m</v>
      </c>
      <c r="H479" s="1">
        <f t="shared" si="182"/>
        <v>0</v>
      </c>
      <c r="I479" s="1">
        <f t="shared" si="182"/>
        <v>0</v>
      </c>
      <c r="J479" s="1">
        <f t="shared" si="182"/>
        <v>0</v>
      </c>
      <c r="K479" s="1">
        <f t="shared" si="182"/>
        <v>0</v>
      </c>
      <c r="L479" s="1">
        <f t="shared" si="182"/>
        <v>0</v>
      </c>
      <c r="M479" s="1">
        <f t="shared" si="182"/>
        <v>0</v>
      </c>
      <c r="N479" s="1">
        <f t="shared" si="182"/>
        <v>0</v>
      </c>
      <c r="O479" s="1">
        <f t="shared" si="182"/>
        <v>0</v>
      </c>
      <c r="P479" s="1">
        <f t="shared" si="182"/>
        <v>0</v>
      </c>
      <c r="Q479" s="1">
        <f t="shared" si="182"/>
        <v>0</v>
      </c>
    </row>
    <row r="480" spans="1:17" outlineLevel="4" x14ac:dyDescent="0.25">
      <c r="E480" s="18" t="str">
        <f t="shared" ref="E480:Q480" si="183">E$469</f>
        <v xml:space="preserve">Actual totex for cost sharing reconciliation - PFAS - real (WN+) </v>
      </c>
      <c r="F480" s="1">
        <f t="shared" si="183"/>
        <v>0</v>
      </c>
      <c r="G480" s="1" t="str">
        <f t="shared" si="183"/>
        <v>£m</v>
      </c>
      <c r="H480" s="1">
        <f t="shared" si="183"/>
        <v>0</v>
      </c>
      <c r="I480" s="1">
        <f t="shared" si="183"/>
        <v>0</v>
      </c>
      <c r="J480" s="1">
        <f t="shared" si="183"/>
        <v>0</v>
      </c>
      <c r="K480" s="1">
        <f t="shared" si="183"/>
        <v>0</v>
      </c>
      <c r="L480" s="1">
        <f t="shared" si="183"/>
        <v>0</v>
      </c>
      <c r="M480" s="1">
        <f t="shared" si="183"/>
        <v>0</v>
      </c>
      <c r="N480" s="1">
        <f t="shared" si="183"/>
        <v>0</v>
      </c>
      <c r="O480" s="1">
        <f t="shared" si="183"/>
        <v>0</v>
      </c>
      <c r="P480" s="1">
        <f t="shared" si="183"/>
        <v>0</v>
      </c>
      <c r="Q480" s="1">
        <f t="shared" si="183"/>
        <v>0</v>
      </c>
    </row>
    <row r="481" spans="1:17" outlineLevel="4" x14ac:dyDescent="0.25">
      <c r="E481" s="18" t="str">
        <f t="shared" ref="E481:Q481" si="184">E$470</f>
        <v xml:space="preserve">Actual totex for cost sharing reconciliation - PFAS - real (WWN+) </v>
      </c>
      <c r="F481" s="1">
        <f t="shared" si="184"/>
        <v>0</v>
      </c>
      <c r="G481" s="1" t="str">
        <f t="shared" si="184"/>
        <v>£m</v>
      </c>
      <c r="H481" s="1">
        <f t="shared" si="184"/>
        <v>0</v>
      </c>
      <c r="I481" s="1">
        <f t="shared" si="184"/>
        <v>0</v>
      </c>
      <c r="J481" s="1">
        <f t="shared" si="184"/>
        <v>0</v>
      </c>
      <c r="K481" s="1">
        <f t="shared" si="184"/>
        <v>0</v>
      </c>
      <c r="L481" s="1">
        <f t="shared" si="184"/>
        <v>0</v>
      </c>
      <c r="M481" s="1">
        <f t="shared" si="184"/>
        <v>0</v>
      </c>
      <c r="N481" s="1">
        <f t="shared" si="184"/>
        <v>0</v>
      </c>
      <c r="O481" s="1">
        <f t="shared" si="184"/>
        <v>0</v>
      </c>
      <c r="P481" s="1">
        <f t="shared" si="184"/>
        <v>0</v>
      </c>
      <c r="Q481" s="1">
        <f t="shared" si="184"/>
        <v>0</v>
      </c>
    </row>
    <row r="482" spans="1:17" outlineLevel="4" x14ac:dyDescent="0.25">
      <c r="E482" s="18" t="str">
        <f t="shared" ref="E482:Q482" si="185">E$471</f>
        <v xml:space="preserve">Actual totex for cost sharing reconciliation - PFAS - real (BIO) </v>
      </c>
      <c r="F482" s="1">
        <f t="shared" si="185"/>
        <v>0</v>
      </c>
      <c r="G482" s="1" t="str">
        <f t="shared" si="185"/>
        <v>£m</v>
      </c>
      <c r="H482" s="1">
        <f t="shared" si="185"/>
        <v>0</v>
      </c>
      <c r="I482" s="1">
        <f t="shared" si="185"/>
        <v>0</v>
      </c>
      <c r="J482" s="1">
        <f t="shared" si="185"/>
        <v>0</v>
      </c>
      <c r="K482" s="1">
        <f t="shared" si="185"/>
        <v>0</v>
      </c>
      <c r="L482" s="1">
        <f t="shared" si="185"/>
        <v>0</v>
      </c>
      <c r="M482" s="1">
        <f t="shared" si="185"/>
        <v>0</v>
      </c>
      <c r="N482" s="1">
        <f t="shared" si="185"/>
        <v>0</v>
      </c>
      <c r="O482" s="1">
        <f t="shared" si="185"/>
        <v>0</v>
      </c>
      <c r="P482" s="1">
        <f t="shared" si="185"/>
        <v>0</v>
      </c>
      <c r="Q482" s="1">
        <f t="shared" si="185"/>
        <v>0</v>
      </c>
    </row>
    <row r="483" spans="1:17" outlineLevel="4" x14ac:dyDescent="0.25">
      <c r="E483" s="18" t="str">
        <f t="shared" ref="E483:Q483" si="186">E$472</f>
        <v xml:space="preserve">Actual totex for cost sharing reconciliation - PFAS - real (ADDN1) </v>
      </c>
      <c r="F483" s="1">
        <f t="shared" si="186"/>
        <v>0</v>
      </c>
      <c r="G483" s="1" t="str">
        <f t="shared" si="186"/>
        <v>£m</v>
      </c>
      <c r="H483" s="1">
        <f t="shared" si="186"/>
        <v>0</v>
      </c>
      <c r="I483" s="1">
        <f t="shared" si="186"/>
        <v>0</v>
      </c>
      <c r="J483" s="1">
        <f t="shared" si="186"/>
        <v>0</v>
      </c>
      <c r="K483" s="1">
        <f t="shared" si="186"/>
        <v>0</v>
      </c>
      <c r="L483" s="1">
        <f t="shared" si="186"/>
        <v>0</v>
      </c>
      <c r="M483" s="1">
        <f t="shared" si="186"/>
        <v>0</v>
      </c>
      <c r="N483" s="1">
        <f t="shared" si="186"/>
        <v>0</v>
      </c>
      <c r="O483" s="1">
        <f t="shared" si="186"/>
        <v>0</v>
      </c>
      <c r="P483" s="1">
        <f t="shared" si="186"/>
        <v>0</v>
      </c>
      <c r="Q483" s="1">
        <f t="shared" si="186"/>
        <v>0</v>
      </c>
    </row>
    <row r="484" spans="1:17" outlineLevel="4" x14ac:dyDescent="0.25">
      <c r="E484" s="18" t="str">
        <f t="shared" ref="E484:Q484" si="187">E$473</f>
        <v xml:space="preserve">Actual totex for cost sharing reconciliation - PFAS - real (ADDN2) </v>
      </c>
      <c r="F484" s="1">
        <f t="shared" si="187"/>
        <v>0</v>
      </c>
      <c r="G484" s="1" t="str">
        <f t="shared" si="187"/>
        <v>£m</v>
      </c>
      <c r="H484" s="1">
        <f t="shared" si="187"/>
        <v>0</v>
      </c>
      <c r="I484" s="1">
        <f t="shared" si="187"/>
        <v>0</v>
      </c>
      <c r="J484" s="1">
        <f t="shared" si="187"/>
        <v>0</v>
      </c>
      <c r="K484" s="1">
        <f t="shared" si="187"/>
        <v>0</v>
      </c>
      <c r="L484" s="1">
        <f t="shared" si="187"/>
        <v>0</v>
      </c>
      <c r="M484" s="1">
        <f t="shared" si="187"/>
        <v>0</v>
      </c>
      <c r="N484" s="1">
        <f t="shared" si="187"/>
        <v>0</v>
      </c>
      <c r="O484" s="1">
        <f t="shared" si="187"/>
        <v>0</v>
      </c>
      <c r="P484" s="1">
        <f t="shared" si="187"/>
        <v>0</v>
      </c>
      <c r="Q484" s="1">
        <f t="shared" si="187"/>
        <v>0</v>
      </c>
    </row>
    <row r="485" spans="1:17" outlineLevel="3" x14ac:dyDescent="0.25">
      <c r="A485" s="5"/>
      <c r="B485" s="5"/>
      <c r="C485" s="10"/>
      <c r="D485" s="11"/>
      <c r="E485" s="6" t="str">
        <f>Inputs!E$71</f>
        <v xml:space="preserve">Cost change process allowance - PFAS - real (WR) </v>
      </c>
      <c r="F485" s="2">
        <f>Inputs!F$71</f>
        <v>0</v>
      </c>
      <c r="G485" s="2" t="str">
        <f>Inputs!G$71</f>
        <v>£m</v>
      </c>
      <c r="H485" s="2">
        <f>Inputs!H$71</f>
        <v>0</v>
      </c>
      <c r="I485" s="2">
        <f>Inputs!I$71</f>
        <v>0</v>
      </c>
      <c r="J485" s="2">
        <f>Inputs!J$71</f>
        <v>0</v>
      </c>
      <c r="K485" s="2">
        <f>Inputs!K$71</f>
        <v>0</v>
      </c>
      <c r="L485" s="2">
        <f>Inputs!L$71</f>
        <v>0</v>
      </c>
      <c r="M485" s="2">
        <f>Inputs!M$71</f>
        <v>0</v>
      </c>
      <c r="N485" s="2">
        <f>Inputs!N$71</f>
        <v>0</v>
      </c>
      <c r="O485" s="2">
        <f>Inputs!O$71</f>
        <v>0</v>
      </c>
      <c r="P485" s="2">
        <f>Inputs!P$71</f>
        <v>0</v>
      </c>
      <c r="Q485" s="2">
        <f>Inputs!Q$71</f>
        <v>0</v>
      </c>
    </row>
    <row r="486" spans="1:17" outlineLevel="4" x14ac:dyDescent="0.25">
      <c r="A486" s="5"/>
      <c r="B486" s="5"/>
      <c r="C486" s="10"/>
      <c r="D486" s="11"/>
      <c r="E486" s="6" t="str">
        <f>Inputs!E$72</f>
        <v xml:space="preserve">Cost change process allowance - PFAS - real (WN+) </v>
      </c>
      <c r="F486" s="2">
        <f>Inputs!F$72</f>
        <v>0</v>
      </c>
      <c r="G486" s="2" t="str">
        <f>Inputs!G$72</f>
        <v>£m</v>
      </c>
      <c r="H486" s="2">
        <f>Inputs!H$72</f>
        <v>0</v>
      </c>
      <c r="I486" s="2">
        <f>Inputs!I$72</f>
        <v>0</v>
      </c>
      <c r="J486" s="2">
        <f>Inputs!J$72</f>
        <v>0</v>
      </c>
      <c r="K486" s="2">
        <f>Inputs!K$72</f>
        <v>0</v>
      </c>
      <c r="L486" s="2">
        <f>Inputs!L$72</f>
        <v>0</v>
      </c>
      <c r="M486" s="2">
        <f>Inputs!M$72</f>
        <v>0</v>
      </c>
      <c r="N486" s="2">
        <f>Inputs!N$72</f>
        <v>0</v>
      </c>
      <c r="O486" s="2">
        <f>Inputs!O$72</f>
        <v>0</v>
      </c>
      <c r="P486" s="2">
        <f>Inputs!P$72</f>
        <v>0</v>
      </c>
      <c r="Q486" s="2">
        <f>Inputs!Q$72</f>
        <v>0</v>
      </c>
    </row>
    <row r="487" spans="1:17" outlineLevel="4" x14ac:dyDescent="0.25">
      <c r="A487" s="5"/>
      <c r="B487" s="5"/>
      <c r="C487" s="10"/>
      <c r="D487" s="11"/>
      <c r="E487" s="6" t="str">
        <f>Inputs!E$73</f>
        <v xml:space="preserve">Cost change process allowance - PFAS - real (WWN+) </v>
      </c>
      <c r="F487" s="2">
        <f>Inputs!F$73</f>
        <v>0</v>
      </c>
      <c r="G487" s="2" t="str">
        <f>Inputs!G$73</f>
        <v>£m</v>
      </c>
      <c r="H487" s="2">
        <f>Inputs!H$73</f>
        <v>0</v>
      </c>
      <c r="I487" s="2">
        <f>Inputs!I$73</f>
        <v>0</v>
      </c>
      <c r="J487" s="2">
        <f>Inputs!J$73</f>
        <v>0</v>
      </c>
      <c r="K487" s="2">
        <f>Inputs!K$73</f>
        <v>0</v>
      </c>
      <c r="L487" s="2">
        <f>Inputs!L$73</f>
        <v>0</v>
      </c>
      <c r="M487" s="2">
        <f>Inputs!M$73</f>
        <v>0</v>
      </c>
      <c r="N487" s="2">
        <f>Inputs!N$73</f>
        <v>0</v>
      </c>
      <c r="O487" s="2">
        <f>Inputs!O$73</f>
        <v>0</v>
      </c>
      <c r="P487" s="2">
        <f>Inputs!P$73</f>
        <v>0</v>
      </c>
      <c r="Q487" s="2">
        <f>Inputs!Q$73</f>
        <v>0</v>
      </c>
    </row>
    <row r="488" spans="1:17" outlineLevel="4" x14ac:dyDescent="0.25">
      <c r="A488" s="5"/>
      <c r="B488" s="5"/>
      <c r="C488" s="10"/>
      <c r="D488" s="11"/>
      <c r="E488" s="6" t="str">
        <f>Inputs!E$74</f>
        <v xml:space="preserve">Cost change process allowance - PFAS - real (BIO) </v>
      </c>
      <c r="F488" s="2">
        <f>Inputs!F$74</f>
        <v>0</v>
      </c>
      <c r="G488" s="2" t="str">
        <f>Inputs!G$74</f>
        <v>£m</v>
      </c>
      <c r="H488" s="2">
        <f>Inputs!H$74</f>
        <v>0</v>
      </c>
      <c r="I488" s="2">
        <f>Inputs!I$74</f>
        <v>0</v>
      </c>
      <c r="J488" s="2">
        <f>Inputs!J$74</f>
        <v>0</v>
      </c>
      <c r="K488" s="2">
        <f>Inputs!K$74</f>
        <v>0</v>
      </c>
      <c r="L488" s="2">
        <f>Inputs!L$74</f>
        <v>0</v>
      </c>
      <c r="M488" s="2">
        <f>Inputs!M$74</f>
        <v>0</v>
      </c>
      <c r="N488" s="2">
        <f>Inputs!N$74</f>
        <v>0</v>
      </c>
      <c r="O488" s="2">
        <f>Inputs!O$74</f>
        <v>0</v>
      </c>
      <c r="P488" s="2">
        <f>Inputs!P$74</f>
        <v>0</v>
      </c>
      <c r="Q488" s="2">
        <f>Inputs!Q$74</f>
        <v>0</v>
      </c>
    </row>
    <row r="489" spans="1:17" outlineLevel="4" x14ac:dyDescent="0.25">
      <c r="A489" s="5"/>
      <c r="B489" s="5"/>
      <c r="C489" s="10"/>
      <c r="D489" s="11"/>
      <c r="E489" s="6" t="str">
        <f>Inputs!E$75</f>
        <v xml:space="preserve">Cost change process allowance - PFAS - real (ADDN1) </v>
      </c>
      <c r="F489" s="2">
        <f>Inputs!F$75</f>
        <v>0</v>
      </c>
      <c r="G489" s="2" t="str">
        <f>Inputs!G$75</f>
        <v>£m</v>
      </c>
      <c r="H489" s="2">
        <f>Inputs!H$75</f>
        <v>0</v>
      </c>
      <c r="I489" s="2">
        <f>Inputs!I$75</f>
        <v>0</v>
      </c>
      <c r="J489" s="2">
        <f>Inputs!J$75</f>
        <v>0</v>
      </c>
      <c r="K489" s="2">
        <f>Inputs!K$75</f>
        <v>0</v>
      </c>
      <c r="L489" s="2">
        <f>Inputs!L$75</f>
        <v>0</v>
      </c>
      <c r="M489" s="2">
        <f>Inputs!M$75</f>
        <v>0</v>
      </c>
      <c r="N489" s="2">
        <f>Inputs!N$75</f>
        <v>0</v>
      </c>
      <c r="O489" s="2">
        <f>Inputs!O$75</f>
        <v>0</v>
      </c>
      <c r="P489" s="2">
        <f>Inputs!P$75</f>
        <v>0</v>
      </c>
      <c r="Q489" s="2">
        <f>Inputs!Q$75</f>
        <v>0</v>
      </c>
    </row>
    <row r="490" spans="1:17" outlineLevel="4" x14ac:dyDescent="0.25">
      <c r="A490" s="5"/>
      <c r="B490" s="5"/>
      <c r="C490" s="10"/>
      <c r="D490" s="11"/>
      <c r="E490" s="6" t="str">
        <f>Inputs!E$76</f>
        <v xml:space="preserve">Cost change process allowance - PFAS - real (ADDN2) </v>
      </c>
      <c r="F490" s="2">
        <f>Inputs!F$76</f>
        <v>0</v>
      </c>
      <c r="G490" s="2" t="str">
        <f>Inputs!G$76</f>
        <v>£m</v>
      </c>
      <c r="H490" s="2">
        <f>Inputs!H$76</f>
        <v>0</v>
      </c>
      <c r="I490" s="2">
        <f>Inputs!I$76</f>
        <v>0</v>
      </c>
      <c r="J490" s="2">
        <f>Inputs!J$76</f>
        <v>0</v>
      </c>
      <c r="K490" s="2">
        <f>Inputs!K$76</f>
        <v>0</v>
      </c>
      <c r="L490" s="2">
        <f>Inputs!L$76</f>
        <v>0</v>
      </c>
      <c r="M490" s="2">
        <f>Inputs!M$76</f>
        <v>0</v>
      </c>
      <c r="N490" s="2">
        <f>Inputs!N$76</f>
        <v>0</v>
      </c>
      <c r="O490" s="2">
        <f>Inputs!O$76</f>
        <v>0</v>
      </c>
      <c r="P490" s="2">
        <f>Inputs!P$76</f>
        <v>0</v>
      </c>
      <c r="Q490" s="2">
        <f>Inputs!Q$76</f>
        <v>0</v>
      </c>
    </row>
    <row r="491" spans="1:17" outlineLevel="3" x14ac:dyDescent="0.25">
      <c r="A491" s="5"/>
      <c r="B491" s="5"/>
      <c r="C491" s="10"/>
      <c r="D491" s="11"/>
      <c r="E491" s="6" t="str">
        <f>Time!E$56</f>
        <v>Forecast period flag</v>
      </c>
      <c r="F491" s="3">
        <f>Time!F$56</f>
        <v>0</v>
      </c>
      <c r="G491" s="3" t="str">
        <f>Time!G$56</f>
        <v>flag</v>
      </c>
      <c r="H491" s="3">
        <f>Time!H$56</f>
        <v>5</v>
      </c>
      <c r="I491" s="3">
        <f>Time!I$56</f>
        <v>0</v>
      </c>
      <c r="J491" s="3">
        <f>Time!J$56</f>
        <v>0</v>
      </c>
      <c r="K491" s="3">
        <f>Time!K$56</f>
        <v>0</v>
      </c>
      <c r="L491" s="3">
        <f>Time!L$56</f>
        <v>1</v>
      </c>
      <c r="M491" s="3">
        <f>Time!M$56</f>
        <v>1</v>
      </c>
      <c r="N491" s="3">
        <f>Time!N$56</f>
        <v>1</v>
      </c>
      <c r="O491" s="3">
        <f>Time!O$56</f>
        <v>1</v>
      </c>
      <c r="P491" s="3">
        <f>Time!P$56</f>
        <v>1</v>
      </c>
      <c r="Q491" s="3">
        <f>Time!Q$56</f>
        <v>0</v>
      </c>
    </row>
    <row r="492" spans="1:17" outlineLevel="3" x14ac:dyDescent="0.25">
      <c r="E492" s="18" t="s">
        <v>973</v>
      </c>
      <c r="G492" s="18" t="s">
        <v>212</v>
      </c>
      <c r="H492" s="1">
        <f t="shared" ref="H492:H497" si="188">SUM(J492:Q492)</f>
        <v>0</v>
      </c>
      <c r="J492" s="1">
        <f t="shared" ref="J492:Q497" si="189">(J479-J485)*J$491</f>
        <v>0</v>
      </c>
      <c r="K492" s="1">
        <f t="shared" si="189"/>
        <v>0</v>
      </c>
      <c r="L492" s="1">
        <f t="shared" si="189"/>
        <v>0</v>
      </c>
      <c r="M492" s="1">
        <f t="shared" si="189"/>
        <v>0</v>
      </c>
      <c r="N492" s="1">
        <f t="shared" si="189"/>
        <v>0</v>
      </c>
      <c r="O492" s="1">
        <f t="shared" si="189"/>
        <v>0</v>
      </c>
      <c r="P492" s="1">
        <f t="shared" si="189"/>
        <v>0</v>
      </c>
      <c r="Q492" s="1">
        <f t="shared" si="189"/>
        <v>0</v>
      </c>
    </row>
    <row r="493" spans="1:17" outlineLevel="4" x14ac:dyDescent="0.25">
      <c r="E493" s="18" t="s">
        <v>974</v>
      </c>
      <c r="G493" s="18" t="s">
        <v>212</v>
      </c>
      <c r="H493" s="1">
        <f t="shared" si="188"/>
        <v>0</v>
      </c>
      <c r="J493" s="1">
        <f t="shared" si="189"/>
        <v>0</v>
      </c>
      <c r="K493" s="1">
        <f t="shared" si="189"/>
        <v>0</v>
      </c>
      <c r="L493" s="1">
        <f t="shared" si="189"/>
        <v>0</v>
      </c>
      <c r="M493" s="1">
        <f t="shared" si="189"/>
        <v>0</v>
      </c>
      <c r="N493" s="1">
        <f t="shared" si="189"/>
        <v>0</v>
      </c>
      <c r="O493" s="1">
        <f t="shared" si="189"/>
        <v>0</v>
      </c>
      <c r="P493" s="1">
        <f t="shared" si="189"/>
        <v>0</v>
      </c>
      <c r="Q493" s="1">
        <f t="shared" si="189"/>
        <v>0</v>
      </c>
    </row>
    <row r="494" spans="1:17" outlineLevel="4" x14ac:dyDescent="0.25">
      <c r="E494" s="18" t="s">
        <v>975</v>
      </c>
      <c r="G494" s="18" t="s">
        <v>212</v>
      </c>
      <c r="H494" s="1">
        <f t="shared" si="188"/>
        <v>0</v>
      </c>
      <c r="J494" s="1">
        <f t="shared" si="189"/>
        <v>0</v>
      </c>
      <c r="K494" s="1">
        <f t="shared" si="189"/>
        <v>0</v>
      </c>
      <c r="L494" s="1">
        <f t="shared" si="189"/>
        <v>0</v>
      </c>
      <c r="M494" s="1">
        <f t="shared" si="189"/>
        <v>0</v>
      </c>
      <c r="N494" s="1">
        <f t="shared" si="189"/>
        <v>0</v>
      </c>
      <c r="O494" s="1">
        <f t="shared" si="189"/>
        <v>0</v>
      </c>
      <c r="P494" s="1">
        <f t="shared" si="189"/>
        <v>0</v>
      </c>
      <c r="Q494" s="1">
        <f t="shared" si="189"/>
        <v>0</v>
      </c>
    </row>
    <row r="495" spans="1:17" outlineLevel="4" x14ac:dyDescent="0.25">
      <c r="E495" s="18" t="s">
        <v>976</v>
      </c>
      <c r="G495" s="18" t="s">
        <v>212</v>
      </c>
      <c r="H495" s="1">
        <f t="shared" si="188"/>
        <v>0</v>
      </c>
      <c r="J495" s="1">
        <f t="shared" si="189"/>
        <v>0</v>
      </c>
      <c r="K495" s="1">
        <f t="shared" si="189"/>
        <v>0</v>
      </c>
      <c r="L495" s="1">
        <f t="shared" si="189"/>
        <v>0</v>
      </c>
      <c r="M495" s="1">
        <f t="shared" si="189"/>
        <v>0</v>
      </c>
      <c r="N495" s="1">
        <f t="shared" si="189"/>
        <v>0</v>
      </c>
      <c r="O495" s="1">
        <f t="shared" si="189"/>
        <v>0</v>
      </c>
      <c r="P495" s="1">
        <f t="shared" si="189"/>
        <v>0</v>
      </c>
      <c r="Q495" s="1">
        <f t="shared" si="189"/>
        <v>0</v>
      </c>
    </row>
    <row r="496" spans="1:17" outlineLevel="4" x14ac:dyDescent="0.25">
      <c r="E496" s="18" t="s">
        <v>977</v>
      </c>
      <c r="G496" s="18" t="s">
        <v>212</v>
      </c>
      <c r="H496" s="1">
        <f t="shared" si="188"/>
        <v>0</v>
      </c>
      <c r="J496" s="1">
        <f t="shared" si="189"/>
        <v>0</v>
      </c>
      <c r="K496" s="1">
        <f t="shared" si="189"/>
        <v>0</v>
      </c>
      <c r="L496" s="1">
        <f t="shared" si="189"/>
        <v>0</v>
      </c>
      <c r="M496" s="1">
        <f t="shared" si="189"/>
        <v>0</v>
      </c>
      <c r="N496" s="1">
        <f t="shared" si="189"/>
        <v>0</v>
      </c>
      <c r="O496" s="1">
        <f t="shared" si="189"/>
        <v>0</v>
      </c>
      <c r="P496" s="1">
        <f t="shared" si="189"/>
        <v>0</v>
      </c>
      <c r="Q496" s="1">
        <f t="shared" si="189"/>
        <v>0</v>
      </c>
    </row>
    <row r="497" spans="1:17" outlineLevel="4" x14ac:dyDescent="0.25">
      <c r="E497" s="18" t="s">
        <v>978</v>
      </c>
      <c r="G497" s="18" t="s">
        <v>212</v>
      </c>
      <c r="H497" s="1">
        <f t="shared" si="188"/>
        <v>0</v>
      </c>
      <c r="J497" s="1">
        <f t="shared" si="189"/>
        <v>0</v>
      </c>
      <c r="K497" s="1">
        <f t="shared" si="189"/>
        <v>0</v>
      </c>
      <c r="L497" s="1">
        <f t="shared" si="189"/>
        <v>0</v>
      </c>
      <c r="M497" s="1">
        <f t="shared" si="189"/>
        <v>0</v>
      </c>
      <c r="N497" s="1">
        <f t="shared" si="189"/>
        <v>0</v>
      </c>
      <c r="O497" s="1">
        <f t="shared" si="189"/>
        <v>0</v>
      </c>
      <c r="P497" s="1">
        <f t="shared" si="189"/>
        <v>0</v>
      </c>
      <c r="Q497" s="1">
        <f t="shared" si="189"/>
        <v>0</v>
      </c>
    </row>
    <row r="498" spans="1:17" outlineLevel="2" x14ac:dyDescent="0.25"/>
    <row r="499" spans="1:17" outlineLevel="2" x14ac:dyDescent="0.25"/>
    <row r="500" spans="1:17" outlineLevel="2" x14ac:dyDescent="0.25">
      <c r="B500" s="16" t="s">
        <v>979</v>
      </c>
    </row>
    <row r="501" spans="1:17" outlineLevel="3" x14ac:dyDescent="0.25">
      <c r="E501" s="18" t="str">
        <f t="shared" ref="E501:Q501" si="190">E$492</f>
        <v xml:space="preserve">Variance to totex allowance - PFAS - real (WR) </v>
      </c>
      <c r="F501" s="1">
        <f t="shared" si="190"/>
        <v>0</v>
      </c>
      <c r="G501" s="1" t="str">
        <f t="shared" si="190"/>
        <v>£m</v>
      </c>
      <c r="H501" s="1">
        <f t="shared" si="190"/>
        <v>0</v>
      </c>
      <c r="I501" s="1">
        <f t="shared" si="190"/>
        <v>0</v>
      </c>
      <c r="J501" s="1">
        <f t="shared" si="190"/>
        <v>0</v>
      </c>
      <c r="K501" s="1">
        <f t="shared" si="190"/>
        <v>0</v>
      </c>
      <c r="L501" s="1">
        <f t="shared" si="190"/>
        <v>0</v>
      </c>
      <c r="M501" s="1">
        <f t="shared" si="190"/>
        <v>0</v>
      </c>
      <c r="N501" s="1">
        <f t="shared" si="190"/>
        <v>0</v>
      </c>
      <c r="O501" s="1">
        <f t="shared" si="190"/>
        <v>0</v>
      </c>
      <c r="P501" s="1">
        <f t="shared" si="190"/>
        <v>0</v>
      </c>
      <c r="Q501" s="1">
        <f t="shared" si="190"/>
        <v>0</v>
      </c>
    </row>
    <row r="502" spans="1:17" outlineLevel="4" x14ac:dyDescent="0.25">
      <c r="E502" s="18" t="str">
        <f t="shared" ref="E502:Q502" si="191">E$493</f>
        <v xml:space="preserve">Variance to totex allowance - PFAS - real (WN+) </v>
      </c>
      <c r="F502" s="1">
        <f t="shared" si="191"/>
        <v>0</v>
      </c>
      <c r="G502" s="1" t="str">
        <f t="shared" si="191"/>
        <v>£m</v>
      </c>
      <c r="H502" s="1">
        <f t="shared" si="191"/>
        <v>0</v>
      </c>
      <c r="I502" s="1">
        <f t="shared" si="191"/>
        <v>0</v>
      </c>
      <c r="J502" s="1">
        <f t="shared" si="191"/>
        <v>0</v>
      </c>
      <c r="K502" s="1">
        <f t="shared" si="191"/>
        <v>0</v>
      </c>
      <c r="L502" s="1">
        <f t="shared" si="191"/>
        <v>0</v>
      </c>
      <c r="M502" s="1">
        <f t="shared" si="191"/>
        <v>0</v>
      </c>
      <c r="N502" s="1">
        <f t="shared" si="191"/>
        <v>0</v>
      </c>
      <c r="O502" s="1">
        <f t="shared" si="191"/>
        <v>0</v>
      </c>
      <c r="P502" s="1">
        <f t="shared" si="191"/>
        <v>0</v>
      </c>
      <c r="Q502" s="1">
        <f t="shared" si="191"/>
        <v>0</v>
      </c>
    </row>
    <row r="503" spans="1:17" outlineLevel="4" x14ac:dyDescent="0.25">
      <c r="E503" s="18" t="str">
        <f t="shared" ref="E503:Q503" si="192">E$494</f>
        <v xml:space="preserve">Variance to totex allowance - PFAS - real (WWN+) </v>
      </c>
      <c r="F503" s="1">
        <f t="shared" si="192"/>
        <v>0</v>
      </c>
      <c r="G503" s="1" t="str">
        <f t="shared" si="192"/>
        <v>£m</v>
      </c>
      <c r="H503" s="1">
        <f t="shared" si="192"/>
        <v>0</v>
      </c>
      <c r="I503" s="1">
        <f t="shared" si="192"/>
        <v>0</v>
      </c>
      <c r="J503" s="1">
        <f t="shared" si="192"/>
        <v>0</v>
      </c>
      <c r="K503" s="1">
        <f t="shared" si="192"/>
        <v>0</v>
      </c>
      <c r="L503" s="1">
        <f t="shared" si="192"/>
        <v>0</v>
      </c>
      <c r="M503" s="1">
        <f t="shared" si="192"/>
        <v>0</v>
      </c>
      <c r="N503" s="1">
        <f t="shared" si="192"/>
        <v>0</v>
      </c>
      <c r="O503" s="1">
        <f t="shared" si="192"/>
        <v>0</v>
      </c>
      <c r="P503" s="1">
        <f t="shared" si="192"/>
        <v>0</v>
      </c>
      <c r="Q503" s="1">
        <f t="shared" si="192"/>
        <v>0</v>
      </c>
    </row>
    <row r="504" spans="1:17" outlineLevel="4" x14ac:dyDescent="0.25">
      <c r="E504" s="18" t="str">
        <f t="shared" ref="E504:Q504" si="193">E$495</f>
        <v xml:space="preserve">Variance to totex allowance - PFAS - real (BIO) </v>
      </c>
      <c r="F504" s="1">
        <f t="shared" si="193"/>
        <v>0</v>
      </c>
      <c r="G504" s="1" t="str">
        <f t="shared" si="193"/>
        <v>£m</v>
      </c>
      <c r="H504" s="1">
        <f t="shared" si="193"/>
        <v>0</v>
      </c>
      <c r="I504" s="1">
        <f t="shared" si="193"/>
        <v>0</v>
      </c>
      <c r="J504" s="1">
        <f t="shared" si="193"/>
        <v>0</v>
      </c>
      <c r="K504" s="1">
        <f t="shared" si="193"/>
        <v>0</v>
      </c>
      <c r="L504" s="1">
        <f t="shared" si="193"/>
        <v>0</v>
      </c>
      <c r="M504" s="1">
        <f t="shared" si="193"/>
        <v>0</v>
      </c>
      <c r="N504" s="1">
        <f t="shared" si="193"/>
        <v>0</v>
      </c>
      <c r="O504" s="1">
        <f t="shared" si="193"/>
        <v>0</v>
      </c>
      <c r="P504" s="1">
        <f t="shared" si="193"/>
        <v>0</v>
      </c>
      <c r="Q504" s="1">
        <f t="shared" si="193"/>
        <v>0</v>
      </c>
    </row>
    <row r="505" spans="1:17" outlineLevel="4" x14ac:dyDescent="0.25">
      <c r="E505" s="18" t="str">
        <f t="shared" ref="E505:Q505" si="194">E$496</f>
        <v xml:space="preserve">Variance to totex allowance - PFAS - real (ADDN1) </v>
      </c>
      <c r="F505" s="1">
        <f t="shared" si="194"/>
        <v>0</v>
      </c>
      <c r="G505" s="1" t="str">
        <f t="shared" si="194"/>
        <v>£m</v>
      </c>
      <c r="H505" s="1">
        <f t="shared" si="194"/>
        <v>0</v>
      </c>
      <c r="I505" s="1">
        <f t="shared" si="194"/>
        <v>0</v>
      </c>
      <c r="J505" s="1">
        <f t="shared" si="194"/>
        <v>0</v>
      </c>
      <c r="K505" s="1">
        <f t="shared" si="194"/>
        <v>0</v>
      </c>
      <c r="L505" s="1">
        <f t="shared" si="194"/>
        <v>0</v>
      </c>
      <c r="M505" s="1">
        <f t="shared" si="194"/>
        <v>0</v>
      </c>
      <c r="N505" s="1">
        <f t="shared" si="194"/>
        <v>0</v>
      </c>
      <c r="O505" s="1">
        <f t="shared" si="194"/>
        <v>0</v>
      </c>
      <c r="P505" s="1">
        <f t="shared" si="194"/>
        <v>0</v>
      </c>
      <c r="Q505" s="1">
        <f t="shared" si="194"/>
        <v>0</v>
      </c>
    </row>
    <row r="506" spans="1:17" outlineLevel="4" x14ac:dyDescent="0.25">
      <c r="E506" s="18" t="str">
        <f t="shared" ref="E506:Q506" si="195">E$497</f>
        <v xml:space="preserve">Variance to totex allowance - PFAS - real (ADDN2) </v>
      </c>
      <c r="F506" s="1">
        <f t="shared" si="195"/>
        <v>0</v>
      </c>
      <c r="G506" s="1" t="str">
        <f t="shared" si="195"/>
        <v>£m</v>
      </c>
      <c r="H506" s="1">
        <f t="shared" si="195"/>
        <v>0</v>
      </c>
      <c r="I506" s="1">
        <f t="shared" si="195"/>
        <v>0</v>
      </c>
      <c r="J506" s="1">
        <f t="shared" si="195"/>
        <v>0</v>
      </c>
      <c r="K506" s="1">
        <f t="shared" si="195"/>
        <v>0</v>
      </c>
      <c r="L506" s="1">
        <f t="shared" si="195"/>
        <v>0</v>
      </c>
      <c r="M506" s="1">
        <f t="shared" si="195"/>
        <v>0</v>
      </c>
      <c r="N506" s="1">
        <f t="shared" si="195"/>
        <v>0</v>
      </c>
      <c r="O506" s="1">
        <f t="shared" si="195"/>
        <v>0</v>
      </c>
      <c r="P506" s="1">
        <f t="shared" si="195"/>
        <v>0</v>
      </c>
      <c r="Q506" s="1">
        <f t="shared" si="195"/>
        <v>0</v>
      </c>
    </row>
    <row r="507" spans="1:17" outlineLevel="3" x14ac:dyDescent="0.25">
      <c r="A507" s="5"/>
      <c r="B507" s="5"/>
      <c r="C507" s="10"/>
      <c r="D507" s="11"/>
      <c r="E507" s="6" t="str">
        <f>Financing!E$13</f>
        <v>Time value of money factor</v>
      </c>
      <c r="F507" s="8">
        <f>Financing!F$13</f>
        <v>0</v>
      </c>
      <c r="G507" s="8" t="str">
        <f>Financing!G$13</f>
        <v>factor</v>
      </c>
      <c r="H507" s="8">
        <f>Financing!H$13</f>
        <v>0</v>
      </c>
      <c r="I507" s="8">
        <f>Financing!I$13</f>
        <v>0</v>
      </c>
      <c r="J507" s="8">
        <f>Financing!J$13</f>
        <v>1</v>
      </c>
      <c r="K507" s="8">
        <f>Financing!K$13</f>
        <v>1</v>
      </c>
      <c r="L507" s="8">
        <f>Financing!L$13</f>
        <v>1</v>
      </c>
      <c r="M507" s="8">
        <f>Financing!M$13</f>
        <v>1</v>
      </c>
      <c r="N507" s="8">
        <f>Financing!N$13</f>
        <v>1</v>
      </c>
      <c r="O507" s="8">
        <f>Financing!O$13</f>
        <v>1</v>
      </c>
      <c r="P507" s="8">
        <f>Financing!P$13</f>
        <v>1</v>
      </c>
      <c r="Q507" s="8">
        <f>Financing!Q$13</f>
        <v>1</v>
      </c>
    </row>
    <row r="508" spans="1:17" outlineLevel="3" x14ac:dyDescent="0.25">
      <c r="E508" s="18" t="s">
        <v>980</v>
      </c>
      <c r="G508" s="18" t="s">
        <v>212</v>
      </c>
      <c r="H508" s="1">
        <f t="shared" ref="H508:H513" si="196">SUM(J508:Q508)</f>
        <v>0</v>
      </c>
      <c r="J508" s="1">
        <f t="shared" ref="J508:Q513" si="197">J501*J$507</f>
        <v>0</v>
      </c>
      <c r="K508" s="1">
        <f t="shared" si="197"/>
        <v>0</v>
      </c>
      <c r="L508" s="1">
        <f t="shared" si="197"/>
        <v>0</v>
      </c>
      <c r="M508" s="1">
        <f t="shared" si="197"/>
        <v>0</v>
      </c>
      <c r="N508" s="1">
        <f t="shared" si="197"/>
        <v>0</v>
      </c>
      <c r="O508" s="1">
        <f t="shared" si="197"/>
        <v>0</v>
      </c>
      <c r="P508" s="1">
        <f t="shared" si="197"/>
        <v>0</v>
      </c>
      <c r="Q508" s="1">
        <f t="shared" si="197"/>
        <v>0</v>
      </c>
    </row>
    <row r="509" spans="1:17" outlineLevel="4" x14ac:dyDescent="0.25">
      <c r="E509" s="18" t="s">
        <v>981</v>
      </c>
      <c r="G509" s="18" t="s">
        <v>212</v>
      </c>
      <c r="H509" s="1">
        <f t="shared" si="196"/>
        <v>0</v>
      </c>
      <c r="J509" s="1">
        <f t="shared" si="197"/>
        <v>0</v>
      </c>
      <c r="K509" s="1">
        <f t="shared" si="197"/>
        <v>0</v>
      </c>
      <c r="L509" s="1">
        <f t="shared" si="197"/>
        <v>0</v>
      </c>
      <c r="M509" s="1">
        <f t="shared" si="197"/>
        <v>0</v>
      </c>
      <c r="N509" s="1">
        <f t="shared" si="197"/>
        <v>0</v>
      </c>
      <c r="O509" s="1">
        <f t="shared" si="197"/>
        <v>0</v>
      </c>
      <c r="P509" s="1">
        <f t="shared" si="197"/>
        <v>0</v>
      </c>
      <c r="Q509" s="1">
        <f t="shared" si="197"/>
        <v>0</v>
      </c>
    </row>
    <row r="510" spans="1:17" outlineLevel="4" x14ac:dyDescent="0.25">
      <c r="E510" s="18" t="s">
        <v>982</v>
      </c>
      <c r="G510" s="18" t="s">
        <v>212</v>
      </c>
      <c r="H510" s="1">
        <f t="shared" si="196"/>
        <v>0</v>
      </c>
      <c r="J510" s="1">
        <f t="shared" si="197"/>
        <v>0</v>
      </c>
      <c r="K510" s="1">
        <f t="shared" si="197"/>
        <v>0</v>
      </c>
      <c r="L510" s="1">
        <f t="shared" si="197"/>
        <v>0</v>
      </c>
      <c r="M510" s="1">
        <f t="shared" si="197"/>
        <v>0</v>
      </c>
      <c r="N510" s="1">
        <f t="shared" si="197"/>
        <v>0</v>
      </c>
      <c r="O510" s="1">
        <f t="shared" si="197"/>
        <v>0</v>
      </c>
      <c r="P510" s="1">
        <f t="shared" si="197"/>
        <v>0</v>
      </c>
      <c r="Q510" s="1">
        <f t="shared" si="197"/>
        <v>0</v>
      </c>
    </row>
    <row r="511" spans="1:17" outlineLevel="4" x14ac:dyDescent="0.25">
      <c r="E511" s="18" t="s">
        <v>983</v>
      </c>
      <c r="G511" s="18" t="s">
        <v>212</v>
      </c>
      <c r="H511" s="1">
        <f t="shared" si="196"/>
        <v>0</v>
      </c>
      <c r="J511" s="1">
        <f t="shared" si="197"/>
        <v>0</v>
      </c>
      <c r="K511" s="1">
        <f t="shared" si="197"/>
        <v>0</v>
      </c>
      <c r="L511" s="1">
        <f t="shared" si="197"/>
        <v>0</v>
      </c>
      <c r="M511" s="1">
        <f t="shared" si="197"/>
        <v>0</v>
      </c>
      <c r="N511" s="1">
        <f t="shared" si="197"/>
        <v>0</v>
      </c>
      <c r="O511" s="1">
        <f t="shared" si="197"/>
        <v>0</v>
      </c>
      <c r="P511" s="1">
        <f t="shared" si="197"/>
        <v>0</v>
      </c>
      <c r="Q511" s="1">
        <f t="shared" si="197"/>
        <v>0</v>
      </c>
    </row>
    <row r="512" spans="1:17" outlineLevel="4" x14ac:dyDescent="0.25">
      <c r="E512" s="18" t="s">
        <v>984</v>
      </c>
      <c r="G512" s="18" t="s">
        <v>212</v>
      </c>
      <c r="H512" s="1">
        <f t="shared" si="196"/>
        <v>0</v>
      </c>
      <c r="J512" s="1">
        <f t="shared" si="197"/>
        <v>0</v>
      </c>
      <c r="K512" s="1">
        <f t="shared" si="197"/>
        <v>0</v>
      </c>
      <c r="L512" s="1">
        <f t="shared" si="197"/>
        <v>0</v>
      </c>
      <c r="M512" s="1">
        <f t="shared" si="197"/>
        <v>0</v>
      </c>
      <c r="N512" s="1">
        <f t="shared" si="197"/>
        <v>0</v>
      </c>
      <c r="O512" s="1">
        <f t="shared" si="197"/>
        <v>0</v>
      </c>
      <c r="P512" s="1">
        <f t="shared" si="197"/>
        <v>0</v>
      </c>
      <c r="Q512" s="1">
        <f t="shared" si="197"/>
        <v>0</v>
      </c>
    </row>
    <row r="513" spans="1:17" outlineLevel="4" x14ac:dyDescent="0.25">
      <c r="E513" s="18" t="s">
        <v>985</v>
      </c>
      <c r="G513" s="18" t="s">
        <v>212</v>
      </c>
      <c r="H513" s="1">
        <f t="shared" si="196"/>
        <v>0</v>
      </c>
      <c r="J513" s="1">
        <f t="shared" si="197"/>
        <v>0</v>
      </c>
      <c r="K513" s="1">
        <f t="shared" si="197"/>
        <v>0</v>
      </c>
      <c r="L513" s="1">
        <f t="shared" si="197"/>
        <v>0</v>
      </c>
      <c r="M513" s="1">
        <f t="shared" si="197"/>
        <v>0</v>
      </c>
      <c r="N513" s="1">
        <f t="shared" si="197"/>
        <v>0</v>
      </c>
      <c r="O513" s="1">
        <f t="shared" si="197"/>
        <v>0</v>
      </c>
      <c r="P513" s="1">
        <f t="shared" si="197"/>
        <v>0</v>
      </c>
      <c r="Q513" s="1">
        <f t="shared" si="197"/>
        <v>0</v>
      </c>
    </row>
    <row r="514" spans="1:17" outlineLevel="2" x14ac:dyDescent="0.25"/>
    <row r="515" spans="1:17" outlineLevel="2" x14ac:dyDescent="0.25"/>
    <row r="516" spans="1:17" outlineLevel="2" x14ac:dyDescent="0.25">
      <c r="B516" s="16" t="s">
        <v>986</v>
      </c>
    </row>
    <row r="517" spans="1:17" outlineLevel="3" x14ac:dyDescent="0.25">
      <c r="E517" s="18" t="str">
        <f t="shared" ref="E517:Q517" si="198">E$508</f>
        <v xml:space="preserve">Time-adjusted variance to totex allowance - PFAS - real (WR) </v>
      </c>
      <c r="F517" s="1">
        <f t="shared" si="198"/>
        <v>0</v>
      </c>
      <c r="G517" s="1" t="str">
        <f t="shared" si="198"/>
        <v>£m</v>
      </c>
      <c r="H517" s="1">
        <f t="shared" si="198"/>
        <v>0</v>
      </c>
      <c r="I517" s="1">
        <f t="shared" si="198"/>
        <v>0</v>
      </c>
      <c r="J517" s="1">
        <f t="shared" si="198"/>
        <v>0</v>
      </c>
      <c r="K517" s="1">
        <f t="shared" si="198"/>
        <v>0</v>
      </c>
      <c r="L517" s="1">
        <f t="shared" si="198"/>
        <v>0</v>
      </c>
      <c r="M517" s="1">
        <f t="shared" si="198"/>
        <v>0</v>
      </c>
      <c r="N517" s="1">
        <f t="shared" si="198"/>
        <v>0</v>
      </c>
      <c r="O517" s="1">
        <f t="shared" si="198"/>
        <v>0</v>
      </c>
      <c r="P517" s="1">
        <f t="shared" si="198"/>
        <v>0</v>
      </c>
      <c r="Q517" s="1">
        <f t="shared" si="198"/>
        <v>0</v>
      </c>
    </row>
    <row r="518" spans="1:17" outlineLevel="4" x14ac:dyDescent="0.25">
      <c r="E518" s="18" t="str">
        <f t="shared" ref="E518:Q518" si="199">E$509</f>
        <v xml:space="preserve">Time-adjusted variance to totex allowance - PFAS - real (WN+) </v>
      </c>
      <c r="F518" s="1">
        <f t="shared" si="199"/>
        <v>0</v>
      </c>
      <c r="G518" s="1" t="str">
        <f t="shared" si="199"/>
        <v>£m</v>
      </c>
      <c r="H518" s="1">
        <f t="shared" si="199"/>
        <v>0</v>
      </c>
      <c r="I518" s="1">
        <f t="shared" si="199"/>
        <v>0</v>
      </c>
      <c r="J518" s="1">
        <f t="shared" si="199"/>
        <v>0</v>
      </c>
      <c r="K518" s="1">
        <f t="shared" si="199"/>
        <v>0</v>
      </c>
      <c r="L518" s="1">
        <f t="shared" si="199"/>
        <v>0</v>
      </c>
      <c r="M518" s="1">
        <f t="shared" si="199"/>
        <v>0</v>
      </c>
      <c r="N518" s="1">
        <f t="shared" si="199"/>
        <v>0</v>
      </c>
      <c r="O518" s="1">
        <f t="shared" si="199"/>
        <v>0</v>
      </c>
      <c r="P518" s="1">
        <f t="shared" si="199"/>
        <v>0</v>
      </c>
      <c r="Q518" s="1">
        <f t="shared" si="199"/>
        <v>0</v>
      </c>
    </row>
    <row r="519" spans="1:17" outlineLevel="4" x14ac:dyDescent="0.25">
      <c r="E519" s="18" t="str">
        <f t="shared" ref="E519:Q519" si="200">E$510</f>
        <v xml:space="preserve">Time-adjusted variance to totex allowance - PFAS - real (WWN+) </v>
      </c>
      <c r="F519" s="1">
        <f t="shared" si="200"/>
        <v>0</v>
      </c>
      <c r="G519" s="1" t="str">
        <f t="shared" si="200"/>
        <v>£m</v>
      </c>
      <c r="H519" s="1">
        <f t="shared" si="200"/>
        <v>0</v>
      </c>
      <c r="I519" s="1">
        <f t="shared" si="200"/>
        <v>0</v>
      </c>
      <c r="J519" s="1">
        <f t="shared" si="200"/>
        <v>0</v>
      </c>
      <c r="K519" s="1">
        <f t="shared" si="200"/>
        <v>0</v>
      </c>
      <c r="L519" s="1">
        <f t="shared" si="200"/>
        <v>0</v>
      </c>
      <c r="M519" s="1">
        <f t="shared" si="200"/>
        <v>0</v>
      </c>
      <c r="N519" s="1">
        <f t="shared" si="200"/>
        <v>0</v>
      </c>
      <c r="O519" s="1">
        <f t="shared" si="200"/>
        <v>0</v>
      </c>
      <c r="P519" s="1">
        <f t="shared" si="200"/>
        <v>0</v>
      </c>
      <c r="Q519" s="1">
        <f t="shared" si="200"/>
        <v>0</v>
      </c>
    </row>
    <row r="520" spans="1:17" outlineLevel="4" x14ac:dyDescent="0.25">
      <c r="E520" s="18" t="str">
        <f t="shared" ref="E520:Q520" si="201">E$511</f>
        <v xml:space="preserve">Time-adjusted variance to totex allowance - PFAS - real (BIO) </v>
      </c>
      <c r="F520" s="1">
        <f t="shared" si="201"/>
        <v>0</v>
      </c>
      <c r="G520" s="1" t="str">
        <f t="shared" si="201"/>
        <v>£m</v>
      </c>
      <c r="H520" s="1">
        <f t="shared" si="201"/>
        <v>0</v>
      </c>
      <c r="I520" s="1">
        <f t="shared" si="201"/>
        <v>0</v>
      </c>
      <c r="J520" s="1">
        <f t="shared" si="201"/>
        <v>0</v>
      </c>
      <c r="K520" s="1">
        <f t="shared" si="201"/>
        <v>0</v>
      </c>
      <c r="L520" s="1">
        <f t="shared" si="201"/>
        <v>0</v>
      </c>
      <c r="M520" s="1">
        <f t="shared" si="201"/>
        <v>0</v>
      </c>
      <c r="N520" s="1">
        <f t="shared" si="201"/>
        <v>0</v>
      </c>
      <c r="O520" s="1">
        <f t="shared" si="201"/>
        <v>0</v>
      </c>
      <c r="P520" s="1">
        <f t="shared" si="201"/>
        <v>0</v>
      </c>
      <c r="Q520" s="1">
        <f t="shared" si="201"/>
        <v>0</v>
      </c>
    </row>
    <row r="521" spans="1:17" outlineLevel="4" x14ac:dyDescent="0.25">
      <c r="E521" s="18" t="str">
        <f t="shared" ref="E521:Q521" si="202">E$512</f>
        <v xml:space="preserve">Time-adjusted variance to totex allowance - PFAS - real (ADDN1) </v>
      </c>
      <c r="F521" s="1">
        <f t="shared" si="202"/>
        <v>0</v>
      </c>
      <c r="G521" s="1" t="str">
        <f t="shared" si="202"/>
        <v>£m</v>
      </c>
      <c r="H521" s="1">
        <f t="shared" si="202"/>
        <v>0</v>
      </c>
      <c r="I521" s="1">
        <f t="shared" si="202"/>
        <v>0</v>
      </c>
      <c r="J521" s="1">
        <f t="shared" si="202"/>
        <v>0</v>
      </c>
      <c r="K521" s="1">
        <f t="shared" si="202"/>
        <v>0</v>
      </c>
      <c r="L521" s="1">
        <f t="shared" si="202"/>
        <v>0</v>
      </c>
      <c r="M521" s="1">
        <f t="shared" si="202"/>
        <v>0</v>
      </c>
      <c r="N521" s="1">
        <f t="shared" si="202"/>
        <v>0</v>
      </c>
      <c r="O521" s="1">
        <f t="shared" si="202"/>
        <v>0</v>
      </c>
      <c r="P521" s="1">
        <f t="shared" si="202"/>
        <v>0</v>
      </c>
      <c r="Q521" s="1">
        <f t="shared" si="202"/>
        <v>0</v>
      </c>
    </row>
    <row r="522" spans="1:17" outlineLevel="4" x14ac:dyDescent="0.25">
      <c r="E522" s="18" t="str">
        <f t="shared" ref="E522:Q522" si="203">E$513</f>
        <v xml:space="preserve">Time-adjusted variance to totex allowance - PFAS - real (ADDN2) </v>
      </c>
      <c r="F522" s="1">
        <f t="shared" si="203"/>
        <v>0</v>
      </c>
      <c r="G522" s="1" t="str">
        <f t="shared" si="203"/>
        <v>£m</v>
      </c>
      <c r="H522" s="1">
        <f t="shared" si="203"/>
        <v>0</v>
      </c>
      <c r="I522" s="1">
        <f t="shared" si="203"/>
        <v>0</v>
      </c>
      <c r="J522" s="1">
        <f t="shared" si="203"/>
        <v>0</v>
      </c>
      <c r="K522" s="1">
        <f t="shared" si="203"/>
        <v>0</v>
      </c>
      <c r="L522" s="1">
        <f t="shared" si="203"/>
        <v>0</v>
      </c>
      <c r="M522" s="1">
        <f t="shared" si="203"/>
        <v>0</v>
      </c>
      <c r="N522" s="1">
        <f t="shared" si="203"/>
        <v>0</v>
      </c>
      <c r="O522" s="1">
        <f t="shared" si="203"/>
        <v>0</v>
      </c>
      <c r="P522" s="1">
        <f t="shared" si="203"/>
        <v>0</v>
      </c>
      <c r="Q522" s="1">
        <f t="shared" si="203"/>
        <v>0</v>
      </c>
    </row>
    <row r="523" spans="1:17" outlineLevel="3" x14ac:dyDescent="0.25">
      <c r="A523" s="5"/>
      <c r="B523" s="5"/>
      <c r="C523" s="10"/>
      <c r="D523" s="11"/>
      <c r="E523" s="6" t="s">
        <v>987</v>
      </c>
      <c r="F523" s="2">
        <f t="shared" ref="F523:F528" si="204">SUM($J517:$Q517)</f>
        <v>0</v>
      </c>
      <c r="G523" s="6" t="s">
        <v>212</v>
      </c>
      <c r="H523" s="1"/>
    </row>
    <row r="524" spans="1:17" outlineLevel="4" x14ac:dyDescent="0.25">
      <c r="A524" s="5"/>
      <c r="B524" s="5"/>
      <c r="C524" s="10"/>
      <c r="D524" s="11"/>
      <c r="E524" s="6" t="s">
        <v>988</v>
      </c>
      <c r="F524" s="2">
        <f t="shared" si="204"/>
        <v>0</v>
      </c>
      <c r="G524" s="6" t="s">
        <v>212</v>
      </c>
      <c r="H524" s="1"/>
    </row>
    <row r="525" spans="1:17" outlineLevel="4" x14ac:dyDescent="0.25">
      <c r="A525" s="5"/>
      <c r="B525" s="5"/>
      <c r="C525" s="10"/>
      <c r="D525" s="11"/>
      <c r="E525" s="6" t="s">
        <v>989</v>
      </c>
      <c r="F525" s="2">
        <f t="shared" si="204"/>
        <v>0</v>
      </c>
      <c r="G525" s="6" t="s">
        <v>212</v>
      </c>
      <c r="H525" s="1"/>
    </row>
    <row r="526" spans="1:17" outlineLevel="4" x14ac:dyDescent="0.25">
      <c r="A526" s="5"/>
      <c r="B526" s="5"/>
      <c r="C526" s="10"/>
      <c r="D526" s="11"/>
      <c r="E526" s="6" t="s">
        <v>990</v>
      </c>
      <c r="F526" s="2">
        <f t="shared" si="204"/>
        <v>0</v>
      </c>
      <c r="G526" s="6" t="s">
        <v>212</v>
      </c>
      <c r="H526" s="1"/>
    </row>
    <row r="527" spans="1:17" outlineLevel="4" x14ac:dyDescent="0.25">
      <c r="A527" s="5"/>
      <c r="B527" s="5"/>
      <c r="C527" s="10"/>
      <c r="D527" s="11"/>
      <c r="E527" s="6" t="s">
        <v>991</v>
      </c>
      <c r="F527" s="2">
        <f t="shared" si="204"/>
        <v>0</v>
      </c>
      <c r="G527" s="6" t="s">
        <v>212</v>
      </c>
      <c r="H527" s="1"/>
    </row>
    <row r="528" spans="1:17" outlineLevel="4" x14ac:dyDescent="0.25">
      <c r="A528" s="5"/>
      <c r="B528" s="5"/>
      <c r="C528" s="10"/>
      <c r="D528" s="11"/>
      <c r="E528" s="6" t="s">
        <v>992</v>
      </c>
      <c r="F528" s="2">
        <f t="shared" si="204"/>
        <v>0</v>
      </c>
      <c r="G528" s="6" t="s">
        <v>212</v>
      </c>
      <c r="H528" s="1"/>
    </row>
    <row r="529" spans="1:8" outlineLevel="2" x14ac:dyDescent="0.25"/>
    <row r="530" spans="1:8" outlineLevel="1" x14ac:dyDescent="0.25"/>
    <row r="531" spans="1:8" outlineLevel="1" x14ac:dyDescent="0.25">
      <c r="B531" s="16" t="s">
        <v>683</v>
      </c>
    </row>
    <row r="532" spans="1:8" outlineLevel="2" x14ac:dyDescent="0.25">
      <c r="B532" s="16" t="s">
        <v>993</v>
      </c>
    </row>
    <row r="533" spans="1:8" outlineLevel="3" x14ac:dyDescent="0.25">
      <c r="E533" s="18" t="str">
        <f t="shared" ref="E533:G533" si="205">E$523</f>
        <v xml:space="preserve">Total variance to totex allowance - PFAS - real (WR) </v>
      </c>
      <c r="F533" s="1">
        <f t="shared" si="205"/>
        <v>0</v>
      </c>
      <c r="G533" s="18" t="str">
        <f t="shared" si="205"/>
        <v>£m</v>
      </c>
      <c r="H533" s="1"/>
    </row>
    <row r="534" spans="1:8" outlineLevel="4" x14ac:dyDescent="0.25">
      <c r="E534" s="18" t="str">
        <f t="shared" ref="E534:G534" si="206">E$524</f>
        <v xml:space="preserve">Total variance to totex allowance - PFAS - real (WN+) </v>
      </c>
      <c r="F534" s="1">
        <f t="shared" si="206"/>
        <v>0</v>
      </c>
      <c r="G534" s="18" t="str">
        <f t="shared" si="206"/>
        <v>£m</v>
      </c>
      <c r="H534" s="1"/>
    </row>
    <row r="535" spans="1:8" outlineLevel="4" x14ac:dyDescent="0.25">
      <c r="E535" s="18" t="str">
        <f t="shared" ref="E535:G535" si="207">E$525</f>
        <v xml:space="preserve">Total variance to totex allowance - PFAS - real (WWN+) </v>
      </c>
      <c r="F535" s="1">
        <f t="shared" si="207"/>
        <v>0</v>
      </c>
      <c r="G535" s="18" t="str">
        <f t="shared" si="207"/>
        <v>£m</v>
      </c>
      <c r="H535" s="1"/>
    </row>
    <row r="536" spans="1:8" outlineLevel="4" x14ac:dyDescent="0.25">
      <c r="E536" s="18" t="str">
        <f t="shared" ref="E536:G536" si="208">E$526</f>
        <v xml:space="preserve">Total variance to totex allowance - PFAS - real (BIO) </v>
      </c>
      <c r="F536" s="1">
        <f t="shared" si="208"/>
        <v>0</v>
      </c>
      <c r="G536" s="18" t="str">
        <f t="shared" si="208"/>
        <v>£m</v>
      </c>
      <c r="H536" s="1"/>
    </row>
    <row r="537" spans="1:8" outlineLevel="4" x14ac:dyDescent="0.25">
      <c r="E537" s="18" t="str">
        <f t="shared" ref="E537:G537" si="209">E$527</f>
        <v xml:space="preserve">Total variance to totex allowance - PFAS - real (ADDN1) </v>
      </c>
      <c r="F537" s="1">
        <f t="shared" si="209"/>
        <v>0</v>
      </c>
      <c r="G537" s="18" t="str">
        <f t="shared" si="209"/>
        <v>£m</v>
      </c>
      <c r="H537" s="1"/>
    </row>
    <row r="538" spans="1:8" outlineLevel="4" x14ac:dyDescent="0.25">
      <c r="E538" s="18" t="str">
        <f t="shared" ref="E538:G538" si="210">E$528</f>
        <v xml:space="preserve">Total variance to totex allowance - PFAS - real (ADDN2) </v>
      </c>
      <c r="F538" s="1">
        <f t="shared" si="210"/>
        <v>0</v>
      </c>
      <c r="G538" s="18" t="str">
        <f t="shared" si="210"/>
        <v>£m</v>
      </c>
      <c r="H538" s="1"/>
    </row>
    <row r="539" spans="1:8" outlineLevel="3" x14ac:dyDescent="0.25">
      <c r="A539" s="5"/>
      <c r="B539" s="5"/>
      <c r="C539" s="10"/>
      <c r="D539" s="11"/>
      <c r="E539" s="6" t="str">
        <f>Inputs!E$356</f>
        <v>PFAS - cost sharing outperformance rate - company share</v>
      </c>
      <c r="F539" s="7">
        <f>Inputs!F$356</f>
        <v>0</v>
      </c>
      <c r="G539" s="6" t="str">
        <f>Inputs!G$356</f>
        <v>%</v>
      </c>
      <c r="H539" s="17"/>
    </row>
    <row r="540" spans="1:8" outlineLevel="3" x14ac:dyDescent="0.25">
      <c r="A540" s="5"/>
      <c r="B540" s="5"/>
      <c r="C540" s="10"/>
      <c r="D540" s="11"/>
      <c r="E540" s="6" t="str">
        <f>Inputs!E$357</f>
        <v>PFAS - cost sharing underperformance rate - company share</v>
      </c>
      <c r="F540" s="7">
        <f>Inputs!F$357</f>
        <v>0</v>
      </c>
      <c r="G540" s="6" t="str">
        <f>Inputs!G$357</f>
        <v>%</v>
      </c>
      <c r="H540" s="17"/>
    </row>
    <row r="541" spans="1:8" outlineLevel="3" x14ac:dyDescent="0.25">
      <c r="E541" s="18" t="s">
        <v>994</v>
      </c>
      <c r="F541" s="17">
        <f t="shared" ref="F541:F546" si="211">IF($F533&lt;0,$F$539,$F$540)</f>
        <v>0</v>
      </c>
      <c r="G541" s="18" t="s">
        <v>451</v>
      </c>
      <c r="H541" s="17"/>
    </row>
    <row r="542" spans="1:8" outlineLevel="4" x14ac:dyDescent="0.25">
      <c r="E542" s="18" t="s">
        <v>995</v>
      </c>
      <c r="F542" s="17">
        <f t="shared" si="211"/>
        <v>0</v>
      </c>
      <c r="G542" s="18" t="s">
        <v>451</v>
      </c>
      <c r="H542" s="17"/>
    </row>
    <row r="543" spans="1:8" outlineLevel="4" x14ac:dyDescent="0.25">
      <c r="E543" s="18" t="s">
        <v>996</v>
      </c>
      <c r="F543" s="17">
        <f t="shared" si="211"/>
        <v>0</v>
      </c>
      <c r="G543" s="18" t="s">
        <v>451</v>
      </c>
      <c r="H543" s="17"/>
    </row>
    <row r="544" spans="1:8" outlineLevel="4" x14ac:dyDescent="0.25">
      <c r="E544" s="18" t="s">
        <v>997</v>
      </c>
      <c r="F544" s="17">
        <f t="shared" si="211"/>
        <v>0</v>
      </c>
      <c r="G544" s="18" t="s">
        <v>451</v>
      </c>
      <c r="H544" s="17"/>
    </row>
    <row r="545" spans="2:8" outlineLevel="4" x14ac:dyDescent="0.25">
      <c r="E545" s="18" t="s">
        <v>998</v>
      </c>
      <c r="F545" s="17">
        <f t="shared" si="211"/>
        <v>0</v>
      </c>
      <c r="G545" s="18" t="s">
        <v>451</v>
      </c>
      <c r="H545" s="17"/>
    </row>
    <row r="546" spans="2:8" outlineLevel="4" x14ac:dyDescent="0.25">
      <c r="E546" s="18" t="s">
        <v>999</v>
      </c>
      <c r="F546" s="17">
        <f t="shared" si="211"/>
        <v>0</v>
      </c>
      <c r="G546" s="18" t="s">
        <v>451</v>
      </c>
      <c r="H546" s="17"/>
    </row>
    <row r="547" spans="2:8" outlineLevel="2" x14ac:dyDescent="0.25"/>
    <row r="548" spans="2:8" outlineLevel="2" x14ac:dyDescent="0.25"/>
    <row r="549" spans="2:8" outlineLevel="2" x14ac:dyDescent="0.25">
      <c r="B549" s="16" t="s">
        <v>1000</v>
      </c>
    </row>
    <row r="550" spans="2:8" outlineLevel="3" x14ac:dyDescent="0.25">
      <c r="E550" s="18" t="str">
        <f t="shared" ref="E550:G550" si="212">E$523</f>
        <v xml:space="preserve">Total variance to totex allowance - PFAS - real (WR) </v>
      </c>
      <c r="F550" s="1">
        <f t="shared" si="212"/>
        <v>0</v>
      </c>
      <c r="G550" s="18" t="str">
        <f t="shared" si="212"/>
        <v>£m</v>
      </c>
      <c r="H550" s="1"/>
    </row>
    <row r="551" spans="2:8" outlineLevel="4" x14ac:dyDescent="0.25">
      <c r="E551" s="18" t="str">
        <f t="shared" ref="E551:G551" si="213">E$524</f>
        <v xml:space="preserve">Total variance to totex allowance - PFAS - real (WN+) </v>
      </c>
      <c r="F551" s="1">
        <f t="shared" si="213"/>
        <v>0</v>
      </c>
      <c r="G551" s="18" t="str">
        <f t="shared" si="213"/>
        <v>£m</v>
      </c>
      <c r="H551" s="1"/>
    </row>
    <row r="552" spans="2:8" outlineLevel="4" x14ac:dyDescent="0.25">
      <c r="E552" s="18" t="str">
        <f t="shared" ref="E552:G552" si="214">E$525</f>
        <v xml:space="preserve">Total variance to totex allowance - PFAS - real (WWN+) </v>
      </c>
      <c r="F552" s="1">
        <f t="shared" si="214"/>
        <v>0</v>
      </c>
      <c r="G552" s="18" t="str">
        <f t="shared" si="214"/>
        <v>£m</v>
      </c>
      <c r="H552" s="1"/>
    </row>
    <row r="553" spans="2:8" outlineLevel="4" x14ac:dyDescent="0.25">
      <c r="E553" s="18" t="str">
        <f t="shared" ref="E553:G553" si="215">E$526</f>
        <v xml:space="preserve">Total variance to totex allowance - PFAS - real (BIO) </v>
      </c>
      <c r="F553" s="1">
        <f t="shared" si="215"/>
        <v>0</v>
      </c>
      <c r="G553" s="18" t="str">
        <f t="shared" si="215"/>
        <v>£m</v>
      </c>
      <c r="H553" s="1"/>
    </row>
    <row r="554" spans="2:8" outlineLevel="4" x14ac:dyDescent="0.25">
      <c r="E554" s="18" t="str">
        <f t="shared" ref="E554:G554" si="216">E$527</f>
        <v xml:space="preserve">Total variance to totex allowance - PFAS - real (ADDN1) </v>
      </c>
      <c r="F554" s="1">
        <f t="shared" si="216"/>
        <v>0</v>
      </c>
      <c r="G554" s="18" t="str">
        <f t="shared" si="216"/>
        <v>£m</v>
      </c>
      <c r="H554" s="1"/>
    </row>
    <row r="555" spans="2:8" outlineLevel="4" x14ac:dyDescent="0.25">
      <c r="E555" s="18" t="str">
        <f t="shared" ref="E555:G555" si="217">E$528</f>
        <v xml:space="preserve">Total variance to totex allowance - PFAS - real (ADDN2) </v>
      </c>
      <c r="F555" s="1">
        <f t="shared" si="217"/>
        <v>0</v>
      </c>
      <c r="G555" s="18" t="str">
        <f t="shared" si="217"/>
        <v>£m</v>
      </c>
      <c r="H555" s="1"/>
    </row>
    <row r="556" spans="2:8" outlineLevel="3" x14ac:dyDescent="0.25">
      <c r="E556" s="18" t="str">
        <f t="shared" ref="E556:G556" si="218">E$541</f>
        <v xml:space="preserve">Active sharing rate - PFAS (WR) </v>
      </c>
      <c r="F556" s="17">
        <f t="shared" si="218"/>
        <v>0</v>
      </c>
      <c r="G556" s="18" t="str">
        <f t="shared" si="218"/>
        <v>%</v>
      </c>
      <c r="H556" s="17"/>
    </row>
    <row r="557" spans="2:8" outlineLevel="4" x14ac:dyDescent="0.25">
      <c r="E557" s="18" t="str">
        <f t="shared" ref="E557:G557" si="219">E$542</f>
        <v xml:space="preserve">Active sharing rate - PFAS (WN+) </v>
      </c>
      <c r="F557" s="17">
        <f t="shared" si="219"/>
        <v>0</v>
      </c>
      <c r="G557" s="18" t="str">
        <f t="shared" si="219"/>
        <v>%</v>
      </c>
      <c r="H557" s="17"/>
    </row>
    <row r="558" spans="2:8" outlineLevel="4" x14ac:dyDescent="0.25">
      <c r="E558" s="18" t="str">
        <f t="shared" ref="E558:G558" si="220">E$543</f>
        <v xml:space="preserve">Active sharing rate - PFAS (WWN+) </v>
      </c>
      <c r="F558" s="17">
        <f t="shared" si="220"/>
        <v>0</v>
      </c>
      <c r="G558" s="18" t="str">
        <f t="shared" si="220"/>
        <v>%</v>
      </c>
      <c r="H558" s="17"/>
    </row>
    <row r="559" spans="2:8" outlineLevel="4" x14ac:dyDescent="0.25">
      <c r="E559" s="18" t="str">
        <f t="shared" ref="E559:G559" si="221">E$544</f>
        <v xml:space="preserve">Active sharing rate - PFAS (BIO) </v>
      </c>
      <c r="F559" s="17">
        <f t="shared" si="221"/>
        <v>0</v>
      </c>
      <c r="G559" s="18" t="str">
        <f t="shared" si="221"/>
        <v>%</v>
      </c>
      <c r="H559" s="17"/>
    </row>
    <row r="560" spans="2:8" outlineLevel="4" x14ac:dyDescent="0.25">
      <c r="E560" s="18" t="str">
        <f t="shared" ref="E560:G560" si="222">E$545</f>
        <v xml:space="preserve">Active sharing rate - PFAS (ADDN1) </v>
      </c>
      <c r="F560" s="17">
        <f t="shared" si="222"/>
        <v>0</v>
      </c>
      <c r="G560" s="18" t="str">
        <f t="shared" si="222"/>
        <v>%</v>
      </c>
      <c r="H560" s="17"/>
    </row>
    <row r="561" spans="1:17" outlineLevel="4" x14ac:dyDescent="0.25">
      <c r="E561" s="18" t="str">
        <f t="shared" ref="E561:G561" si="223">E$546</f>
        <v xml:space="preserve">Active sharing rate - PFAS (ADDN2) </v>
      </c>
      <c r="F561" s="17">
        <f t="shared" si="223"/>
        <v>0</v>
      </c>
      <c r="G561" s="18" t="str">
        <f t="shared" si="223"/>
        <v>%</v>
      </c>
      <c r="H561" s="17"/>
    </row>
    <row r="562" spans="1:17" outlineLevel="3" x14ac:dyDescent="0.25">
      <c r="E562" s="18" t="s">
        <v>1001</v>
      </c>
      <c r="F562" s="1">
        <f t="shared" ref="F562:F567" si="224">$F550*(1-$F556)</f>
        <v>0</v>
      </c>
      <c r="G562" s="18" t="s">
        <v>212</v>
      </c>
      <c r="H562" s="1"/>
    </row>
    <row r="563" spans="1:17" outlineLevel="4" x14ac:dyDescent="0.25">
      <c r="E563" s="18" t="s">
        <v>1002</v>
      </c>
      <c r="F563" s="1">
        <f t="shared" si="224"/>
        <v>0</v>
      </c>
      <c r="G563" s="18" t="s">
        <v>212</v>
      </c>
      <c r="H563" s="1"/>
    </row>
    <row r="564" spans="1:17" outlineLevel="4" x14ac:dyDescent="0.25">
      <c r="E564" s="18" t="s">
        <v>1003</v>
      </c>
      <c r="F564" s="1">
        <f t="shared" si="224"/>
        <v>0</v>
      </c>
      <c r="G564" s="18" t="s">
        <v>212</v>
      </c>
      <c r="H564" s="1"/>
    </row>
    <row r="565" spans="1:17" outlineLevel="4" x14ac:dyDescent="0.25">
      <c r="E565" s="18" t="s">
        <v>1004</v>
      </c>
      <c r="F565" s="1">
        <f t="shared" si="224"/>
        <v>0</v>
      </c>
      <c r="G565" s="18" t="s">
        <v>212</v>
      </c>
      <c r="H565" s="1"/>
    </row>
    <row r="566" spans="1:17" outlineLevel="4" x14ac:dyDescent="0.25">
      <c r="E566" s="18" t="s">
        <v>1005</v>
      </c>
      <c r="F566" s="1">
        <f t="shared" si="224"/>
        <v>0</v>
      </c>
      <c r="G566" s="18" t="s">
        <v>212</v>
      </c>
      <c r="H566" s="1"/>
    </row>
    <row r="567" spans="1:17" outlineLevel="4" x14ac:dyDescent="0.25">
      <c r="E567" s="18" t="s">
        <v>1006</v>
      </c>
      <c r="F567" s="1">
        <f t="shared" si="224"/>
        <v>0</v>
      </c>
      <c r="G567" s="18" t="s">
        <v>212</v>
      </c>
      <c r="H567" s="1"/>
    </row>
    <row r="568" spans="1:17" outlineLevel="2" x14ac:dyDescent="0.25"/>
    <row r="570" spans="1:17" x14ac:dyDescent="0.25">
      <c r="A570" s="16" t="s">
        <v>1007</v>
      </c>
    </row>
    <row r="571" spans="1:17" outlineLevel="1" x14ac:dyDescent="0.25">
      <c r="B571" s="16" t="s">
        <v>1008</v>
      </c>
    </row>
    <row r="572" spans="1:17" outlineLevel="2" x14ac:dyDescent="0.25">
      <c r="A572" s="5"/>
      <c r="B572" s="5"/>
      <c r="C572" s="10"/>
      <c r="D572" s="11"/>
      <c r="E572" s="6" t="str">
        <f>Inputs!E$277</f>
        <v xml:space="preserve">Actual totex for cost sharing reconciliation - cyber - nominal (WR) </v>
      </c>
      <c r="F572" s="2">
        <f>Inputs!F$277</f>
        <v>0</v>
      </c>
      <c r="G572" s="2" t="str">
        <f>Inputs!G$277</f>
        <v>£m</v>
      </c>
      <c r="H572" s="2">
        <f>Inputs!H$277</f>
        <v>0</v>
      </c>
      <c r="I572" s="2">
        <f>Inputs!I$277</f>
        <v>0</v>
      </c>
      <c r="J572" s="2">
        <f>Inputs!J$277</f>
        <v>0</v>
      </c>
      <c r="K572" s="2">
        <f>Inputs!K$277</f>
        <v>0</v>
      </c>
      <c r="L572" s="2">
        <f>Inputs!L$277</f>
        <v>0</v>
      </c>
      <c r="M572" s="2">
        <f>Inputs!M$277</f>
        <v>0</v>
      </c>
      <c r="N572" s="2">
        <f>Inputs!N$277</f>
        <v>0</v>
      </c>
      <c r="O572" s="2">
        <f>Inputs!O$277</f>
        <v>0</v>
      </c>
      <c r="P572" s="2">
        <f>Inputs!P$277</f>
        <v>0</v>
      </c>
      <c r="Q572" s="2">
        <f>Inputs!Q$277</f>
        <v>0</v>
      </c>
    </row>
    <row r="573" spans="1:17" outlineLevel="3" x14ac:dyDescent="0.25">
      <c r="A573" s="5"/>
      <c r="B573" s="5"/>
      <c r="C573" s="10"/>
      <c r="D573" s="11"/>
      <c r="E573" s="6" t="str">
        <f>Inputs!E$278</f>
        <v xml:space="preserve">Actual totex for cost sharing reconciliation - cyber - nominal (WN+) </v>
      </c>
      <c r="F573" s="2">
        <f>Inputs!F$278</f>
        <v>0</v>
      </c>
      <c r="G573" s="2" t="str">
        <f>Inputs!G$278</f>
        <v>£m</v>
      </c>
      <c r="H573" s="2">
        <f>Inputs!H$278</f>
        <v>0</v>
      </c>
      <c r="I573" s="2">
        <f>Inputs!I$278</f>
        <v>0</v>
      </c>
      <c r="J573" s="2">
        <f>Inputs!J$278</f>
        <v>0</v>
      </c>
      <c r="K573" s="2">
        <f>Inputs!K$278</f>
        <v>0</v>
      </c>
      <c r="L573" s="2">
        <f>Inputs!L$278</f>
        <v>0</v>
      </c>
      <c r="M573" s="2">
        <f>Inputs!M$278</f>
        <v>0</v>
      </c>
      <c r="N573" s="2">
        <f>Inputs!N$278</f>
        <v>0</v>
      </c>
      <c r="O573" s="2">
        <f>Inputs!O$278</f>
        <v>0</v>
      </c>
      <c r="P573" s="2">
        <f>Inputs!P$278</f>
        <v>0</v>
      </c>
      <c r="Q573" s="2">
        <f>Inputs!Q$278</f>
        <v>0</v>
      </c>
    </row>
    <row r="574" spans="1:17" outlineLevel="3" x14ac:dyDescent="0.25">
      <c r="A574" s="5"/>
      <c r="B574" s="5"/>
      <c r="C574" s="10"/>
      <c r="D574" s="11"/>
      <c r="E574" s="6" t="str">
        <f>Inputs!E$279</f>
        <v xml:space="preserve">Actual totex for cost sharing reconciliation - cyber - nominal (WWN+) </v>
      </c>
      <c r="F574" s="2">
        <f>Inputs!F$279</f>
        <v>0</v>
      </c>
      <c r="G574" s="2" t="str">
        <f>Inputs!G$279</f>
        <v>£m</v>
      </c>
      <c r="H574" s="2">
        <f>Inputs!H$279</f>
        <v>0</v>
      </c>
      <c r="I574" s="2">
        <f>Inputs!I$279</f>
        <v>0</v>
      </c>
      <c r="J574" s="2">
        <f>Inputs!J$279</f>
        <v>0</v>
      </c>
      <c r="K574" s="2">
        <f>Inputs!K$279</f>
        <v>0</v>
      </c>
      <c r="L574" s="2">
        <f>Inputs!L$279</f>
        <v>0</v>
      </c>
      <c r="M574" s="2">
        <f>Inputs!M$279</f>
        <v>0</v>
      </c>
      <c r="N574" s="2">
        <f>Inputs!N$279</f>
        <v>0</v>
      </c>
      <c r="O574" s="2">
        <f>Inputs!O$279</f>
        <v>0</v>
      </c>
      <c r="P574" s="2">
        <f>Inputs!P$279</f>
        <v>0</v>
      </c>
      <c r="Q574" s="2">
        <f>Inputs!Q$279</f>
        <v>0</v>
      </c>
    </row>
    <row r="575" spans="1:17" outlineLevel="3" x14ac:dyDescent="0.25">
      <c r="A575" s="5"/>
      <c r="B575" s="5"/>
      <c r="C575" s="10"/>
      <c r="D575" s="11"/>
      <c r="E575" s="6" t="str">
        <f>Inputs!E$280</f>
        <v xml:space="preserve">Actual totex for cost sharing reconciliation - cyber - nominal (BIO) </v>
      </c>
      <c r="F575" s="2">
        <f>Inputs!F$280</f>
        <v>0</v>
      </c>
      <c r="G575" s="2" t="str">
        <f>Inputs!G$280</f>
        <v>£m</v>
      </c>
      <c r="H575" s="2">
        <f>Inputs!H$280</f>
        <v>0</v>
      </c>
      <c r="I575" s="2">
        <f>Inputs!I$280</f>
        <v>0</v>
      </c>
      <c r="J575" s="2">
        <f>Inputs!J$280</f>
        <v>0</v>
      </c>
      <c r="K575" s="2">
        <f>Inputs!K$280</f>
        <v>0</v>
      </c>
      <c r="L575" s="2">
        <f>Inputs!L$280</f>
        <v>0</v>
      </c>
      <c r="M575" s="2">
        <f>Inputs!M$280</f>
        <v>0</v>
      </c>
      <c r="N575" s="2">
        <f>Inputs!N$280</f>
        <v>0</v>
      </c>
      <c r="O575" s="2">
        <f>Inputs!O$280</f>
        <v>0</v>
      </c>
      <c r="P575" s="2">
        <f>Inputs!P$280</f>
        <v>0</v>
      </c>
      <c r="Q575" s="2">
        <f>Inputs!Q$280</f>
        <v>0</v>
      </c>
    </row>
    <row r="576" spans="1:17" outlineLevel="3" x14ac:dyDescent="0.25">
      <c r="A576" s="5"/>
      <c r="B576" s="5"/>
      <c r="C576" s="10"/>
      <c r="D576" s="11"/>
      <c r="E576" s="6" t="str">
        <f>Inputs!E$281</f>
        <v xml:space="preserve">Actual totex for cost sharing reconciliation - cyber - nominal (ADDN1) </v>
      </c>
      <c r="F576" s="2">
        <f>Inputs!F$281</f>
        <v>0</v>
      </c>
      <c r="G576" s="2" t="str">
        <f>Inputs!G$281</f>
        <v>£m</v>
      </c>
      <c r="H576" s="2">
        <f>Inputs!H$281</f>
        <v>0</v>
      </c>
      <c r="I576" s="2">
        <f>Inputs!I$281</f>
        <v>0</v>
      </c>
      <c r="J576" s="2">
        <f>Inputs!J$281</f>
        <v>0</v>
      </c>
      <c r="K576" s="2">
        <f>Inputs!K$281</f>
        <v>0</v>
      </c>
      <c r="L576" s="2">
        <f>Inputs!L$281</f>
        <v>0</v>
      </c>
      <c r="M576" s="2">
        <f>Inputs!M$281</f>
        <v>0</v>
      </c>
      <c r="N576" s="2">
        <f>Inputs!N$281</f>
        <v>0</v>
      </c>
      <c r="O576" s="2">
        <f>Inputs!O$281</f>
        <v>0</v>
      </c>
      <c r="P576" s="2">
        <f>Inputs!P$281</f>
        <v>0</v>
      </c>
      <c r="Q576" s="2">
        <f>Inputs!Q$281</f>
        <v>0</v>
      </c>
    </row>
    <row r="577" spans="1:17" outlineLevel="3" x14ac:dyDescent="0.25">
      <c r="A577" s="5"/>
      <c r="B577" s="5"/>
      <c r="C577" s="10"/>
      <c r="D577" s="11"/>
      <c r="E577" s="6" t="str">
        <f>Inputs!E$282</f>
        <v xml:space="preserve">Actual totex for cost sharing reconciliation - cyber - nominal (ADDN2) </v>
      </c>
      <c r="F577" s="2">
        <f>Inputs!F$282</f>
        <v>0</v>
      </c>
      <c r="G577" s="2" t="str">
        <f>Inputs!G$282</f>
        <v>£m</v>
      </c>
      <c r="H577" s="2">
        <f>Inputs!H$282</f>
        <v>0</v>
      </c>
      <c r="I577" s="2">
        <f>Inputs!I$282</f>
        <v>0</v>
      </c>
      <c r="J577" s="2">
        <f>Inputs!J$282</f>
        <v>0</v>
      </c>
      <c r="K577" s="2">
        <f>Inputs!K$282</f>
        <v>0</v>
      </c>
      <c r="L577" s="2">
        <f>Inputs!L$282</f>
        <v>0</v>
      </c>
      <c r="M577" s="2">
        <f>Inputs!M$282</f>
        <v>0</v>
      </c>
      <c r="N577" s="2">
        <f>Inputs!N$282</f>
        <v>0</v>
      </c>
      <c r="O577" s="2">
        <f>Inputs!O$282</f>
        <v>0</v>
      </c>
      <c r="P577" s="2">
        <f>Inputs!P$282</f>
        <v>0</v>
      </c>
      <c r="Q577" s="2">
        <f>Inputs!Q$282</f>
        <v>0</v>
      </c>
    </row>
    <row r="578" spans="1:17" outlineLevel="2" x14ac:dyDescent="0.25">
      <c r="A578" s="5"/>
      <c r="B578" s="5"/>
      <c r="C578" s="10"/>
      <c r="D578" s="11"/>
      <c r="E578" s="6" t="str">
        <f>Indexation!E$43</f>
        <v>CPI(H) - FYA - inflate from base year (2022-23) average</v>
      </c>
      <c r="F578" s="7">
        <f>Indexation!F$43</f>
        <v>0</v>
      </c>
      <c r="G578" s="7" t="str">
        <f>Indexation!G$43</f>
        <v>%</v>
      </c>
      <c r="H578" s="7">
        <f>Indexation!H$43</f>
        <v>0</v>
      </c>
      <c r="I578" s="7">
        <f>Indexation!I$43</f>
        <v>0</v>
      </c>
      <c r="J578" s="7">
        <f>Indexation!J$43</f>
        <v>0</v>
      </c>
      <c r="K578" s="7">
        <f>Indexation!K$43</f>
        <v>0</v>
      </c>
      <c r="L578" s="7">
        <f>Indexation!L$43</f>
        <v>0</v>
      </c>
      <c r="M578" s="7">
        <f>Indexation!M$43</f>
        <v>0</v>
      </c>
      <c r="N578" s="7">
        <f>Indexation!N$43</f>
        <v>0</v>
      </c>
      <c r="O578" s="7">
        <f>Indexation!O$43</f>
        <v>0</v>
      </c>
      <c r="P578" s="7">
        <f>Indexation!P$43</f>
        <v>0</v>
      </c>
      <c r="Q578" s="7">
        <f>Indexation!Q$43</f>
        <v>0</v>
      </c>
    </row>
    <row r="579" spans="1:17" outlineLevel="2" x14ac:dyDescent="0.25">
      <c r="A579" s="5"/>
      <c r="B579" s="5"/>
      <c r="C579" s="10"/>
      <c r="D579" s="11"/>
      <c r="E579" s="6" t="str">
        <f>Time!E$56</f>
        <v>Forecast period flag</v>
      </c>
      <c r="F579" s="3">
        <f>Time!F$56</f>
        <v>0</v>
      </c>
      <c r="G579" s="3" t="str">
        <f>Time!G$56</f>
        <v>flag</v>
      </c>
      <c r="H579" s="3">
        <f>Time!H$56</f>
        <v>5</v>
      </c>
      <c r="I579" s="3">
        <f>Time!I$56</f>
        <v>0</v>
      </c>
      <c r="J579" s="3">
        <f>Time!J$56</f>
        <v>0</v>
      </c>
      <c r="K579" s="3">
        <f>Time!K$56</f>
        <v>0</v>
      </c>
      <c r="L579" s="3">
        <f>Time!L$56</f>
        <v>1</v>
      </c>
      <c r="M579" s="3">
        <f>Time!M$56</f>
        <v>1</v>
      </c>
      <c r="N579" s="3">
        <f>Time!N$56</f>
        <v>1</v>
      </c>
      <c r="O579" s="3">
        <f>Time!O$56</f>
        <v>1</v>
      </c>
      <c r="P579" s="3">
        <f>Time!P$56</f>
        <v>1</v>
      </c>
      <c r="Q579" s="3">
        <f>Time!Q$56</f>
        <v>0</v>
      </c>
    </row>
    <row r="580" spans="1:17" outlineLevel="2" x14ac:dyDescent="0.25">
      <c r="E580" s="18" t="s">
        <v>1009</v>
      </c>
      <c r="G580" s="18" t="s">
        <v>212</v>
      </c>
      <c r="H580" s="1">
        <f t="shared" ref="H580:H585" si="225">SUM(J580:Q580)</f>
        <v>0</v>
      </c>
      <c r="J580" s="1">
        <f t="shared" ref="J580:Q585" si="226">IF(J$578=0,0,(J572/J$578)*J$579)</f>
        <v>0</v>
      </c>
      <c r="K580" s="1">
        <f t="shared" si="226"/>
        <v>0</v>
      </c>
      <c r="L580" s="1">
        <f t="shared" si="226"/>
        <v>0</v>
      </c>
      <c r="M580" s="1">
        <f t="shared" si="226"/>
        <v>0</v>
      </c>
      <c r="N580" s="1">
        <f t="shared" si="226"/>
        <v>0</v>
      </c>
      <c r="O580" s="1">
        <f t="shared" si="226"/>
        <v>0</v>
      </c>
      <c r="P580" s="1">
        <f t="shared" si="226"/>
        <v>0</v>
      </c>
      <c r="Q580" s="1">
        <f t="shared" si="226"/>
        <v>0</v>
      </c>
    </row>
    <row r="581" spans="1:17" outlineLevel="3" x14ac:dyDescent="0.25">
      <c r="E581" s="18" t="s">
        <v>1010</v>
      </c>
      <c r="G581" s="18" t="s">
        <v>212</v>
      </c>
      <c r="H581" s="1">
        <f t="shared" si="225"/>
        <v>0</v>
      </c>
      <c r="J581" s="1">
        <f t="shared" si="226"/>
        <v>0</v>
      </c>
      <c r="K581" s="1">
        <f t="shared" si="226"/>
        <v>0</v>
      </c>
      <c r="L581" s="1">
        <f t="shared" si="226"/>
        <v>0</v>
      </c>
      <c r="M581" s="1">
        <f t="shared" si="226"/>
        <v>0</v>
      </c>
      <c r="N581" s="1">
        <f t="shared" si="226"/>
        <v>0</v>
      </c>
      <c r="O581" s="1">
        <f t="shared" si="226"/>
        <v>0</v>
      </c>
      <c r="P581" s="1">
        <f t="shared" si="226"/>
        <v>0</v>
      </c>
      <c r="Q581" s="1">
        <f t="shared" si="226"/>
        <v>0</v>
      </c>
    </row>
    <row r="582" spans="1:17" outlineLevel="3" x14ac:dyDescent="0.25">
      <c r="E582" s="18" t="s">
        <v>1011</v>
      </c>
      <c r="G582" s="18" t="s">
        <v>212</v>
      </c>
      <c r="H582" s="1">
        <f t="shared" si="225"/>
        <v>0</v>
      </c>
      <c r="J582" s="1">
        <f t="shared" si="226"/>
        <v>0</v>
      </c>
      <c r="K582" s="1">
        <f t="shared" si="226"/>
        <v>0</v>
      </c>
      <c r="L582" s="1">
        <f t="shared" si="226"/>
        <v>0</v>
      </c>
      <c r="M582" s="1">
        <f t="shared" si="226"/>
        <v>0</v>
      </c>
      <c r="N582" s="1">
        <f t="shared" si="226"/>
        <v>0</v>
      </c>
      <c r="O582" s="1">
        <f t="shared" si="226"/>
        <v>0</v>
      </c>
      <c r="P582" s="1">
        <f t="shared" si="226"/>
        <v>0</v>
      </c>
      <c r="Q582" s="1">
        <f t="shared" si="226"/>
        <v>0</v>
      </c>
    </row>
    <row r="583" spans="1:17" outlineLevel="3" x14ac:dyDescent="0.25">
      <c r="E583" s="18" t="s">
        <v>1012</v>
      </c>
      <c r="G583" s="18" t="s">
        <v>212</v>
      </c>
      <c r="H583" s="1">
        <f t="shared" si="225"/>
        <v>0</v>
      </c>
      <c r="J583" s="1">
        <f t="shared" si="226"/>
        <v>0</v>
      </c>
      <c r="K583" s="1">
        <f t="shared" si="226"/>
        <v>0</v>
      </c>
      <c r="L583" s="1">
        <f t="shared" si="226"/>
        <v>0</v>
      </c>
      <c r="M583" s="1">
        <f t="shared" si="226"/>
        <v>0</v>
      </c>
      <c r="N583" s="1">
        <f t="shared" si="226"/>
        <v>0</v>
      </c>
      <c r="O583" s="1">
        <f t="shared" si="226"/>
        <v>0</v>
      </c>
      <c r="P583" s="1">
        <f t="shared" si="226"/>
        <v>0</v>
      </c>
      <c r="Q583" s="1">
        <f t="shared" si="226"/>
        <v>0</v>
      </c>
    </row>
    <row r="584" spans="1:17" outlineLevel="3" x14ac:dyDescent="0.25">
      <c r="E584" s="18" t="s">
        <v>1013</v>
      </c>
      <c r="G584" s="18" t="s">
        <v>212</v>
      </c>
      <c r="H584" s="1">
        <f t="shared" si="225"/>
        <v>0</v>
      </c>
      <c r="J584" s="1">
        <f t="shared" si="226"/>
        <v>0</v>
      </c>
      <c r="K584" s="1">
        <f t="shared" si="226"/>
        <v>0</v>
      </c>
      <c r="L584" s="1">
        <f t="shared" si="226"/>
        <v>0</v>
      </c>
      <c r="M584" s="1">
        <f t="shared" si="226"/>
        <v>0</v>
      </c>
      <c r="N584" s="1">
        <f t="shared" si="226"/>
        <v>0</v>
      </c>
      <c r="O584" s="1">
        <f t="shared" si="226"/>
        <v>0</v>
      </c>
      <c r="P584" s="1">
        <f t="shared" si="226"/>
        <v>0</v>
      </c>
      <c r="Q584" s="1">
        <f t="shared" si="226"/>
        <v>0</v>
      </c>
    </row>
    <row r="585" spans="1:17" outlineLevel="3" x14ac:dyDescent="0.25">
      <c r="E585" s="18" t="s">
        <v>1014</v>
      </c>
      <c r="G585" s="18" t="s">
        <v>212</v>
      </c>
      <c r="H585" s="1">
        <f t="shared" si="225"/>
        <v>0</v>
      </c>
      <c r="J585" s="1">
        <f t="shared" si="226"/>
        <v>0</v>
      </c>
      <c r="K585" s="1">
        <f t="shared" si="226"/>
        <v>0</v>
      </c>
      <c r="L585" s="1">
        <f t="shared" si="226"/>
        <v>0</v>
      </c>
      <c r="M585" s="1">
        <f t="shared" si="226"/>
        <v>0</v>
      </c>
      <c r="N585" s="1">
        <f t="shared" si="226"/>
        <v>0</v>
      </c>
      <c r="O585" s="1">
        <f t="shared" si="226"/>
        <v>0</v>
      </c>
      <c r="P585" s="1">
        <f t="shared" si="226"/>
        <v>0</v>
      </c>
      <c r="Q585" s="1">
        <f t="shared" si="226"/>
        <v>0</v>
      </c>
    </row>
    <row r="586" spans="1:17" outlineLevel="1" x14ac:dyDescent="0.25"/>
    <row r="587" spans="1:17" outlineLevel="1" x14ac:dyDescent="0.25"/>
    <row r="588" spans="1:17" outlineLevel="1" x14ac:dyDescent="0.25"/>
    <row r="589" spans="1:17" outlineLevel="1" x14ac:dyDescent="0.25">
      <c r="B589" s="16" t="s">
        <v>661</v>
      </c>
    </row>
    <row r="590" spans="1:17" outlineLevel="2" x14ac:dyDescent="0.25">
      <c r="B590" s="16" t="s">
        <v>1015</v>
      </c>
    </row>
    <row r="591" spans="1:17" outlineLevel="3" x14ac:dyDescent="0.25">
      <c r="E591" s="18" t="str">
        <f t="shared" ref="E591:Q591" si="227">E$580</f>
        <v xml:space="preserve">Actual totex for cost sharing reconciliation - cyber - real (WR) </v>
      </c>
      <c r="F591" s="1">
        <f t="shared" si="227"/>
        <v>0</v>
      </c>
      <c r="G591" s="1" t="str">
        <f t="shared" si="227"/>
        <v>£m</v>
      </c>
      <c r="H591" s="1">
        <f t="shared" si="227"/>
        <v>0</v>
      </c>
      <c r="I591" s="1">
        <f t="shared" si="227"/>
        <v>0</v>
      </c>
      <c r="J591" s="1">
        <f t="shared" si="227"/>
        <v>0</v>
      </c>
      <c r="K591" s="1">
        <f t="shared" si="227"/>
        <v>0</v>
      </c>
      <c r="L591" s="1">
        <f t="shared" si="227"/>
        <v>0</v>
      </c>
      <c r="M591" s="1">
        <f t="shared" si="227"/>
        <v>0</v>
      </c>
      <c r="N591" s="1">
        <f t="shared" si="227"/>
        <v>0</v>
      </c>
      <c r="O591" s="1">
        <f t="shared" si="227"/>
        <v>0</v>
      </c>
      <c r="P591" s="1">
        <f t="shared" si="227"/>
        <v>0</v>
      </c>
      <c r="Q591" s="1">
        <f t="shared" si="227"/>
        <v>0</v>
      </c>
    </row>
    <row r="592" spans="1:17" outlineLevel="4" x14ac:dyDescent="0.25">
      <c r="E592" s="18" t="str">
        <f t="shared" ref="E592:Q592" si="228">E$581</f>
        <v xml:space="preserve">Actual totex for cost sharing reconciliation - cyber - real (WN+) </v>
      </c>
      <c r="F592" s="1">
        <f t="shared" si="228"/>
        <v>0</v>
      </c>
      <c r="G592" s="1" t="str">
        <f t="shared" si="228"/>
        <v>£m</v>
      </c>
      <c r="H592" s="1">
        <f t="shared" si="228"/>
        <v>0</v>
      </c>
      <c r="I592" s="1">
        <f t="shared" si="228"/>
        <v>0</v>
      </c>
      <c r="J592" s="1">
        <f t="shared" si="228"/>
        <v>0</v>
      </c>
      <c r="K592" s="1">
        <f t="shared" si="228"/>
        <v>0</v>
      </c>
      <c r="L592" s="1">
        <f t="shared" si="228"/>
        <v>0</v>
      </c>
      <c r="M592" s="1">
        <f t="shared" si="228"/>
        <v>0</v>
      </c>
      <c r="N592" s="1">
        <f t="shared" si="228"/>
        <v>0</v>
      </c>
      <c r="O592" s="1">
        <f t="shared" si="228"/>
        <v>0</v>
      </c>
      <c r="P592" s="1">
        <f t="shared" si="228"/>
        <v>0</v>
      </c>
      <c r="Q592" s="1">
        <f t="shared" si="228"/>
        <v>0</v>
      </c>
    </row>
    <row r="593" spans="1:17" outlineLevel="4" x14ac:dyDescent="0.25">
      <c r="E593" s="18" t="str">
        <f t="shared" ref="E593:Q593" si="229">E$582</f>
        <v xml:space="preserve">Actual totex for cost sharing reconciliation - cyber - real (WWN+) </v>
      </c>
      <c r="F593" s="1">
        <f t="shared" si="229"/>
        <v>0</v>
      </c>
      <c r="G593" s="1" t="str">
        <f t="shared" si="229"/>
        <v>£m</v>
      </c>
      <c r="H593" s="1">
        <f t="shared" si="229"/>
        <v>0</v>
      </c>
      <c r="I593" s="1">
        <f t="shared" si="229"/>
        <v>0</v>
      </c>
      <c r="J593" s="1">
        <f t="shared" si="229"/>
        <v>0</v>
      </c>
      <c r="K593" s="1">
        <f t="shared" si="229"/>
        <v>0</v>
      </c>
      <c r="L593" s="1">
        <f t="shared" si="229"/>
        <v>0</v>
      </c>
      <c r="M593" s="1">
        <f t="shared" si="229"/>
        <v>0</v>
      </c>
      <c r="N593" s="1">
        <f t="shared" si="229"/>
        <v>0</v>
      </c>
      <c r="O593" s="1">
        <f t="shared" si="229"/>
        <v>0</v>
      </c>
      <c r="P593" s="1">
        <f t="shared" si="229"/>
        <v>0</v>
      </c>
      <c r="Q593" s="1">
        <f t="shared" si="229"/>
        <v>0</v>
      </c>
    </row>
    <row r="594" spans="1:17" outlineLevel="4" x14ac:dyDescent="0.25">
      <c r="E594" s="18" t="str">
        <f t="shared" ref="E594:Q594" si="230">E$583</f>
        <v xml:space="preserve">Actual totex for cost sharing reconciliation - cyber - real (BIO) </v>
      </c>
      <c r="F594" s="1">
        <f t="shared" si="230"/>
        <v>0</v>
      </c>
      <c r="G594" s="1" t="str">
        <f t="shared" si="230"/>
        <v>£m</v>
      </c>
      <c r="H594" s="1">
        <f t="shared" si="230"/>
        <v>0</v>
      </c>
      <c r="I594" s="1">
        <f t="shared" si="230"/>
        <v>0</v>
      </c>
      <c r="J594" s="1">
        <f t="shared" si="230"/>
        <v>0</v>
      </c>
      <c r="K594" s="1">
        <f t="shared" si="230"/>
        <v>0</v>
      </c>
      <c r="L594" s="1">
        <f t="shared" si="230"/>
        <v>0</v>
      </c>
      <c r="M594" s="1">
        <f t="shared" si="230"/>
        <v>0</v>
      </c>
      <c r="N594" s="1">
        <f t="shared" si="230"/>
        <v>0</v>
      </c>
      <c r="O594" s="1">
        <f t="shared" si="230"/>
        <v>0</v>
      </c>
      <c r="P594" s="1">
        <f t="shared" si="230"/>
        <v>0</v>
      </c>
      <c r="Q594" s="1">
        <f t="shared" si="230"/>
        <v>0</v>
      </c>
    </row>
    <row r="595" spans="1:17" outlineLevel="4" x14ac:dyDescent="0.25">
      <c r="E595" s="18" t="str">
        <f t="shared" ref="E595:Q595" si="231">E$584</f>
        <v xml:space="preserve">Actual totex for cost sharing reconciliation - cyber - real (ADDN1) </v>
      </c>
      <c r="F595" s="1">
        <f t="shared" si="231"/>
        <v>0</v>
      </c>
      <c r="G595" s="1" t="str">
        <f t="shared" si="231"/>
        <v>£m</v>
      </c>
      <c r="H595" s="1">
        <f t="shared" si="231"/>
        <v>0</v>
      </c>
      <c r="I595" s="1">
        <f t="shared" si="231"/>
        <v>0</v>
      </c>
      <c r="J595" s="1">
        <f t="shared" si="231"/>
        <v>0</v>
      </c>
      <c r="K595" s="1">
        <f t="shared" si="231"/>
        <v>0</v>
      </c>
      <c r="L595" s="1">
        <f t="shared" si="231"/>
        <v>0</v>
      </c>
      <c r="M595" s="1">
        <f t="shared" si="231"/>
        <v>0</v>
      </c>
      <c r="N595" s="1">
        <f t="shared" si="231"/>
        <v>0</v>
      </c>
      <c r="O595" s="1">
        <f t="shared" si="231"/>
        <v>0</v>
      </c>
      <c r="P595" s="1">
        <f t="shared" si="231"/>
        <v>0</v>
      </c>
      <c r="Q595" s="1">
        <f t="shared" si="231"/>
        <v>0</v>
      </c>
    </row>
    <row r="596" spans="1:17" outlineLevel="4" x14ac:dyDescent="0.25">
      <c r="E596" s="18" t="str">
        <f t="shared" ref="E596:Q596" si="232">E$585</f>
        <v xml:space="preserve">Actual totex for cost sharing reconciliation - cyber - real (ADDN2) </v>
      </c>
      <c r="F596" s="1">
        <f t="shared" si="232"/>
        <v>0</v>
      </c>
      <c r="G596" s="1" t="str">
        <f t="shared" si="232"/>
        <v>£m</v>
      </c>
      <c r="H596" s="1">
        <f t="shared" si="232"/>
        <v>0</v>
      </c>
      <c r="I596" s="1">
        <f t="shared" si="232"/>
        <v>0</v>
      </c>
      <c r="J596" s="1">
        <f t="shared" si="232"/>
        <v>0</v>
      </c>
      <c r="K596" s="1">
        <f t="shared" si="232"/>
        <v>0</v>
      </c>
      <c r="L596" s="1">
        <f t="shared" si="232"/>
        <v>0</v>
      </c>
      <c r="M596" s="1">
        <f t="shared" si="232"/>
        <v>0</v>
      </c>
      <c r="N596" s="1">
        <f t="shared" si="232"/>
        <v>0</v>
      </c>
      <c r="O596" s="1">
        <f t="shared" si="232"/>
        <v>0</v>
      </c>
      <c r="P596" s="1">
        <f t="shared" si="232"/>
        <v>0</v>
      </c>
      <c r="Q596" s="1">
        <f t="shared" si="232"/>
        <v>0</v>
      </c>
    </row>
    <row r="597" spans="1:17" outlineLevel="3" x14ac:dyDescent="0.25">
      <c r="A597" s="5"/>
      <c r="B597" s="5"/>
      <c r="C597" s="10"/>
      <c r="D597" s="11"/>
      <c r="E597" s="6" t="str">
        <f>Inputs!E$78</f>
        <v xml:space="preserve">Cost change process allowance - cyber - real (WR) </v>
      </c>
      <c r="F597" s="2">
        <f>Inputs!F$78</f>
        <v>0</v>
      </c>
      <c r="G597" s="2" t="str">
        <f>Inputs!G$78</f>
        <v>£m</v>
      </c>
      <c r="H597" s="2">
        <f>Inputs!H$78</f>
        <v>0</v>
      </c>
      <c r="I597" s="2">
        <f>Inputs!I$78</f>
        <v>0</v>
      </c>
      <c r="J597" s="2">
        <f>Inputs!J$78</f>
        <v>0</v>
      </c>
      <c r="K597" s="2">
        <f>Inputs!K$78</f>
        <v>0</v>
      </c>
      <c r="L597" s="2">
        <f>Inputs!L$78</f>
        <v>0</v>
      </c>
      <c r="M597" s="2">
        <f>Inputs!M$78</f>
        <v>0</v>
      </c>
      <c r="N597" s="2">
        <f>Inputs!N$78</f>
        <v>0</v>
      </c>
      <c r="O597" s="2">
        <f>Inputs!O$78</f>
        <v>0</v>
      </c>
      <c r="P597" s="2">
        <f>Inputs!P$78</f>
        <v>0</v>
      </c>
      <c r="Q597" s="2">
        <f>Inputs!Q$78</f>
        <v>0</v>
      </c>
    </row>
    <row r="598" spans="1:17" outlineLevel="4" x14ac:dyDescent="0.25">
      <c r="A598" s="5"/>
      <c r="B598" s="5"/>
      <c r="C598" s="10"/>
      <c r="D598" s="11"/>
      <c r="E598" s="6" t="str">
        <f>Inputs!E$79</f>
        <v xml:space="preserve">Cost change process allowance - cyber - real (WN+) </v>
      </c>
      <c r="F598" s="2">
        <f>Inputs!F$79</f>
        <v>0</v>
      </c>
      <c r="G598" s="2" t="str">
        <f>Inputs!G$79</f>
        <v>£m</v>
      </c>
      <c r="H598" s="2">
        <f>Inputs!H$79</f>
        <v>0</v>
      </c>
      <c r="I598" s="2">
        <f>Inputs!I$79</f>
        <v>0</v>
      </c>
      <c r="J598" s="2">
        <f>Inputs!J$79</f>
        <v>0</v>
      </c>
      <c r="K598" s="2">
        <f>Inputs!K$79</f>
        <v>0</v>
      </c>
      <c r="L598" s="2">
        <f>Inputs!L$79</f>
        <v>0</v>
      </c>
      <c r="M598" s="2">
        <f>Inputs!M$79</f>
        <v>0</v>
      </c>
      <c r="N598" s="2">
        <f>Inputs!N$79</f>
        <v>0</v>
      </c>
      <c r="O598" s="2">
        <f>Inputs!O$79</f>
        <v>0</v>
      </c>
      <c r="P598" s="2">
        <f>Inputs!P$79</f>
        <v>0</v>
      </c>
      <c r="Q598" s="2">
        <f>Inputs!Q$79</f>
        <v>0</v>
      </c>
    </row>
    <row r="599" spans="1:17" outlineLevel="4" x14ac:dyDescent="0.25">
      <c r="A599" s="5"/>
      <c r="B599" s="5"/>
      <c r="C599" s="10"/>
      <c r="D599" s="11"/>
      <c r="E599" s="6" t="str">
        <f>Inputs!E$80</f>
        <v xml:space="preserve">Cost change process allowance - cyber - real (WWN+) </v>
      </c>
      <c r="F599" s="2">
        <f>Inputs!F$80</f>
        <v>0</v>
      </c>
      <c r="G599" s="2" t="str">
        <f>Inputs!G$80</f>
        <v>£m</v>
      </c>
      <c r="H599" s="2">
        <f>Inputs!H$80</f>
        <v>0</v>
      </c>
      <c r="I599" s="2">
        <f>Inputs!I$80</f>
        <v>0</v>
      </c>
      <c r="J599" s="2">
        <f>Inputs!J$80</f>
        <v>0</v>
      </c>
      <c r="K599" s="2">
        <f>Inputs!K$80</f>
        <v>0</v>
      </c>
      <c r="L599" s="2">
        <f>Inputs!L$80</f>
        <v>0</v>
      </c>
      <c r="M599" s="2">
        <f>Inputs!M$80</f>
        <v>0</v>
      </c>
      <c r="N599" s="2">
        <f>Inputs!N$80</f>
        <v>0</v>
      </c>
      <c r="O599" s="2">
        <f>Inputs!O$80</f>
        <v>0</v>
      </c>
      <c r="P599" s="2">
        <f>Inputs!P$80</f>
        <v>0</v>
      </c>
      <c r="Q599" s="2">
        <f>Inputs!Q$80</f>
        <v>0</v>
      </c>
    </row>
    <row r="600" spans="1:17" outlineLevel="4" x14ac:dyDescent="0.25">
      <c r="A600" s="5"/>
      <c r="B600" s="5"/>
      <c r="C600" s="10"/>
      <c r="D600" s="11"/>
      <c r="E600" s="6" t="str">
        <f>Inputs!E$81</f>
        <v xml:space="preserve">Cost change process allowance - cyber - real (BIO) </v>
      </c>
      <c r="F600" s="2">
        <f>Inputs!F$81</f>
        <v>0</v>
      </c>
      <c r="G600" s="2" t="str">
        <f>Inputs!G$81</f>
        <v>£m</v>
      </c>
      <c r="H600" s="2">
        <f>Inputs!H$81</f>
        <v>0</v>
      </c>
      <c r="I600" s="2">
        <f>Inputs!I$81</f>
        <v>0</v>
      </c>
      <c r="J600" s="2">
        <f>Inputs!J$81</f>
        <v>0</v>
      </c>
      <c r="K600" s="2">
        <f>Inputs!K$81</f>
        <v>0</v>
      </c>
      <c r="L600" s="2">
        <f>Inputs!L$81</f>
        <v>0</v>
      </c>
      <c r="M600" s="2">
        <f>Inputs!M$81</f>
        <v>0</v>
      </c>
      <c r="N600" s="2">
        <f>Inputs!N$81</f>
        <v>0</v>
      </c>
      <c r="O600" s="2">
        <f>Inputs!O$81</f>
        <v>0</v>
      </c>
      <c r="P600" s="2">
        <f>Inputs!P$81</f>
        <v>0</v>
      </c>
      <c r="Q600" s="2">
        <f>Inputs!Q$81</f>
        <v>0</v>
      </c>
    </row>
    <row r="601" spans="1:17" outlineLevel="4" x14ac:dyDescent="0.25">
      <c r="A601" s="5"/>
      <c r="B601" s="5"/>
      <c r="C601" s="10"/>
      <c r="D601" s="11"/>
      <c r="E601" s="6" t="str">
        <f>Inputs!E$82</f>
        <v xml:space="preserve">Cost change process allowance - cyber - real (ADDN1) </v>
      </c>
      <c r="F601" s="2">
        <f>Inputs!F$82</f>
        <v>0</v>
      </c>
      <c r="G601" s="2" t="str">
        <f>Inputs!G$82</f>
        <v>£m</v>
      </c>
      <c r="H601" s="2">
        <f>Inputs!H$82</f>
        <v>0</v>
      </c>
      <c r="I601" s="2">
        <f>Inputs!I$82</f>
        <v>0</v>
      </c>
      <c r="J601" s="2">
        <f>Inputs!J$82</f>
        <v>0</v>
      </c>
      <c r="K601" s="2">
        <f>Inputs!K$82</f>
        <v>0</v>
      </c>
      <c r="L601" s="2">
        <f>Inputs!L$82</f>
        <v>0</v>
      </c>
      <c r="M601" s="2">
        <f>Inputs!M$82</f>
        <v>0</v>
      </c>
      <c r="N601" s="2">
        <f>Inputs!N$82</f>
        <v>0</v>
      </c>
      <c r="O601" s="2">
        <f>Inputs!O$82</f>
        <v>0</v>
      </c>
      <c r="P601" s="2">
        <f>Inputs!P$82</f>
        <v>0</v>
      </c>
      <c r="Q601" s="2">
        <f>Inputs!Q$82</f>
        <v>0</v>
      </c>
    </row>
    <row r="602" spans="1:17" outlineLevel="4" x14ac:dyDescent="0.25">
      <c r="A602" s="5"/>
      <c r="B602" s="5"/>
      <c r="C602" s="10"/>
      <c r="D602" s="11"/>
      <c r="E602" s="6" t="str">
        <f>Inputs!E$83</f>
        <v xml:space="preserve">Cost change process allowance - cyber - real (ADDN2) </v>
      </c>
      <c r="F602" s="2">
        <f>Inputs!F$83</f>
        <v>0</v>
      </c>
      <c r="G602" s="2" t="str">
        <f>Inputs!G$83</f>
        <v>£m</v>
      </c>
      <c r="H602" s="2">
        <f>Inputs!H$83</f>
        <v>0</v>
      </c>
      <c r="I602" s="2">
        <f>Inputs!I$83</f>
        <v>0</v>
      </c>
      <c r="J602" s="2">
        <f>Inputs!J$83</f>
        <v>0</v>
      </c>
      <c r="K602" s="2">
        <f>Inputs!K$83</f>
        <v>0</v>
      </c>
      <c r="L602" s="2">
        <f>Inputs!L$83</f>
        <v>0</v>
      </c>
      <c r="M602" s="2">
        <f>Inputs!M$83</f>
        <v>0</v>
      </c>
      <c r="N602" s="2">
        <f>Inputs!N$83</f>
        <v>0</v>
      </c>
      <c r="O602" s="2">
        <f>Inputs!O$83</f>
        <v>0</v>
      </c>
      <c r="P602" s="2">
        <f>Inputs!P$83</f>
        <v>0</v>
      </c>
      <c r="Q602" s="2">
        <f>Inputs!Q$83</f>
        <v>0</v>
      </c>
    </row>
    <row r="603" spans="1:17" outlineLevel="3" x14ac:dyDescent="0.25">
      <c r="A603" s="5"/>
      <c r="B603" s="5"/>
      <c r="C603" s="10"/>
      <c r="D603" s="11"/>
      <c r="E603" s="6" t="str">
        <f>Time!E$56</f>
        <v>Forecast period flag</v>
      </c>
      <c r="F603" s="3">
        <f>Time!F$56</f>
        <v>0</v>
      </c>
      <c r="G603" s="3" t="str">
        <f>Time!G$56</f>
        <v>flag</v>
      </c>
      <c r="H603" s="3">
        <f>Time!H$56</f>
        <v>5</v>
      </c>
      <c r="I603" s="3">
        <f>Time!I$56</f>
        <v>0</v>
      </c>
      <c r="J603" s="3">
        <f>Time!J$56</f>
        <v>0</v>
      </c>
      <c r="K603" s="3">
        <f>Time!K$56</f>
        <v>0</v>
      </c>
      <c r="L603" s="3">
        <f>Time!L$56</f>
        <v>1</v>
      </c>
      <c r="M603" s="3">
        <f>Time!M$56</f>
        <v>1</v>
      </c>
      <c r="N603" s="3">
        <f>Time!N$56</f>
        <v>1</v>
      </c>
      <c r="O603" s="3">
        <f>Time!O$56</f>
        <v>1</v>
      </c>
      <c r="P603" s="3">
        <f>Time!P$56</f>
        <v>1</v>
      </c>
      <c r="Q603" s="3">
        <f>Time!Q$56</f>
        <v>0</v>
      </c>
    </row>
    <row r="604" spans="1:17" outlineLevel="3" x14ac:dyDescent="0.25">
      <c r="E604" s="18" t="s">
        <v>1016</v>
      </c>
      <c r="G604" s="18" t="s">
        <v>212</v>
      </c>
      <c r="H604" s="1">
        <f t="shared" ref="H604:H609" si="233">SUM(J604:Q604)</f>
        <v>0</v>
      </c>
      <c r="J604" s="1">
        <f t="shared" ref="J604:Q609" si="234">(J591-J597)*J$603</f>
        <v>0</v>
      </c>
      <c r="K604" s="1">
        <f t="shared" si="234"/>
        <v>0</v>
      </c>
      <c r="L604" s="1">
        <f t="shared" si="234"/>
        <v>0</v>
      </c>
      <c r="M604" s="1">
        <f t="shared" si="234"/>
        <v>0</v>
      </c>
      <c r="N604" s="1">
        <f t="shared" si="234"/>
        <v>0</v>
      </c>
      <c r="O604" s="1">
        <f t="shared" si="234"/>
        <v>0</v>
      </c>
      <c r="P604" s="1">
        <f t="shared" si="234"/>
        <v>0</v>
      </c>
      <c r="Q604" s="1">
        <f t="shared" si="234"/>
        <v>0</v>
      </c>
    </row>
    <row r="605" spans="1:17" outlineLevel="4" x14ac:dyDescent="0.25">
      <c r="E605" s="18" t="s">
        <v>1017</v>
      </c>
      <c r="G605" s="18" t="s">
        <v>212</v>
      </c>
      <c r="H605" s="1">
        <f t="shared" si="233"/>
        <v>0</v>
      </c>
      <c r="J605" s="1">
        <f t="shared" si="234"/>
        <v>0</v>
      </c>
      <c r="K605" s="1">
        <f t="shared" si="234"/>
        <v>0</v>
      </c>
      <c r="L605" s="1">
        <f t="shared" si="234"/>
        <v>0</v>
      </c>
      <c r="M605" s="1">
        <f t="shared" si="234"/>
        <v>0</v>
      </c>
      <c r="N605" s="1">
        <f t="shared" si="234"/>
        <v>0</v>
      </c>
      <c r="O605" s="1">
        <f t="shared" si="234"/>
        <v>0</v>
      </c>
      <c r="P605" s="1">
        <f t="shared" si="234"/>
        <v>0</v>
      </c>
      <c r="Q605" s="1">
        <f t="shared" si="234"/>
        <v>0</v>
      </c>
    </row>
    <row r="606" spans="1:17" outlineLevel="4" x14ac:dyDescent="0.25">
      <c r="E606" s="18" t="s">
        <v>1018</v>
      </c>
      <c r="G606" s="18" t="s">
        <v>212</v>
      </c>
      <c r="H606" s="1">
        <f t="shared" si="233"/>
        <v>0</v>
      </c>
      <c r="J606" s="1">
        <f t="shared" si="234"/>
        <v>0</v>
      </c>
      <c r="K606" s="1">
        <f t="shared" si="234"/>
        <v>0</v>
      </c>
      <c r="L606" s="1">
        <f t="shared" si="234"/>
        <v>0</v>
      </c>
      <c r="M606" s="1">
        <f t="shared" si="234"/>
        <v>0</v>
      </c>
      <c r="N606" s="1">
        <f t="shared" si="234"/>
        <v>0</v>
      </c>
      <c r="O606" s="1">
        <f t="shared" si="234"/>
        <v>0</v>
      </c>
      <c r="P606" s="1">
        <f t="shared" si="234"/>
        <v>0</v>
      </c>
      <c r="Q606" s="1">
        <f t="shared" si="234"/>
        <v>0</v>
      </c>
    </row>
    <row r="607" spans="1:17" outlineLevel="4" x14ac:dyDescent="0.25">
      <c r="E607" s="18" t="s">
        <v>1019</v>
      </c>
      <c r="G607" s="18" t="s">
        <v>212</v>
      </c>
      <c r="H607" s="1">
        <f t="shared" si="233"/>
        <v>0</v>
      </c>
      <c r="J607" s="1">
        <f t="shared" si="234"/>
        <v>0</v>
      </c>
      <c r="K607" s="1">
        <f t="shared" si="234"/>
        <v>0</v>
      </c>
      <c r="L607" s="1">
        <f t="shared" si="234"/>
        <v>0</v>
      </c>
      <c r="M607" s="1">
        <f t="shared" si="234"/>
        <v>0</v>
      </c>
      <c r="N607" s="1">
        <f t="shared" si="234"/>
        <v>0</v>
      </c>
      <c r="O607" s="1">
        <f t="shared" si="234"/>
        <v>0</v>
      </c>
      <c r="P607" s="1">
        <f t="shared" si="234"/>
        <v>0</v>
      </c>
      <c r="Q607" s="1">
        <f t="shared" si="234"/>
        <v>0</v>
      </c>
    </row>
    <row r="608" spans="1:17" outlineLevel="4" x14ac:dyDescent="0.25">
      <c r="E608" s="18" t="s">
        <v>1020</v>
      </c>
      <c r="G608" s="18" t="s">
        <v>212</v>
      </c>
      <c r="H608" s="1">
        <f t="shared" si="233"/>
        <v>0</v>
      </c>
      <c r="J608" s="1">
        <f t="shared" si="234"/>
        <v>0</v>
      </c>
      <c r="K608" s="1">
        <f t="shared" si="234"/>
        <v>0</v>
      </c>
      <c r="L608" s="1">
        <f t="shared" si="234"/>
        <v>0</v>
      </c>
      <c r="M608" s="1">
        <f t="shared" si="234"/>
        <v>0</v>
      </c>
      <c r="N608" s="1">
        <f t="shared" si="234"/>
        <v>0</v>
      </c>
      <c r="O608" s="1">
        <f t="shared" si="234"/>
        <v>0</v>
      </c>
      <c r="P608" s="1">
        <f t="shared" si="234"/>
        <v>0</v>
      </c>
      <c r="Q608" s="1">
        <f t="shared" si="234"/>
        <v>0</v>
      </c>
    </row>
    <row r="609" spans="1:17" outlineLevel="4" x14ac:dyDescent="0.25">
      <c r="E609" s="18" t="s">
        <v>1021</v>
      </c>
      <c r="G609" s="18" t="s">
        <v>212</v>
      </c>
      <c r="H609" s="1">
        <f t="shared" si="233"/>
        <v>0</v>
      </c>
      <c r="J609" s="1">
        <f t="shared" si="234"/>
        <v>0</v>
      </c>
      <c r="K609" s="1">
        <f t="shared" si="234"/>
        <v>0</v>
      </c>
      <c r="L609" s="1">
        <f t="shared" si="234"/>
        <v>0</v>
      </c>
      <c r="M609" s="1">
        <f t="shared" si="234"/>
        <v>0</v>
      </c>
      <c r="N609" s="1">
        <f t="shared" si="234"/>
        <v>0</v>
      </c>
      <c r="O609" s="1">
        <f t="shared" si="234"/>
        <v>0</v>
      </c>
      <c r="P609" s="1">
        <f t="shared" si="234"/>
        <v>0</v>
      </c>
      <c r="Q609" s="1">
        <f t="shared" si="234"/>
        <v>0</v>
      </c>
    </row>
    <row r="610" spans="1:17" outlineLevel="2" x14ac:dyDescent="0.25"/>
    <row r="611" spans="1:17" outlineLevel="2" x14ac:dyDescent="0.25"/>
    <row r="612" spans="1:17" outlineLevel="2" x14ac:dyDescent="0.25">
      <c r="B612" s="16" t="s">
        <v>1022</v>
      </c>
    </row>
    <row r="613" spans="1:17" outlineLevel="3" x14ac:dyDescent="0.25">
      <c r="E613" s="18" t="str">
        <f t="shared" ref="E613:Q613" si="235">E$604</f>
        <v xml:space="preserve">Variance to totex allowance - cyber - real (WR) </v>
      </c>
      <c r="F613" s="1">
        <f t="shared" si="235"/>
        <v>0</v>
      </c>
      <c r="G613" s="1" t="str">
        <f t="shared" si="235"/>
        <v>£m</v>
      </c>
      <c r="H613" s="1">
        <f t="shared" si="235"/>
        <v>0</v>
      </c>
      <c r="I613" s="1">
        <f t="shared" si="235"/>
        <v>0</v>
      </c>
      <c r="J613" s="1">
        <f t="shared" si="235"/>
        <v>0</v>
      </c>
      <c r="K613" s="1">
        <f t="shared" si="235"/>
        <v>0</v>
      </c>
      <c r="L613" s="1">
        <f t="shared" si="235"/>
        <v>0</v>
      </c>
      <c r="M613" s="1">
        <f t="shared" si="235"/>
        <v>0</v>
      </c>
      <c r="N613" s="1">
        <f t="shared" si="235"/>
        <v>0</v>
      </c>
      <c r="O613" s="1">
        <f t="shared" si="235"/>
        <v>0</v>
      </c>
      <c r="P613" s="1">
        <f t="shared" si="235"/>
        <v>0</v>
      </c>
      <c r="Q613" s="1">
        <f t="shared" si="235"/>
        <v>0</v>
      </c>
    </row>
    <row r="614" spans="1:17" outlineLevel="4" x14ac:dyDescent="0.25">
      <c r="E614" s="18" t="str">
        <f t="shared" ref="E614:Q614" si="236">E$605</f>
        <v xml:space="preserve">Variance to totex allowance - cyber - real (WN+) </v>
      </c>
      <c r="F614" s="1">
        <f t="shared" si="236"/>
        <v>0</v>
      </c>
      <c r="G614" s="1" t="str">
        <f t="shared" si="236"/>
        <v>£m</v>
      </c>
      <c r="H614" s="1">
        <f t="shared" si="236"/>
        <v>0</v>
      </c>
      <c r="I614" s="1">
        <f t="shared" si="236"/>
        <v>0</v>
      </c>
      <c r="J614" s="1">
        <f t="shared" si="236"/>
        <v>0</v>
      </c>
      <c r="K614" s="1">
        <f t="shared" si="236"/>
        <v>0</v>
      </c>
      <c r="L614" s="1">
        <f t="shared" si="236"/>
        <v>0</v>
      </c>
      <c r="M614" s="1">
        <f t="shared" si="236"/>
        <v>0</v>
      </c>
      <c r="N614" s="1">
        <f t="shared" si="236"/>
        <v>0</v>
      </c>
      <c r="O614" s="1">
        <f t="shared" si="236"/>
        <v>0</v>
      </c>
      <c r="P614" s="1">
        <f t="shared" si="236"/>
        <v>0</v>
      </c>
      <c r="Q614" s="1">
        <f t="shared" si="236"/>
        <v>0</v>
      </c>
    </row>
    <row r="615" spans="1:17" outlineLevel="4" x14ac:dyDescent="0.25">
      <c r="E615" s="18" t="str">
        <f t="shared" ref="E615:Q615" si="237">E$606</f>
        <v xml:space="preserve">Variance to totex allowance - cyber - real (WWN+) </v>
      </c>
      <c r="F615" s="1">
        <f t="shared" si="237"/>
        <v>0</v>
      </c>
      <c r="G615" s="1" t="str">
        <f t="shared" si="237"/>
        <v>£m</v>
      </c>
      <c r="H615" s="1">
        <f t="shared" si="237"/>
        <v>0</v>
      </c>
      <c r="I615" s="1">
        <f t="shared" si="237"/>
        <v>0</v>
      </c>
      <c r="J615" s="1">
        <f t="shared" si="237"/>
        <v>0</v>
      </c>
      <c r="K615" s="1">
        <f t="shared" si="237"/>
        <v>0</v>
      </c>
      <c r="L615" s="1">
        <f t="shared" si="237"/>
        <v>0</v>
      </c>
      <c r="M615" s="1">
        <f t="shared" si="237"/>
        <v>0</v>
      </c>
      <c r="N615" s="1">
        <f t="shared" si="237"/>
        <v>0</v>
      </c>
      <c r="O615" s="1">
        <f t="shared" si="237"/>
        <v>0</v>
      </c>
      <c r="P615" s="1">
        <f t="shared" si="237"/>
        <v>0</v>
      </c>
      <c r="Q615" s="1">
        <f t="shared" si="237"/>
        <v>0</v>
      </c>
    </row>
    <row r="616" spans="1:17" outlineLevel="4" x14ac:dyDescent="0.25">
      <c r="E616" s="18" t="str">
        <f t="shared" ref="E616:Q616" si="238">E$607</f>
        <v xml:space="preserve">Variance to totex allowance - cyber - real (BIO) </v>
      </c>
      <c r="F616" s="1">
        <f t="shared" si="238"/>
        <v>0</v>
      </c>
      <c r="G616" s="1" t="str">
        <f t="shared" si="238"/>
        <v>£m</v>
      </c>
      <c r="H616" s="1">
        <f t="shared" si="238"/>
        <v>0</v>
      </c>
      <c r="I616" s="1">
        <f t="shared" si="238"/>
        <v>0</v>
      </c>
      <c r="J616" s="1">
        <f t="shared" si="238"/>
        <v>0</v>
      </c>
      <c r="K616" s="1">
        <f t="shared" si="238"/>
        <v>0</v>
      </c>
      <c r="L616" s="1">
        <f t="shared" si="238"/>
        <v>0</v>
      </c>
      <c r="M616" s="1">
        <f t="shared" si="238"/>
        <v>0</v>
      </c>
      <c r="N616" s="1">
        <f t="shared" si="238"/>
        <v>0</v>
      </c>
      <c r="O616" s="1">
        <f t="shared" si="238"/>
        <v>0</v>
      </c>
      <c r="P616" s="1">
        <f t="shared" si="238"/>
        <v>0</v>
      </c>
      <c r="Q616" s="1">
        <f t="shared" si="238"/>
        <v>0</v>
      </c>
    </row>
    <row r="617" spans="1:17" outlineLevel="4" x14ac:dyDescent="0.25">
      <c r="E617" s="18" t="str">
        <f t="shared" ref="E617:Q617" si="239">E$608</f>
        <v xml:space="preserve">Variance to totex allowance - cyber - real (ADDN1) </v>
      </c>
      <c r="F617" s="1">
        <f t="shared" si="239"/>
        <v>0</v>
      </c>
      <c r="G617" s="1" t="str">
        <f t="shared" si="239"/>
        <v>£m</v>
      </c>
      <c r="H617" s="1">
        <f t="shared" si="239"/>
        <v>0</v>
      </c>
      <c r="I617" s="1">
        <f t="shared" si="239"/>
        <v>0</v>
      </c>
      <c r="J617" s="1">
        <f t="shared" si="239"/>
        <v>0</v>
      </c>
      <c r="K617" s="1">
        <f t="shared" si="239"/>
        <v>0</v>
      </c>
      <c r="L617" s="1">
        <f t="shared" si="239"/>
        <v>0</v>
      </c>
      <c r="M617" s="1">
        <f t="shared" si="239"/>
        <v>0</v>
      </c>
      <c r="N617" s="1">
        <f t="shared" si="239"/>
        <v>0</v>
      </c>
      <c r="O617" s="1">
        <f t="shared" si="239"/>
        <v>0</v>
      </c>
      <c r="P617" s="1">
        <f t="shared" si="239"/>
        <v>0</v>
      </c>
      <c r="Q617" s="1">
        <f t="shared" si="239"/>
        <v>0</v>
      </c>
    </row>
    <row r="618" spans="1:17" outlineLevel="4" x14ac:dyDescent="0.25">
      <c r="E618" s="18" t="str">
        <f t="shared" ref="E618:Q618" si="240">E$609</f>
        <v xml:space="preserve">Variance to totex allowance - cyber - real (ADDN2) </v>
      </c>
      <c r="F618" s="1">
        <f t="shared" si="240"/>
        <v>0</v>
      </c>
      <c r="G618" s="1" t="str">
        <f t="shared" si="240"/>
        <v>£m</v>
      </c>
      <c r="H618" s="1">
        <f t="shared" si="240"/>
        <v>0</v>
      </c>
      <c r="I618" s="1">
        <f t="shared" si="240"/>
        <v>0</v>
      </c>
      <c r="J618" s="1">
        <f t="shared" si="240"/>
        <v>0</v>
      </c>
      <c r="K618" s="1">
        <f t="shared" si="240"/>
        <v>0</v>
      </c>
      <c r="L618" s="1">
        <f t="shared" si="240"/>
        <v>0</v>
      </c>
      <c r="M618" s="1">
        <f t="shared" si="240"/>
        <v>0</v>
      </c>
      <c r="N618" s="1">
        <f t="shared" si="240"/>
        <v>0</v>
      </c>
      <c r="O618" s="1">
        <f t="shared" si="240"/>
        <v>0</v>
      </c>
      <c r="P618" s="1">
        <f t="shared" si="240"/>
        <v>0</v>
      </c>
      <c r="Q618" s="1">
        <f t="shared" si="240"/>
        <v>0</v>
      </c>
    </row>
    <row r="619" spans="1:17" outlineLevel="3" x14ac:dyDescent="0.25">
      <c r="A619" s="5"/>
      <c r="B619" s="5"/>
      <c r="C619" s="10"/>
      <c r="D619" s="11"/>
      <c r="E619" s="6" t="str">
        <f>Financing!E$13</f>
        <v>Time value of money factor</v>
      </c>
      <c r="F619" s="8">
        <f>Financing!F$13</f>
        <v>0</v>
      </c>
      <c r="G619" s="8" t="str">
        <f>Financing!G$13</f>
        <v>factor</v>
      </c>
      <c r="H619" s="8">
        <f>Financing!H$13</f>
        <v>0</v>
      </c>
      <c r="I619" s="8">
        <f>Financing!I$13</f>
        <v>0</v>
      </c>
      <c r="J619" s="8">
        <f>Financing!J$13</f>
        <v>1</v>
      </c>
      <c r="K619" s="8">
        <f>Financing!K$13</f>
        <v>1</v>
      </c>
      <c r="L619" s="8">
        <f>Financing!L$13</f>
        <v>1</v>
      </c>
      <c r="M619" s="8">
        <f>Financing!M$13</f>
        <v>1</v>
      </c>
      <c r="N619" s="8">
        <f>Financing!N$13</f>
        <v>1</v>
      </c>
      <c r="O619" s="8">
        <f>Financing!O$13</f>
        <v>1</v>
      </c>
      <c r="P619" s="8">
        <f>Financing!P$13</f>
        <v>1</v>
      </c>
      <c r="Q619" s="8">
        <f>Financing!Q$13</f>
        <v>1</v>
      </c>
    </row>
    <row r="620" spans="1:17" outlineLevel="3" x14ac:dyDescent="0.25">
      <c r="E620" s="18" t="s">
        <v>1023</v>
      </c>
      <c r="G620" s="18" t="s">
        <v>212</v>
      </c>
      <c r="H620" s="1">
        <f t="shared" ref="H620:H625" si="241">SUM(J620:Q620)</f>
        <v>0</v>
      </c>
      <c r="J620" s="1">
        <f t="shared" ref="J620:Q625" si="242">J613*J$619</f>
        <v>0</v>
      </c>
      <c r="K620" s="1">
        <f t="shared" si="242"/>
        <v>0</v>
      </c>
      <c r="L620" s="1">
        <f t="shared" si="242"/>
        <v>0</v>
      </c>
      <c r="M620" s="1">
        <f t="shared" si="242"/>
        <v>0</v>
      </c>
      <c r="N620" s="1">
        <f t="shared" si="242"/>
        <v>0</v>
      </c>
      <c r="O620" s="1">
        <f t="shared" si="242"/>
        <v>0</v>
      </c>
      <c r="P620" s="1">
        <f t="shared" si="242"/>
        <v>0</v>
      </c>
      <c r="Q620" s="1">
        <f t="shared" si="242"/>
        <v>0</v>
      </c>
    </row>
    <row r="621" spans="1:17" outlineLevel="4" x14ac:dyDescent="0.25">
      <c r="E621" s="18" t="s">
        <v>1024</v>
      </c>
      <c r="G621" s="18" t="s">
        <v>212</v>
      </c>
      <c r="H621" s="1">
        <f t="shared" si="241"/>
        <v>0</v>
      </c>
      <c r="J621" s="1">
        <f t="shared" si="242"/>
        <v>0</v>
      </c>
      <c r="K621" s="1">
        <f t="shared" si="242"/>
        <v>0</v>
      </c>
      <c r="L621" s="1">
        <f t="shared" si="242"/>
        <v>0</v>
      </c>
      <c r="M621" s="1">
        <f t="shared" si="242"/>
        <v>0</v>
      </c>
      <c r="N621" s="1">
        <f t="shared" si="242"/>
        <v>0</v>
      </c>
      <c r="O621" s="1">
        <f t="shared" si="242"/>
        <v>0</v>
      </c>
      <c r="P621" s="1">
        <f t="shared" si="242"/>
        <v>0</v>
      </c>
      <c r="Q621" s="1">
        <f t="shared" si="242"/>
        <v>0</v>
      </c>
    </row>
    <row r="622" spans="1:17" outlineLevel="4" x14ac:dyDescent="0.25">
      <c r="E622" s="18" t="s">
        <v>1025</v>
      </c>
      <c r="G622" s="18" t="s">
        <v>212</v>
      </c>
      <c r="H622" s="1">
        <f t="shared" si="241"/>
        <v>0</v>
      </c>
      <c r="J622" s="1">
        <f t="shared" si="242"/>
        <v>0</v>
      </c>
      <c r="K622" s="1">
        <f t="shared" si="242"/>
        <v>0</v>
      </c>
      <c r="L622" s="1">
        <f t="shared" si="242"/>
        <v>0</v>
      </c>
      <c r="M622" s="1">
        <f t="shared" si="242"/>
        <v>0</v>
      </c>
      <c r="N622" s="1">
        <f t="shared" si="242"/>
        <v>0</v>
      </c>
      <c r="O622" s="1">
        <f t="shared" si="242"/>
        <v>0</v>
      </c>
      <c r="P622" s="1">
        <f t="shared" si="242"/>
        <v>0</v>
      </c>
      <c r="Q622" s="1">
        <f t="shared" si="242"/>
        <v>0</v>
      </c>
    </row>
    <row r="623" spans="1:17" outlineLevel="4" x14ac:dyDescent="0.25">
      <c r="E623" s="18" t="s">
        <v>1026</v>
      </c>
      <c r="G623" s="18" t="s">
        <v>212</v>
      </c>
      <c r="H623" s="1">
        <f t="shared" si="241"/>
        <v>0</v>
      </c>
      <c r="J623" s="1">
        <f t="shared" si="242"/>
        <v>0</v>
      </c>
      <c r="K623" s="1">
        <f t="shared" si="242"/>
        <v>0</v>
      </c>
      <c r="L623" s="1">
        <f t="shared" si="242"/>
        <v>0</v>
      </c>
      <c r="M623" s="1">
        <f t="shared" si="242"/>
        <v>0</v>
      </c>
      <c r="N623" s="1">
        <f t="shared" si="242"/>
        <v>0</v>
      </c>
      <c r="O623" s="1">
        <f t="shared" si="242"/>
        <v>0</v>
      </c>
      <c r="P623" s="1">
        <f t="shared" si="242"/>
        <v>0</v>
      </c>
      <c r="Q623" s="1">
        <f t="shared" si="242"/>
        <v>0</v>
      </c>
    </row>
    <row r="624" spans="1:17" outlineLevel="4" x14ac:dyDescent="0.25">
      <c r="E624" s="18" t="s">
        <v>1027</v>
      </c>
      <c r="G624" s="18" t="s">
        <v>212</v>
      </c>
      <c r="H624" s="1">
        <f t="shared" si="241"/>
        <v>0</v>
      </c>
      <c r="J624" s="1">
        <f t="shared" si="242"/>
        <v>0</v>
      </c>
      <c r="K624" s="1">
        <f t="shared" si="242"/>
        <v>0</v>
      </c>
      <c r="L624" s="1">
        <f t="shared" si="242"/>
        <v>0</v>
      </c>
      <c r="M624" s="1">
        <f t="shared" si="242"/>
        <v>0</v>
      </c>
      <c r="N624" s="1">
        <f t="shared" si="242"/>
        <v>0</v>
      </c>
      <c r="O624" s="1">
        <f t="shared" si="242"/>
        <v>0</v>
      </c>
      <c r="P624" s="1">
        <f t="shared" si="242"/>
        <v>0</v>
      </c>
      <c r="Q624" s="1">
        <f t="shared" si="242"/>
        <v>0</v>
      </c>
    </row>
    <row r="625" spans="1:17" outlineLevel="4" x14ac:dyDescent="0.25">
      <c r="E625" s="18" t="s">
        <v>1028</v>
      </c>
      <c r="G625" s="18" t="s">
        <v>212</v>
      </c>
      <c r="H625" s="1">
        <f t="shared" si="241"/>
        <v>0</v>
      </c>
      <c r="J625" s="1">
        <f t="shared" si="242"/>
        <v>0</v>
      </c>
      <c r="K625" s="1">
        <f t="shared" si="242"/>
        <v>0</v>
      </c>
      <c r="L625" s="1">
        <f t="shared" si="242"/>
        <v>0</v>
      </c>
      <c r="M625" s="1">
        <f t="shared" si="242"/>
        <v>0</v>
      </c>
      <c r="N625" s="1">
        <f t="shared" si="242"/>
        <v>0</v>
      </c>
      <c r="O625" s="1">
        <f t="shared" si="242"/>
        <v>0</v>
      </c>
      <c r="P625" s="1">
        <f t="shared" si="242"/>
        <v>0</v>
      </c>
      <c r="Q625" s="1">
        <f t="shared" si="242"/>
        <v>0</v>
      </c>
    </row>
    <row r="626" spans="1:17" outlineLevel="2" x14ac:dyDescent="0.25"/>
    <row r="627" spans="1:17" outlineLevel="2" x14ac:dyDescent="0.25"/>
    <row r="628" spans="1:17" outlineLevel="2" x14ac:dyDescent="0.25">
      <c r="B628" s="16" t="s">
        <v>1029</v>
      </c>
    </row>
    <row r="629" spans="1:17" outlineLevel="3" x14ac:dyDescent="0.25">
      <c r="E629" s="18" t="str">
        <f t="shared" ref="E629:Q629" si="243">E$620</f>
        <v xml:space="preserve">Time-adjusted variance to totex allowance - cyber - real (WR) </v>
      </c>
      <c r="F629" s="1">
        <f t="shared" si="243"/>
        <v>0</v>
      </c>
      <c r="G629" s="1" t="str">
        <f t="shared" si="243"/>
        <v>£m</v>
      </c>
      <c r="H629" s="1">
        <f t="shared" si="243"/>
        <v>0</v>
      </c>
      <c r="I629" s="1">
        <f t="shared" si="243"/>
        <v>0</v>
      </c>
      <c r="J629" s="1">
        <f t="shared" si="243"/>
        <v>0</v>
      </c>
      <c r="K629" s="1">
        <f t="shared" si="243"/>
        <v>0</v>
      </c>
      <c r="L629" s="1">
        <f t="shared" si="243"/>
        <v>0</v>
      </c>
      <c r="M629" s="1">
        <f t="shared" si="243"/>
        <v>0</v>
      </c>
      <c r="N629" s="1">
        <f t="shared" si="243"/>
        <v>0</v>
      </c>
      <c r="O629" s="1">
        <f t="shared" si="243"/>
        <v>0</v>
      </c>
      <c r="P629" s="1">
        <f t="shared" si="243"/>
        <v>0</v>
      </c>
      <c r="Q629" s="1">
        <f t="shared" si="243"/>
        <v>0</v>
      </c>
    </row>
    <row r="630" spans="1:17" outlineLevel="4" x14ac:dyDescent="0.25">
      <c r="E630" s="18" t="str">
        <f t="shared" ref="E630:Q630" si="244">E$621</f>
        <v xml:space="preserve">Time-adjusted variance to totex allowance - cyber - real (WN+) </v>
      </c>
      <c r="F630" s="1">
        <f t="shared" si="244"/>
        <v>0</v>
      </c>
      <c r="G630" s="1" t="str">
        <f t="shared" si="244"/>
        <v>£m</v>
      </c>
      <c r="H630" s="1">
        <f t="shared" si="244"/>
        <v>0</v>
      </c>
      <c r="I630" s="1">
        <f t="shared" si="244"/>
        <v>0</v>
      </c>
      <c r="J630" s="1">
        <f t="shared" si="244"/>
        <v>0</v>
      </c>
      <c r="K630" s="1">
        <f t="shared" si="244"/>
        <v>0</v>
      </c>
      <c r="L630" s="1">
        <f t="shared" si="244"/>
        <v>0</v>
      </c>
      <c r="M630" s="1">
        <f t="shared" si="244"/>
        <v>0</v>
      </c>
      <c r="N630" s="1">
        <f t="shared" si="244"/>
        <v>0</v>
      </c>
      <c r="O630" s="1">
        <f t="shared" si="244"/>
        <v>0</v>
      </c>
      <c r="P630" s="1">
        <f t="shared" si="244"/>
        <v>0</v>
      </c>
      <c r="Q630" s="1">
        <f t="shared" si="244"/>
        <v>0</v>
      </c>
    </row>
    <row r="631" spans="1:17" outlineLevel="4" x14ac:dyDescent="0.25">
      <c r="E631" s="18" t="str">
        <f t="shared" ref="E631:Q631" si="245">E$622</f>
        <v xml:space="preserve">Time-adjusted variance to totex allowance - cyber - real (WWN+) </v>
      </c>
      <c r="F631" s="1">
        <f t="shared" si="245"/>
        <v>0</v>
      </c>
      <c r="G631" s="1" t="str">
        <f t="shared" si="245"/>
        <v>£m</v>
      </c>
      <c r="H631" s="1">
        <f t="shared" si="245"/>
        <v>0</v>
      </c>
      <c r="I631" s="1">
        <f t="shared" si="245"/>
        <v>0</v>
      </c>
      <c r="J631" s="1">
        <f t="shared" si="245"/>
        <v>0</v>
      </c>
      <c r="K631" s="1">
        <f t="shared" si="245"/>
        <v>0</v>
      </c>
      <c r="L631" s="1">
        <f t="shared" si="245"/>
        <v>0</v>
      </c>
      <c r="M631" s="1">
        <f t="shared" si="245"/>
        <v>0</v>
      </c>
      <c r="N631" s="1">
        <f t="shared" si="245"/>
        <v>0</v>
      </c>
      <c r="O631" s="1">
        <f t="shared" si="245"/>
        <v>0</v>
      </c>
      <c r="P631" s="1">
        <f t="shared" si="245"/>
        <v>0</v>
      </c>
      <c r="Q631" s="1">
        <f t="shared" si="245"/>
        <v>0</v>
      </c>
    </row>
    <row r="632" spans="1:17" outlineLevel="4" x14ac:dyDescent="0.25">
      <c r="E632" s="18" t="str">
        <f t="shared" ref="E632:Q632" si="246">E$623</f>
        <v xml:space="preserve">Time-adjusted variance to totex allowance - cyber - real (BIO) </v>
      </c>
      <c r="F632" s="1">
        <f t="shared" si="246"/>
        <v>0</v>
      </c>
      <c r="G632" s="1" t="str">
        <f t="shared" si="246"/>
        <v>£m</v>
      </c>
      <c r="H632" s="1">
        <f t="shared" si="246"/>
        <v>0</v>
      </c>
      <c r="I632" s="1">
        <f t="shared" si="246"/>
        <v>0</v>
      </c>
      <c r="J632" s="1">
        <f t="shared" si="246"/>
        <v>0</v>
      </c>
      <c r="K632" s="1">
        <f t="shared" si="246"/>
        <v>0</v>
      </c>
      <c r="L632" s="1">
        <f t="shared" si="246"/>
        <v>0</v>
      </c>
      <c r="M632" s="1">
        <f t="shared" si="246"/>
        <v>0</v>
      </c>
      <c r="N632" s="1">
        <f t="shared" si="246"/>
        <v>0</v>
      </c>
      <c r="O632" s="1">
        <f t="shared" si="246"/>
        <v>0</v>
      </c>
      <c r="P632" s="1">
        <f t="shared" si="246"/>
        <v>0</v>
      </c>
      <c r="Q632" s="1">
        <f t="shared" si="246"/>
        <v>0</v>
      </c>
    </row>
    <row r="633" spans="1:17" outlineLevel="4" x14ac:dyDescent="0.25">
      <c r="E633" s="18" t="str">
        <f t="shared" ref="E633:Q633" si="247">E$624</f>
        <v xml:space="preserve">Time-adjusted variance to totex allowance - cyber - real (ADDN1) </v>
      </c>
      <c r="F633" s="1">
        <f t="shared" si="247"/>
        <v>0</v>
      </c>
      <c r="G633" s="1" t="str">
        <f t="shared" si="247"/>
        <v>£m</v>
      </c>
      <c r="H633" s="1">
        <f t="shared" si="247"/>
        <v>0</v>
      </c>
      <c r="I633" s="1">
        <f t="shared" si="247"/>
        <v>0</v>
      </c>
      <c r="J633" s="1">
        <f t="shared" si="247"/>
        <v>0</v>
      </c>
      <c r="K633" s="1">
        <f t="shared" si="247"/>
        <v>0</v>
      </c>
      <c r="L633" s="1">
        <f t="shared" si="247"/>
        <v>0</v>
      </c>
      <c r="M633" s="1">
        <f t="shared" si="247"/>
        <v>0</v>
      </c>
      <c r="N633" s="1">
        <f t="shared" si="247"/>
        <v>0</v>
      </c>
      <c r="O633" s="1">
        <f t="shared" si="247"/>
        <v>0</v>
      </c>
      <c r="P633" s="1">
        <f t="shared" si="247"/>
        <v>0</v>
      </c>
      <c r="Q633" s="1">
        <f t="shared" si="247"/>
        <v>0</v>
      </c>
    </row>
    <row r="634" spans="1:17" outlineLevel="4" x14ac:dyDescent="0.25">
      <c r="E634" s="18" t="str">
        <f t="shared" ref="E634:Q634" si="248">E$625</f>
        <v xml:space="preserve">Time-adjusted variance to totex allowance - cyber - real (ADDN2) </v>
      </c>
      <c r="F634" s="1">
        <f t="shared" si="248"/>
        <v>0</v>
      </c>
      <c r="G634" s="1" t="str">
        <f t="shared" si="248"/>
        <v>£m</v>
      </c>
      <c r="H634" s="1">
        <f t="shared" si="248"/>
        <v>0</v>
      </c>
      <c r="I634" s="1">
        <f t="shared" si="248"/>
        <v>0</v>
      </c>
      <c r="J634" s="1">
        <f t="shared" si="248"/>
        <v>0</v>
      </c>
      <c r="K634" s="1">
        <f t="shared" si="248"/>
        <v>0</v>
      </c>
      <c r="L634" s="1">
        <f t="shared" si="248"/>
        <v>0</v>
      </c>
      <c r="M634" s="1">
        <f t="shared" si="248"/>
        <v>0</v>
      </c>
      <c r="N634" s="1">
        <f t="shared" si="248"/>
        <v>0</v>
      </c>
      <c r="O634" s="1">
        <f t="shared" si="248"/>
        <v>0</v>
      </c>
      <c r="P634" s="1">
        <f t="shared" si="248"/>
        <v>0</v>
      </c>
      <c r="Q634" s="1">
        <f t="shared" si="248"/>
        <v>0</v>
      </c>
    </row>
    <row r="635" spans="1:17" outlineLevel="3" x14ac:dyDescent="0.25">
      <c r="A635" s="5"/>
      <c r="B635" s="5"/>
      <c r="C635" s="10"/>
      <c r="D635" s="11"/>
      <c r="E635" s="6" t="s">
        <v>1030</v>
      </c>
      <c r="F635" s="2">
        <f t="shared" ref="F635:F640" si="249">SUM($J629:$Q629)</f>
        <v>0</v>
      </c>
      <c r="G635" s="6" t="s">
        <v>212</v>
      </c>
      <c r="H635" s="1"/>
    </row>
    <row r="636" spans="1:17" outlineLevel="4" x14ac:dyDescent="0.25">
      <c r="A636" s="5"/>
      <c r="B636" s="5"/>
      <c r="C636" s="10"/>
      <c r="D636" s="11"/>
      <c r="E636" s="6" t="s">
        <v>1031</v>
      </c>
      <c r="F636" s="2">
        <f t="shared" si="249"/>
        <v>0</v>
      </c>
      <c r="G636" s="6" t="s">
        <v>212</v>
      </c>
      <c r="H636" s="1"/>
    </row>
    <row r="637" spans="1:17" outlineLevel="4" x14ac:dyDescent="0.25">
      <c r="A637" s="5"/>
      <c r="B637" s="5"/>
      <c r="C637" s="10"/>
      <c r="D637" s="11"/>
      <c r="E637" s="6" t="s">
        <v>1032</v>
      </c>
      <c r="F637" s="2">
        <f t="shared" si="249"/>
        <v>0</v>
      </c>
      <c r="G637" s="6" t="s">
        <v>212</v>
      </c>
      <c r="H637" s="1"/>
    </row>
    <row r="638" spans="1:17" outlineLevel="4" x14ac:dyDescent="0.25">
      <c r="A638" s="5"/>
      <c r="B638" s="5"/>
      <c r="C638" s="10"/>
      <c r="D638" s="11"/>
      <c r="E638" s="6" t="s">
        <v>1033</v>
      </c>
      <c r="F638" s="2">
        <f t="shared" si="249"/>
        <v>0</v>
      </c>
      <c r="G638" s="6" t="s">
        <v>212</v>
      </c>
      <c r="H638" s="1"/>
    </row>
    <row r="639" spans="1:17" outlineLevel="4" x14ac:dyDescent="0.25">
      <c r="A639" s="5"/>
      <c r="B639" s="5"/>
      <c r="C639" s="10"/>
      <c r="D639" s="11"/>
      <c r="E639" s="6" t="s">
        <v>1034</v>
      </c>
      <c r="F639" s="2">
        <f t="shared" si="249"/>
        <v>0</v>
      </c>
      <c r="G639" s="6" t="s">
        <v>212</v>
      </c>
      <c r="H639" s="1"/>
    </row>
    <row r="640" spans="1:17" outlineLevel="4" x14ac:dyDescent="0.25">
      <c r="A640" s="5"/>
      <c r="B640" s="5"/>
      <c r="C640" s="10"/>
      <c r="D640" s="11"/>
      <c r="E640" s="6" t="s">
        <v>1035</v>
      </c>
      <c r="F640" s="2">
        <f t="shared" si="249"/>
        <v>0</v>
      </c>
      <c r="G640" s="6" t="s">
        <v>212</v>
      </c>
      <c r="H640" s="1"/>
    </row>
    <row r="641" spans="1:8" outlineLevel="2" x14ac:dyDescent="0.25"/>
    <row r="642" spans="1:8" outlineLevel="1" x14ac:dyDescent="0.25"/>
    <row r="643" spans="1:8" outlineLevel="1" x14ac:dyDescent="0.25">
      <c r="B643" s="16" t="s">
        <v>683</v>
      </c>
    </row>
    <row r="644" spans="1:8" outlineLevel="2" x14ac:dyDescent="0.25">
      <c r="B644" s="16" t="s">
        <v>1036</v>
      </c>
    </row>
    <row r="645" spans="1:8" outlineLevel="3" x14ac:dyDescent="0.25">
      <c r="E645" s="18" t="str">
        <f t="shared" ref="E645:G645" si="250">E$635</f>
        <v xml:space="preserve">Total variance to totex allowance - cyber - real (WR) </v>
      </c>
      <c r="F645" s="1">
        <f t="shared" si="250"/>
        <v>0</v>
      </c>
      <c r="G645" s="18" t="str">
        <f t="shared" si="250"/>
        <v>£m</v>
      </c>
      <c r="H645" s="1"/>
    </row>
    <row r="646" spans="1:8" outlineLevel="4" x14ac:dyDescent="0.25">
      <c r="E646" s="18" t="str">
        <f t="shared" ref="E646:G646" si="251">E$636</f>
        <v xml:space="preserve">Total variance to totex allowance - cyber - real (WN+) </v>
      </c>
      <c r="F646" s="1">
        <f t="shared" si="251"/>
        <v>0</v>
      </c>
      <c r="G646" s="18" t="str">
        <f t="shared" si="251"/>
        <v>£m</v>
      </c>
      <c r="H646" s="1"/>
    </row>
    <row r="647" spans="1:8" outlineLevel="4" x14ac:dyDescent="0.25">
      <c r="E647" s="18" t="str">
        <f t="shared" ref="E647:G647" si="252">E$637</f>
        <v xml:space="preserve">Total variance to totex allowance - cyber - real (WWN+) </v>
      </c>
      <c r="F647" s="1">
        <f t="shared" si="252"/>
        <v>0</v>
      </c>
      <c r="G647" s="18" t="str">
        <f t="shared" si="252"/>
        <v>£m</v>
      </c>
      <c r="H647" s="1"/>
    </row>
    <row r="648" spans="1:8" outlineLevel="4" x14ac:dyDescent="0.25">
      <c r="E648" s="18" t="str">
        <f t="shared" ref="E648:G648" si="253">E$638</f>
        <v xml:space="preserve">Total variance to totex allowance - cyber - real (BIO) </v>
      </c>
      <c r="F648" s="1">
        <f t="shared" si="253"/>
        <v>0</v>
      </c>
      <c r="G648" s="18" t="str">
        <f t="shared" si="253"/>
        <v>£m</v>
      </c>
      <c r="H648" s="1"/>
    </row>
    <row r="649" spans="1:8" outlineLevel="4" x14ac:dyDescent="0.25">
      <c r="E649" s="18" t="str">
        <f t="shared" ref="E649:G649" si="254">E$639</f>
        <v xml:space="preserve">Total variance to totex allowance - cyber - real (ADDN1) </v>
      </c>
      <c r="F649" s="1">
        <f t="shared" si="254"/>
        <v>0</v>
      </c>
      <c r="G649" s="18" t="str">
        <f t="shared" si="254"/>
        <v>£m</v>
      </c>
      <c r="H649" s="1"/>
    </row>
    <row r="650" spans="1:8" outlineLevel="4" x14ac:dyDescent="0.25">
      <c r="E650" s="18" t="str">
        <f t="shared" ref="E650:G650" si="255">E$640</f>
        <v xml:space="preserve">Total variance to totex allowance - cyber - real (ADDN2) </v>
      </c>
      <c r="F650" s="1">
        <f t="shared" si="255"/>
        <v>0</v>
      </c>
      <c r="G650" s="18" t="str">
        <f t="shared" si="255"/>
        <v>£m</v>
      </c>
      <c r="H650" s="1"/>
    </row>
    <row r="651" spans="1:8" outlineLevel="3" x14ac:dyDescent="0.25">
      <c r="A651" s="5"/>
      <c r="B651" s="5"/>
      <c r="C651" s="10"/>
      <c r="D651" s="11"/>
      <c r="E651" s="6" t="str">
        <f>Inputs!E$358</f>
        <v>Cyber - cost sharing outperformance rate - company share</v>
      </c>
      <c r="F651" s="7">
        <f>Inputs!F$358</f>
        <v>0</v>
      </c>
      <c r="G651" s="6" t="str">
        <f>Inputs!G$358</f>
        <v>%</v>
      </c>
      <c r="H651" s="17"/>
    </row>
    <row r="652" spans="1:8" outlineLevel="3" x14ac:dyDescent="0.25">
      <c r="A652" s="5"/>
      <c r="B652" s="5"/>
      <c r="C652" s="10"/>
      <c r="D652" s="11"/>
      <c r="E652" s="6" t="str">
        <f>Inputs!E$359</f>
        <v>Cyber - cost sharing underperformance rate - company share</v>
      </c>
      <c r="F652" s="7">
        <f>Inputs!F$359</f>
        <v>0</v>
      </c>
      <c r="G652" s="6" t="str">
        <f>Inputs!G$359</f>
        <v>%</v>
      </c>
      <c r="H652" s="17"/>
    </row>
    <row r="653" spans="1:8" outlineLevel="3" x14ac:dyDescent="0.25">
      <c r="E653" s="18" t="s">
        <v>1037</v>
      </c>
      <c r="F653" s="17">
        <f t="shared" ref="F653:F658" si="256">IF($F645&lt;0,$F$651,$F$652)</f>
        <v>0</v>
      </c>
      <c r="G653" s="18" t="s">
        <v>451</v>
      </c>
      <c r="H653" s="17"/>
    </row>
    <row r="654" spans="1:8" outlineLevel="4" x14ac:dyDescent="0.25">
      <c r="E654" s="18" t="s">
        <v>1038</v>
      </c>
      <c r="F654" s="17">
        <f t="shared" si="256"/>
        <v>0</v>
      </c>
      <c r="G654" s="18" t="s">
        <v>451</v>
      </c>
      <c r="H654" s="17"/>
    </row>
    <row r="655" spans="1:8" outlineLevel="4" x14ac:dyDescent="0.25">
      <c r="E655" s="18" t="s">
        <v>1039</v>
      </c>
      <c r="F655" s="17">
        <f t="shared" si="256"/>
        <v>0</v>
      </c>
      <c r="G655" s="18" t="s">
        <v>451</v>
      </c>
      <c r="H655" s="17"/>
    </row>
    <row r="656" spans="1:8" outlineLevel="4" x14ac:dyDescent="0.25">
      <c r="E656" s="18" t="s">
        <v>1040</v>
      </c>
      <c r="F656" s="17">
        <f t="shared" si="256"/>
        <v>0</v>
      </c>
      <c r="G656" s="18" t="s">
        <v>451</v>
      </c>
      <c r="H656" s="17"/>
    </row>
    <row r="657" spans="2:8" outlineLevel="4" x14ac:dyDescent="0.25">
      <c r="E657" s="18" t="s">
        <v>1041</v>
      </c>
      <c r="F657" s="17">
        <f t="shared" si="256"/>
        <v>0</v>
      </c>
      <c r="G657" s="18" t="s">
        <v>451</v>
      </c>
      <c r="H657" s="17"/>
    </row>
    <row r="658" spans="2:8" outlineLevel="4" x14ac:dyDescent="0.25">
      <c r="E658" s="18" t="s">
        <v>1042</v>
      </c>
      <c r="F658" s="17">
        <f t="shared" si="256"/>
        <v>0</v>
      </c>
      <c r="G658" s="18" t="s">
        <v>451</v>
      </c>
      <c r="H658" s="17"/>
    </row>
    <row r="659" spans="2:8" outlineLevel="2" x14ac:dyDescent="0.25"/>
    <row r="660" spans="2:8" outlineLevel="2" x14ac:dyDescent="0.25"/>
    <row r="661" spans="2:8" outlineLevel="2" x14ac:dyDescent="0.25">
      <c r="B661" s="16" t="s">
        <v>1043</v>
      </c>
    </row>
    <row r="662" spans="2:8" outlineLevel="3" x14ac:dyDescent="0.25">
      <c r="E662" s="18" t="str">
        <f t="shared" ref="E662:G662" si="257">E$635</f>
        <v xml:space="preserve">Total variance to totex allowance - cyber - real (WR) </v>
      </c>
      <c r="F662" s="1">
        <f t="shared" si="257"/>
        <v>0</v>
      </c>
      <c r="G662" s="18" t="str">
        <f t="shared" si="257"/>
        <v>£m</v>
      </c>
      <c r="H662" s="1"/>
    </row>
    <row r="663" spans="2:8" outlineLevel="4" x14ac:dyDescent="0.25">
      <c r="E663" s="18" t="str">
        <f t="shared" ref="E663:G663" si="258">E$636</f>
        <v xml:space="preserve">Total variance to totex allowance - cyber - real (WN+) </v>
      </c>
      <c r="F663" s="1">
        <f t="shared" si="258"/>
        <v>0</v>
      </c>
      <c r="G663" s="18" t="str">
        <f t="shared" si="258"/>
        <v>£m</v>
      </c>
      <c r="H663" s="1"/>
    </row>
    <row r="664" spans="2:8" outlineLevel="4" x14ac:dyDescent="0.25">
      <c r="E664" s="18" t="str">
        <f t="shared" ref="E664:G664" si="259">E$637</f>
        <v xml:space="preserve">Total variance to totex allowance - cyber - real (WWN+) </v>
      </c>
      <c r="F664" s="1">
        <f t="shared" si="259"/>
        <v>0</v>
      </c>
      <c r="G664" s="18" t="str">
        <f t="shared" si="259"/>
        <v>£m</v>
      </c>
      <c r="H664" s="1"/>
    </row>
    <row r="665" spans="2:8" outlineLevel="4" x14ac:dyDescent="0.25">
      <c r="E665" s="18" t="str">
        <f t="shared" ref="E665:G665" si="260">E$638</f>
        <v xml:space="preserve">Total variance to totex allowance - cyber - real (BIO) </v>
      </c>
      <c r="F665" s="1">
        <f t="shared" si="260"/>
        <v>0</v>
      </c>
      <c r="G665" s="18" t="str">
        <f t="shared" si="260"/>
        <v>£m</v>
      </c>
      <c r="H665" s="1"/>
    </row>
    <row r="666" spans="2:8" outlineLevel="4" x14ac:dyDescent="0.25">
      <c r="E666" s="18" t="str">
        <f t="shared" ref="E666:G666" si="261">E$639</f>
        <v xml:space="preserve">Total variance to totex allowance - cyber - real (ADDN1) </v>
      </c>
      <c r="F666" s="1">
        <f t="shared" si="261"/>
        <v>0</v>
      </c>
      <c r="G666" s="18" t="str">
        <f t="shared" si="261"/>
        <v>£m</v>
      </c>
      <c r="H666" s="1"/>
    </row>
    <row r="667" spans="2:8" outlineLevel="4" x14ac:dyDescent="0.25">
      <c r="E667" s="18" t="str">
        <f t="shared" ref="E667:G667" si="262">E$640</f>
        <v xml:space="preserve">Total variance to totex allowance - cyber - real (ADDN2) </v>
      </c>
      <c r="F667" s="1">
        <f t="shared" si="262"/>
        <v>0</v>
      </c>
      <c r="G667" s="18" t="str">
        <f t="shared" si="262"/>
        <v>£m</v>
      </c>
      <c r="H667" s="1"/>
    </row>
    <row r="668" spans="2:8" outlineLevel="3" x14ac:dyDescent="0.25">
      <c r="E668" s="18" t="str">
        <f t="shared" ref="E668:G668" si="263">E$653</f>
        <v xml:space="preserve">Active sharing rate - cyber (WR) </v>
      </c>
      <c r="F668" s="17">
        <f t="shared" si="263"/>
        <v>0</v>
      </c>
      <c r="G668" s="18" t="str">
        <f t="shared" si="263"/>
        <v>%</v>
      </c>
      <c r="H668" s="17"/>
    </row>
    <row r="669" spans="2:8" outlineLevel="4" x14ac:dyDescent="0.25">
      <c r="E669" s="18" t="str">
        <f t="shared" ref="E669:G669" si="264">E$654</f>
        <v xml:space="preserve">Active sharing rate - cyber (WN+) </v>
      </c>
      <c r="F669" s="17">
        <f t="shared" si="264"/>
        <v>0</v>
      </c>
      <c r="G669" s="18" t="str">
        <f t="shared" si="264"/>
        <v>%</v>
      </c>
      <c r="H669" s="17"/>
    </row>
    <row r="670" spans="2:8" outlineLevel="4" x14ac:dyDescent="0.25">
      <c r="E670" s="18" t="str">
        <f t="shared" ref="E670:G670" si="265">E$655</f>
        <v xml:space="preserve">Active sharing rate - cyber (WWN+) </v>
      </c>
      <c r="F670" s="17">
        <f t="shared" si="265"/>
        <v>0</v>
      </c>
      <c r="G670" s="18" t="str">
        <f t="shared" si="265"/>
        <v>%</v>
      </c>
      <c r="H670" s="17"/>
    </row>
    <row r="671" spans="2:8" outlineLevel="4" x14ac:dyDescent="0.25">
      <c r="E671" s="18" t="str">
        <f t="shared" ref="E671:G671" si="266">E$656</f>
        <v xml:space="preserve">Active sharing rate - cyber (BIO) </v>
      </c>
      <c r="F671" s="17">
        <f t="shared" si="266"/>
        <v>0</v>
      </c>
      <c r="G671" s="18" t="str">
        <f t="shared" si="266"/>
        <v>%</v>
      </c>
      <c r="H671" s="17"/>
    </row>
    <row r="672" spans="2:8" outlineLevel="4" x14ac:dyDescent="0.25">
      <c r="E672" s="18" t="str">
        <f t="shared" ref="E672:G672" si="267">E$657</f>
        <v xml:space="preserve">Active sharing rate - cyber (ADDN1) </v>
      </c>
      <c r="F672" s="17">
        <f t="shared" si="267"/>
        <v>0</v>
      </c>
      <c r="G672" s="18" t="str">
        <f t="shared" si="267"/>
        <v>%</v>
      </c>
      <c r="H672" s="17"/>
    </row>
    <row r="673" spans="1:17" outlineLevel="4" x14ac:dyDescent="0.25">
      <c r="E673" s="18" t="str">
        <f t="shared" ref="E673:G673" si="268">E$658</f>
        <v xml:space="preserve">Active sharing rate - cyber (ADDN2) </v>
      </c>
      <c r="F673" s="17">
        <f t="shared" si="268"/>
        <v>0</v>
      </c>
      <c r="G673" s="18" t="str">
        <f t="shared" si="268"/>
        <v>%</v>
      </c>
      <c r="H673" s="17"/>
    </row>
    <row r="674" spans="1:17" outlineLevel="3" x14ac:dyDescent="0.25">
      <c r="E674" s="18" t="s">
        <v>1044</v>
      </c>
      <c r="F674" s="1">
        <f t="shared" ref="F674:F679" si="269">$F662*(1-$F668)</f>
        <v>0</v>
      </c>
      <c r="G674" s="18" t="s">
        <v>212</v>
      </c>
      <c r="H674" s="1"/>
    </row>
    <row r="675" spans="1:17" outlineLevel="4" x14ac:dyDescent="0.25">
      <c r="E675" s="18" t="s">
        <v>1045</v>
      </c>
      <c r="F675" s="1">
        <f t="shared" si="269"/>
        <v>0</v>
      </c>
      <c r="G675" s="18" t="s">
        <v>212</v>
      </c>
      <c r="H675" s="1"/>
    </row>
    <row r="676" spans="1:17" outlineLevel="4" x14ac:dyDescent="0.25">
      <c r="E676" s="18" t="s">
        <v>1046</v>
      </c>
      <c r="F676" s="1">
        <f t="shared" si="269"/>
        <v>0</v>
      </c>
      <c r="G676" s="18" t="s">
        <v>212</v>
      </c>
      <c r="H676" s="1"/>
    </row>
    <row r="677" spans="1:17" outlineLevel="4" x14ac:dyDescent="0.25">
      <c r="E677" s="18" t="s">
        <v>1047</v>
      </c>
      <c r="F677" s="1">
        <f t="shared" si="269"/>
        <v>0</v>
      </c>
      <c r="G677" s="18" t="s">
        <v>212</v>
      </c>
      <c r="H677" s="1"/>
    </row>
    <row r="678" spans="1:17" outlineLevel="4" x14ac:dyDescent="0.25">
      <c r="E678" s="18" t="s">
        <v>1048</v>
      </c>
      <c r="F678" s="1">
        <f t="shared" si="269"/>
        <v>0</v>
      </c>
      <c r="G678" s="18" t="s">
        <v>212</v>
      </c>
      <c r="H678" s="1"/>
    </row>
    <row r="679" spans="1:17" outlineLevel="4" x14ac:dyDescent="0.25">
      <c r="E679" s="18" t="s">
        <v>1049</v>
      </c>
      <c r="F679" s="1">
        <f t="shared" si="269"/>
        <v>0</v>
      </c>
      <c r="G679" s="18" t="s">
        <v>212</v>
      </c>
      <c r="H679" s="1"/>
    </row>
    <row r="680" spans="1:17" outlineLevel="2" x14ac:dyDescent="0.25"/>
    <row r="682" spans="1:17" x14ac:dyDescent="0.25">
      <c r="A682" s="16" t="s">
        <v>1050</v>
      </c>
    </row>
    <row r="683" spans="1:17" outlineLevel="1" x14ac:dyDescent="0.25">
      <c r="B683" s="16" t="s">
        <v>1051</v>
      </c>
    </row>
    <row r="684" spans="1:17" outlineLevel="2" x14ac:dyDescent="0.25">
      <c r="A684" s="5"/>
      <c r="B684" s="5"/>
      <c r="C684" s="10"/>
      <c r="D684" s="11"/>
      <c r="E684" s="6" t="str">
        <f>Inputs!E$284</f>
        <v xml:space="preserve">Actual totex for cost sharing reconciliation - enhanced engagement schemes - nominal (WR) </v>
      </c>
      <c r="F684" s="2">
        <f>Inputs!F$284</f>
        <v>0</v>
      </c>
      <c r="G684" s="2" t="str">
        <f>Inputs!G$284</f>
        <v>£m</v>
      </c>
      <c r="H684" s="2">
        <f>Inputs!H$284</f>
        <v>0</v>
      </c>
      <c r="I684" s="2">
        <f>Inputs!I$284</f>
        <v>0</v>
      </c>
      <c r="J684" s="2">
        <f>Inputs!J$284</f>
        <v>0</v>
      </c>
      <c r="K684" s="2">
        <f>Inputs!K$284</f>
        <v>0</v>
      </c>
      <c r="L684" s="2">
        <f>Inputs!L$284</f>
        <v>0</v>
      </c>
      <c r="M684" s="2">
        <f>Inputs!M$284</f>
        <v>0</v>
      </c>
      <c r="N684" s="2">
        <f>Inputs!N$284</f>
        <v>0</v>
      </c>
      <c r="O684" s="2">
        <f>Inputs!O$284</f>
        <v>0</v>
      </c>
      <c r="P684" s="2">
        <f>Inputs!P$284</f>
        <v>0</v>
      </c>
      <c r="Q684" s="2">
        <f>Inputs!Q$284</f>
        <v>0</v>
      </c>
    </row>
    <row r="685" spans="1:17" outlineLevel="3" x14ac:dyDescent="0.25">
      <c r="A685" s="5"/>
      <c r="B685" s="5"/>
      <c r="C685" s="10"/>
      <c r="D685" s="11"/>
      <c r="E685" s="6" t="str">
        <f>Inputs!E$285</f>
        <v xml:space="preserve">Actual totex for cost sharing reconciliation - enhanced engagement schemes - nominal (WN+) </v>
      </c>
      <c r="F685" s="2">
        <f>Inputs!F$285</f>
        <v>0</v>
      </c>
      <c r="G685" s="2" t="str">
        <f>Inputs!G$285</f>
        <v>£m</v>
      </c>
      <c r="H685" s="2">
        <f>Inputs!H$285</f>
        <v>0</v>
      </c>
      <c r="I685" s="2">
        <f>Inputs!I$285</f>
        <v>0</v>
      </c>
      <c r="J685" s="2">
        <f>Inputs!J$285</f>
        <v>0</v>
      </c>
      <c r="K685" s="2">
        <f>Inputs!K$285</f>
        <v>0</v>
      </c>
      <c r="L685" s="2">
        <f>Inputs!L$285</f>
        <v>0</v>
      </c>
      <c r="M685" s="2">
        <f>Inputs!M$285</f>
        <v>0</v>
      </c>
      <c r="N685" s="2">
        <f>Inputs!N$285</f>
        <v>0</v>
      </c>
      <c r="O685" s="2">
        <f>Inputs!O$285</f>
        <v>0</v>
      </c>
      <c r="P685" s="2">
        <f>Inputs!P$285</f>
        <v>0</v>
      </c>
      <c r="Q685" s="2">
        <f>Inputs!Q$285</f>
        <v>0</v>
      </c>
    </row>
    <row r="686" spans="1:17" outlineLevel="3" x14ac:dyDescent="0.25">
      <c r="A686" s="5"/>
      <c r="B686" s="5"/>
      <c r="C686" s="10"/>
      <c r="D686" s="11"/>
      <c r="E686" s="6" t="str">
        <f>Inputs!E$286</f>
        <v xml:space="preserve">Actual totex for cost sharing reconciliation - enhanced engagement schemes - nominal (WWN+) </v>
      </c>
      <c r="F686" s="2">
        <f>Inputs!F$286</f>
        <v>0</v>
      </c>
      <c r="G686" s="2" t="str">
        <f>Inputs!G$286</f>
        <v>£m</v>
      </c>
      <c r="H686" s="2">
        <f>Inputs!H$286</f>
        <v>0</v>
      </c>
      <c r="I686" s="2">
        <f>Inputs!I$286</f>
        <v>0</v>
      </c>
      <c r="J686" s="2">
        <f>Inputs!J$286</f>
        <v>0</v>
      </c>
      <c r="K686" s="2">
        <f>Inputs!K$286</f>
        <v>0</v>
      </c>
      <c r="L686" s="2">
        <f>Inputs!L$286</f>
        <v>0</v>
      </c>
      <c r="M686" s="2">
        <f>Inputs!M$286</f>
        <v>0</v>
      </c>
      <c r="N686" s="2">
        <f>Inputs!N$286</f>
        <v>0</v>
      </c>
      <c r="O686" s="2">
        <f>Inputs!O$286</f>
        <v>0</v>
      </c>
      <c r="P686" s="2">
        <f>Inputs!P$286</f>
        <v>0</v>
      </c>
      <c r="Q686" s="2">
        <f>Inputs!Q$286</f>
        <v>0</v>
      </c>
    </row>
    <row r="687" spans="1:17" outlineLevel="3" x14ac:dyDescent="0.25">
      <c r="A687" s="5"/>
      <c r="B687" s="5"/>
      <c r="C687" s="10"/>
      <c r="D687" s="11"/>
      <c r="E687" s="6" t="str">
        <f>Inputs!E$287</f>
        <v xml:space="preserve">Actual totex for cost sharing reconciliation - enhanced engagement schemes - nominal (BIO) </v>
      </c>
      <c r="F687" s="2">
        <f>Inputs!F$287</f>
        <v>0</v>
      </c>
      <c r="G687" s="2" t="str">
        <f>Inputs!G$287</f>
        <v>£m</v>
      </c>
      <c r="H687" s="2">
        <f>Inputs!H$287</f>
        <v>0</v>
      </c>
      <c r="I687" s="2">
        <f>Inputs!I$287</f>
        <v>0</v>
      </c>
      <c r="J687" s="2">
        <f>Inputs!J$287</f>
        <v>0</v>
      </c>
      <c r="K687" s="2">
        <f>Inputs!K$287</f>
        <v>0</v>
      </c>
      <c r="L687" s="2">
        <f>Inputs!L$287</f>
        <v>0</v>
      </c>
      <c r="M687" s="2">
        <f>Inputs!M$287</f>
        <v>0</v>
      </c>
      <c r="N687" s="2">
        <f>Inputs!N$287</f>
        <v>0</v>
      </c>
      <c r="O687" s="2">
        <f>Inputs!O$287</f>
        <v>0</v>
      </c>
      <c r="P687" s="2">
        <f>Inputs!P$287</f>
        <v>0</v>
      </c>
      <c r="Q687" s="2">
        <f>Inputs!Q$287</f>
        <v>0</v>
      </c>
    </row>
    <row r="688" spans="1:17" outlineLevel="3" x14ac:dyDescent="0.25">
      <c r="A688" s="5"/>
      <c r="B688" s="5"/>
      <c r="C688" s="10"/>
      <c r="D688" s="11"/>
      <c r="E688" s="6" t="str">
        <f>Inputs!E$288</f>
        <v xml:space="preserve">Actual totex for cost sharing reconciliation - enhanced engagement schemes - nominal (ADDN1) </v>
      </c>
      <c r="F688" s="2">
        <f>Inputs!F$288</f>
        <v>0</v>
      </c>
      <c r="G688" s="2" t="str">
        <f>Inputs!G$288</f>
        <v>£m</v>
      </c>
      <c r="H688" s="2">
        <f>Inputs!H$288</f>
        <v>0</v>
      </c>
      <c r="I688" s="2">
        <f>Inputs!I$288</f>
        <v>0</v>
      </c>
      <c r="J688" s="2">
        <f>Inputs!J$288</f>
        <v>0</v>
      </c>
      <c r="K688" s="2">
        <f>Inputs!K$288</f>
        <v>0</v>
      </c>
      <c r="L688" s="2">
        <f>Inputs!L$288</f>
        <v>0</v>
      </c>
      <c r="M688" s="2">
        <f>Inputs!M$288</f>
        <v>0</v>
      </c>
      <c r="N688" s="2">
        <f>Inputs!N$288</f>
        <v>0</v>
      </c>
      <c r="O688" s="2">
        <f>Inputs!O$288</f>
        <v>0</v>
      </c>
      <c r="P688" s="2">
        <f>Inputs!P$288</f>
        <v>0</v>
      </c>
      <c r="Q688" s="2">
        <f>Inputs!Q$288</f>
        <v>0</v>
      </c>
    </row>
    <row r="689" spans="1:17" outlineLevel="3" x14ac:dyDescent="0.25">
      <c r="A689" s="5"/>
      <c r="B689" s="5"/>
      <c r="C689" s="10"/>
      <c r="D689" s="11"/>
      <c r="E689" s="6" t="str">
        <f>Inputs!E$289</f>
        <v xml:space="preserve">Actual totex for cost sharing reconciliation - enhanced engagement schemes - nominal (ADDN2) </v>
      </c>
      <c r="F689" s="2">
        <f>Inputs!F$289</f>
        <v>0</v>
      </c>
      <c r="G689" s="2" t="str">
        <f>Inputs!G$289</f>
        <v>£m</v>
      </c>
      <c r="H689" s="2">
        <f>Inputs!H$289</f>
        <v>0</v>
      </c>
      <c r="I689" s="2">
        <f>Inputs!I$289</f>
        <v>0</v>
      </c>
      <c r="J689" s="2">
        <f>Inputs!J$289</f>
        <v>0</v>
      </c>
      <c r="K689" s="2">
        <f>Inputs!K$289</f>
        <v>0</v>
      </c>
      <c r="L689" s="2">
        <f>Inputs!L$289</f>
        <v>0</v>
      </c>
      <c r="M689" s="2">
        <f>Inputs!M$289</f>
        <v>0</v>
      </c>
      <c r="N689" s="2">
        <f>Inputs!N$289</f>
        <v>0</v>
      </c>
      <c r="O689" s="2">
        <f>Inputs!O$289</f>
        <v>0</v>
      </c>
      <c r="P689" s="2">
        <f>Inputs!P$289</f>
        <v>0</v>
      </c>
      <c r="Q689" s="2">
        <f>Inputs!Q$289</f>
        <v>0</v>
      </c>
    </row>
    <row r="690" spans="1:17" outlineLevel="2" x14ac:dyDescent="0.25">
      <c r="A690" s="5"/>
      <c r="B690" s="5"/>
      <c r="C690" s="10"/>
      <c r="D690" s="11"/>
      <c r="E690" s="6" t="str">
        <f>Indexation!E$43</f>
        <v>CPI(H) - FYA - inflate from base year (2022-23) average</v>
      </c>
      <c r="F690" s="7">
        <f>Indexation!F$43</f>
        <v>0</v>
      </c>
      <c r="G690" s="7" t="str">
        <f>Indexation!G$43</f>
        <v>%</v>
      </c>
      <c r="H690" s="7">
        <f>Indexation!H$43</f>
        <v>0</v>
      </c>
      <c r="I690" s="7">
        <f>Indexation!I$43</f>
        <v>0</v>
      </c>
      <c r="J690" s="7">
        <f>Indexation!J$43</f>
        <v>0</v>
      </c>
      <c r="K690" s="7">
        <f>Indexation!K$43</f>
        <v>0</v>
      </c>
      <c r="L690" s="7">
        <f>Indexation!L$43</f>
        <v>0</v>
      </c>
      <c r="M690" s="7">
        <f>Indexation!M$43</f>
        <v>0</v>
      </c>
      <c r="N690" s="7">
        <f>Indexation!N$43</f>
        <v>0</v>
      </c>
      <c r="O690" s="7">
        <f>Indexation!O$43</f>
        <v>0</v>
      </c>
      <c r="P690" s="7">
        <f>Indexation!P$43</f>
        <v>0</v>
      </c>
      <c r="Q690" s="7">
        <f>Indexation!Q$43</f>
        <v>0</v>
      </c>
    </row>
    <row r="691" spans="1:17" outlineLevel="2" x14ac:dyDescent="0.25">
      <c r="A691" s="5"/>
      <c r="B691" s="5"/>
      <c r="C691" s="10"/>
      <c r="D691" s="11"/>
      <c r="E691" s="6" t="str">
        <f>Time!E$56</f>
        <v>Forecast period flag</v>
      </c>
      <c r="F691" s="3">
        <f>Time!F$56</f>
        <v>0</v>
      </c>
      <c r="G691" s="3" t="str">
        <f>Time!G$56</f>
        <v>flag</v>
      </c>
      <c r="H691" s="3">
        <f>Time!H$56</f>
        <v>5</v>
      </c>
      <c r="I691" s="3">
        <f>Time!I$56</f>
        <v>0</v>
      </c>
      <c r="J691" s="3">
        <f>Time!J$56</f>
        <v>0</v>
      </c>
      <c r="K691" s="3">
        <f>Time!K$56</f>
        <v>0</v>
      </c>
      <c r="L691" s="3">
        <f>Time!L$56</f>
        <v>1</v>
      </c>
      <c r="M691" s="3">
        <f>Time!M$56</f>
        <v>1</v>
      </c>
      <c r="N691" s="3">
        <f>Time!N$56</f>
        <v>1</v>
      </c>
      <c r="O691" s="3">
        <f>Time!O$56</f>
        <v>1</v>
      </c>
      <c r="P691" s="3">
        <f>Time!P$56</f>
        <v>1</v>
      </c>
      <c r="Q691" s="3">
        <f>Time!Q$56</f>
        <v>0</v>
      </c>
    </row>
    <row r="692" spans="1:17" outlineLevel="2" x14ac:dyDescent="0.25">
      <c r="E692" s="18" t="s">
        <v>1052</v>
      </c>
      <c r="G692" s="18" t="s">
        <v>212</v>
      </c>
      <c r="H692" s="1">
        <f t="shared" ref="H692:H697" si="270">SUM(J692:Q692)</f>
        <v>0</v>
      </c>
      <c r="J692" s="1">
        <f t="shared" ref="J692:Q697" si="271">IF(J$690=0,0,(J684/J$690)*J$691)</f>
        <v>0</v>
      </c>
      <c r="K692" s="1">
        <f t="shared" si="271"/>
        <v>0</v>
      </c>
      <c r="L692" s="1">
        <f t="shared" si="271"/>
        <v>0</v>
      </c>
      <c r="M692" s="1">
        <f t="shared" si="271"/>
        <v>0</v>
      </c>
      <c r="N692" s="1">
        <f t="shared" si="271"/>
        <v>0</v>
      </c>
      <c r="O692" s="1">
        <f t="shared" si="271"/>
        <v>0</v>
      </c>
      <c r="P692" s="1">
        <f t="shared" si="271"/>
        <v>0</v>
      </c>
      <c r="Q692" s="1">
        <f t="shared" si="271"/>
        <v>0</v>
      </c>
    </row>
    <row r="693" spans="1:17" outlineLevel="3" x14ac:dyDescent="0.25">
      <c r="E693" s="18" t="s">
        <v>1053</v>
      </c>
      <c r="G693" s="18" t="s">
        <v>212</v>
      </c>
      <c r="H693" s="1">
        <f t="shared" si="270"/>
        <v>0</v>
      </c>
      <c r="J693" s="1">
        <f t="shared" si="271"/>
        <v>0</v>
      </c>
      <c r="K693" s="1">
        <f t="shared" si="271"/>
        <v>0</v>
      </c>
      <c r="L693" s="1">
        <f t="shared" si="271"/>
        <v>0</v>
      </c>
      <c r="M693" s="1">
        <f t="shared" si="271"/>
        <v>0</v>
      </c>
      <c r="N693" s="1">
        <f t="shared" si="271"/>
        <v>0</v>
      </c>
      <c r="O693" s="1">
        <f t="shared" si="271"/>
        <v>0</v>
      </c>
      <c r="P693" s="1">
        <f t="shared" si="271"/>
        <v>0</v>
      </c>
      <c r="Q693" s="1">
        <f t="shared" si="271"/>
        <v>0</v>
      </c>
    </row>
    <row r="694" spans="1:17" outlineLevel="3" x14ac:dyDescent="0.25">
      <c r="E694" s="18" t="s">
        <v>1054</v>
      </c>
      <c r="G694" s="18" t="s">
        <v>212</v>
      </c>
      <c r="H694" s="1">
        <f t="shared" si="270"/>
        <v>0</v>
      </c>
      <c r="J694" s="1">
        <f t="shared" si="271"/>
        <v>0</v>
      </c>
      <c r="K694" s="1">
        <f t="shared" si="271"/>
        <v>0</v>
      </c>
      <c r="L694" s="1">
        <f t="shared" si="271"/>
        <v>0</v>
      </c>
      <c r="M694" s="1">
        <f t="shared" si="271"/>
        <v>0</v>
      </c>
      <c r="N694" s="1">
        <f t="shared" si="271"/>
        <v>0</v>
      </c>
      <c r="O694" s="1">
        <f t="shared" si="271"/>
        <v>0</v>
      </c>
      <c r="P694" s="1">
        <f t="shared" si="271"/>
        <v>0</v>
      </c>
      <c r="Q694" s="1">
        <f t="shared" si="271"/>
        <v>0</v>
      </c>
    </row>
    <row r="695" spans="1:17" outlineLevel="3" x14ac:dyDescent="0.25">
      <c r="E695" s="18" t="s">
        <v>1055</v>
      </c>
      <c r="G695" s="18" t="s">
        <v>212</v>
      </c>
      <c r="H695" s="1">
        <f t="shared" si="270"/>
        <v>0</v>
      </c>
      <c r="J695" s="1">
        <f t="shared" si="271"/>
        <v>0</v>
      </c>
      <c r="K695" s="1">
        <f t="shared" si="271"/>
        <v>0</v>
      </c>
      <c r="L695" s="1">
        <f t="shared" si="271"/>
        <v>0</v>
      </c>
      <c r="M695" s="1">
        <f t="shared" si="271"/>
        <v>0</v>
      </c>
      <c r="N695" s="1">
        <f t="shared" si="271"/>
        <v>0</v>
      </c>
      <c r="O695" s="1">
        <f t="shared" si="271"/>
        <v>0</v>
      </c>
      <c r="P695" s="1">
        <f t="shared" si="271"/>
        <v>0</v>
      </c>
      <c r="Q695" s="1">
        <f t="shared" si="271"/>
        <v>0</v>
      </c>
    </row>
    <row r="696" spans="1:17" outlineLevel="3" x14ac:dyDescent="0.25">
      <c r="E696" s="18" t="s">
        <v>1056</v>
      </c>
      <c r="G696" s="18" t="s">
        <v>212</v>
      </c>
      <c r="H696" s="1">
        <f t="shared" si="270"/>
        <v>0</v>
      </c>
      <c r="J696" s="1">
        <f t="shared" si="271"/>
        <v>0</v>
      </c>
      <c r="K696" s="1">
        <f t="shared" si="271"/>
        <v>0</v>
      </c>
      <c r="L696" s="1">
        <f t="shared" si="271"/>
        <v>0</v>
      </c>
      <c r="M696" s="1">
        <f t="shared" si="271"/>
        <v>0</v>
      </c>
      <c r="N696" s="1">
        <f t="shared" si="271"/>
        <v>0</v>
      </c>
      <c r="O696" s="1">
        <f t="shared" si="271"/>
        <v>0</v>
      </c>
      <c r="P696" s="1">
        <f t="shared" si="271"/>
        <v>0</v>
      </c>
      <c r="Q696" s="1">
        <f t="shared" si="271"/>
        <v>0</v>
      </c>
    </row>
    <row r="697" spans="1:17" outlineLevel="3" x14ac:dyDescent="0.25">
      <c r="E697" s="18" t="s">
        <v>1057</v>
      </c>
      <c r="G697" s="18" t="s">
        <v>212</v>
      </c>
      <c r="H697" s="1">
        <f t="shared" si="270"/>
        <v>0</v>
      </c>
      <c r="J697" s="1">
        <f t="shared" si="271"/>
        <v>0</v>
      </c>
      <c r="K697" s="1">
        <f t="shared" si="271"/>
        <v>0</v>
      </c>
      <c r="L697" s="1">
        <f t="shared" si="271"/>
        <v>0</v>
      </c>
      <c r="M697" s="1">
        <f t="shared" si="271"/>
        <v>0</v>
      </c>
      <c r="N697" s="1">
        <f t="shared" si="271"/>
        <v>0</v>
      </c>
      <c r="O697" s="1">
        <f t="shared" si="271"/>
        <v>0</v>
      </c>
      <c r="P697" s="1">
        <f t="shared" si="271"/>
        <v>0</v>
      </c>
      <c r="Q697" s="1">
        <f t="shared" si="271"/>
        <v>0</v>
      </c>
    </row>
    <row r="698" spans="1:17" outlineLevel="1" x14ac:dyDescent="0.25"/>
    <row r="699" spans="1:17" outlineLevel="1" x14ac:dyDescent="0.25"/>
    <row r="700" spans="1:17" outlineLevel="1" x14ac:dyDescent="0.25"/>
    <row r="701" spans="1:17" outlineLevel="1" x14ac:dyDescent="0.25">
      <c r="B701" s="16" t="s">
        <v>661</v>
      </c>
    </row>
    <row r="702" spans="1:17" outlineLevel="2" x14ac:dyDescent="0.25">
      <c r="B702" s="16" t="s">
        <v>1058</v>
      </c>
    </row>
    <row r="703" spans="1:17" outlineLevel="3" x14ac:dyDescent="0.25">
      <c r="E703" s="18" t="str">
        <f t="shared" ref="E703:Q703" si="272">E$692</f>
        <v xml:space="preserve">Actual totex for cost sharing reconciliation - enhanced engagement schemes - real (WR) </v>
      </c>
      <c r="F703" s="1">
        <f t="shared" si="272"/>
        <v>0</v>
      </c>
      <c r="G703" s="1" t="str">
        <f t="shared" si="272"/>
        <v>£m</v>
      </c>
      <c r="H703" s="1">
        <f t="shared" si="272"/>
        <v>0</v>
      </c>
      <c r="I703" s="1">
        <f t="shared" si="272"/>
        <v>0</v>
      </c>
      <c r="J703" s="1">
        <f t="shared" si="272"/>
        <v>0</v>
      </c>
      <c r="K703" s="1">
        <f t="shared" si="272"/>
        <v>0</v>
      </c>
      <c r="L703" s="1">
        <f t="shared" si="272"/>
        <v>0</v>
      </c>
      <c r="M703" s="1">
        <f t="shared" si="272"/>
        <v>0</v>
      </c>
      <c r="N703" s="1">
        <f t="shared" si="272"/>
        <v>0</v>
      </c>
      <c r="O703" s="1">
        <f t="shared" si="272"/>
        <v>0</v>
      </c>
      <c r="P703" s="1">
        <f t="shared" si="272"/>
        <v>0</v>
      </c>
      <c r="Q703" s="1">
        <f t="shared" si="272"/>
        <v>0</v>
      </c>
    </row>
    <row r="704" spans="1:17" outlineLevel="4" x14ac:dyDescent="0.25">
      <c r="E704" s="18" t="str">
        <f t="shared" ref="E704:Q704" si="273">E$693</f>
        <v xml:space="preserve">Actual totex for cost sharing reconciliation - enhanced engagement schemes - real (WN+) </v>
      </c>
      <c r="F704" s="1">
        <f t="shared" si="273"/>
        <v>0</v>
      </c>
      <c r="G704" s="1" t="str">
        <f t="shared" si="273"/>
        <v>£m</v>
      </c>
      <c r="H704" s="1">
        <f t="shared" si="273"/>
        <v>0</v>
      </c>
      <c r="I704" s="1">
        <f t="shared" si="273"/>
        <v>0</v>
      </c>
      <c r="J704" s="1">
        <f t="shared" si="273"/>
        <v>0</v>
      </c>
      <c r="K704" s="1">
        <f t="shared" si="273"/>
        <v>0</v>
      </c>
      <c r="L704" s="1">
        <f t="shared" si="273"/>
        <v>0</v>
      </c>
      <c r="M704" s="1">
        <f t="shared" si="273"/>
        <v>0</v>
      </c>
      <c r="N704" s="1">
        <f t="shared" si="273"/>
        <v>0</v>
      </c>
      <c r="O704" s="1">
        <f t="shared" si="273"/>
        <v>0</v>
      </c>
      <c r="P704" s="1">
        <f t="shared" si="273"/>
        <v>0</v>
      </c>
      <c r="Q704" s="1">
        <f t="shared" si="273"/>
        <v>0</v>
      </c>
    </row>
    <row r="705" spans="1:17" outlineLevel="4" x14ac:dyDescent="0.25">
      <c r="E705" s="18" t="str">
        <f t="shared" ref="E705:Q705" si="274">E$694</f>
        <v xml:space="preserve">Actual totex for cost sharing reconciliation - enhanced engagement schemes - real (WWN+) </v>
      </c>
      <c r="F705" s="1">
        <f t="shared" si="274"/>
        <v>0</v>
      </c>
      <c r="G705" s="1" t="str">
        <f t="shared" si="274"/>
        <v>£m</v>
      </c>
      <c r="H705" s="1">
        <f t="shared" si="274"/>
        <v>0</v>
      </c>
      <c r="I705" s="1">
        <f t="shared" si="274"/>
        <v>0</v>
      </c>
      <c r="J705" s="1">
        <f t="shared" si="274"/>
        <v>0</v>
      </c>
      <c r="K705" s="1">
        <f t="shared" si="274"/>
        <v>0</v>
      </c>
      <c r="L705" s="1">
        <f t="shared" si="274"/>
        <v>0</v>
      </c>
      <c r="M705" s="1">
        <f t="shared" si="274"/>
        <v>0</v>
      </c>
      <c r="N705" s="1">
        <f t="shared" si="274"/>
        <v>0</v>
      </c>
      <c r="O705" s="1">
        <f t="shared" si="274"/>
        <v>0</v>
      </c>
      <c r="P705" s="1">
        <f t="shared" si="274"/>
        <v>0</v>
      </c>
      <c r="Q705" s="1">
        <f t="shared" si="274"/>
        <v>0</v>
      </c>
    </row>
    <row r="706" spans="1:17" outlineLevel="4" x14ac:dyDescent="0.25">
      <c r="E706" s="18" t="str">
        <f t="shared" ref="E706:Q706" si="275">E$695</f>
        <v xml:space="preserve">Actual totex for cost sharing reconciliation - enhanced engagement schemes - real (BIO) </v>
      </c>
      <c r="F706" s="1">
        <f t="shared" si="275"/>
        <v>0</v>
      </c>
      <c r="G706" s="1" t="str">
        <f t="shared" si="275"/>
        <v>£m</v>
      </c>
      <c r="H706" s="1">
        <f t="shared" si="275"/>
        <v>0</v>
      </c>
      <c r="I706" s="1">
        <f t="shared" si="275"/>
        <v>0</v>
      </c>
      <c r="J706" s="1">
        <f t="shared" si="275"/>
        <v>0</v>
      </c>
      <c r="K706" s="1">
        <f t="shared" si="275"/>
        <v>0</v>
      </c>
      <c r="L706" s="1">
        <f t="shared" si="275"/>
        <v>0</v>
      </c>
      <c r="M706" s="1">
        <f t="shared" si="275"/>
        <v>0</v>
      </c>
      <c r="N706" s="1">
        <f t="shared" si="275"/>
        <v>0</v>
      </c>
      <c r="O706" s="1">
        <f t="shared" si="275"/>
        <v>0</v>
      </c>
      <c r="P706" s="1">
        <f t="shared" si="275"/>
        <v>0</v>
      </c>
      <c r="Q706" s="1">
        <f t="shared" si="275"/>
        <v>0</v>
      </c>
    </row>
    <row r="707" spans="1:17" outlineLevel="4" x14ac:dyDescent="0.25">
      <c r="E707" s="18" t="str">
        <f t="shared" ref="E707:Q707" si="276">E$696</f>
        <v xml:space="preserve">Actual totex for cost sharing reconciliation - enhanced engagement schemes - real (ADDN1) </v>
      </c>
      <c r="F707" s="1">
        <f t="shared" si="276"/>
        <v>0</v>
      </c>
      <c r="G707" s="1" t="str">
        <f t="shared" si="276"/>
        <v>£m</v>
      </c>
      <c r="H707" s="1">
        <f t="shared" si="276"/>
        <v>0</v>
      </c>
      <c r="I707" s="1">
        <f t="shared" si="276"/>
        <v>0</v>
      </c>
      <c r="J707" s="1">
        <f t="shared" si="276"/>
        <v>0</v>
      </c>
      <c r="K707" s="1">
        <f t="shared" si="276"/>
        <v>0</v>
      </c>
      <c r="L707" s="1">
        <f t="shared" si="276"/>
        <v>0</v>
      </c>
      <c r="M707" s="1">
        <f t="shared" si="276"/>
        <v>0</v>
      </c>
      <c r="N707" s="1">
        <f t="shared" si="276"/>
        <v>0</v>
      </c>
      <c r="O707" s="1">
        <f t="shared" si="276"/>
        <v>0</v>
      </c>
      <c r="P707" s="1">
        <f t="shared" si="276"/>
        <v>0</v>
      </c>
      <c r="Q707" s="1">
        <f t="shared" si="276"/>
        <v>0</v>
      </c>
    </row>
    <row r="708" spans="1:17" outlineLevel="4" x14ac:dyDescent="0.25">
      <c r="E708" s="18" t="str">
        <f t="shared" ref="E708:Q708" si="277">E$697</f>
        <v xml:space="preserve">Actual totex for cost sharing reconciliation - enhanced engagement schemes - real (ADDN2) </v>
      </c>
      <c r="F708" s="1">
        <f t="shared" si="277"/>
        <v>0</v>
      </c>
      <c r="G708" s="1" t="str">
        <f t="shared" si="277"/>
        <v>£m</v>
      </c>
      <c r="H708" s="1">
        <f t="shared" si="277"/>
        <v>0</v>
      </c>
      <c r="I708" s="1">
        <f t="shared" si="277"/>
        <v>0</v>
      </c>
      <c r="J708" s="1">
        <f t="shared" si="277"/>
        <v>0</v>
      </c>
      <c r="K708" s="1">
        <f t="shared" si="277"/>
        <v>0</v>
      </c>
      <c r="L708" s="1">
        <f t="shared" si="277"/>
        <v>0</v>
      </c>
      <c r="M708" s="1">
        <f t="shared" si="277"/>
        <v>0</v>
      </c>
      <c r="N708" s="1">
        <f t="shared" si="277"/>
        <v>0</v>
      </c>
      <c r="O708" s="1">
        <f t="shared" si="277"/>
        <v>0</v>
      </c>
      <c r="P708" s="1">
        <f t="shared" si="277"/>
        <v>0</v>
      </c>
      <c r="Q708" s="1">
        <f t="shared" si="277"/>
        <v>0</v>
      </c>
    </row>
    <row r="709" spans="1:17" outlineLevel="3" x14ac:dyDescent="0.25">
      <c r="A709" s="5"/>
      <c r="B709" s="5"/>
      <c r="C709" s="10"/>
      <c r="D709" s="11"/>
      <c r="E709" s="6" t="str">
        <f>Inputs!E$85</f>
        <v xml:space="preserve">Totex allowance for cost sharing - enhanced engagement schemes - real (WR) </v>
      </c>
      <c r="F709" s="2">
        <f>Inputs!F$85</f>
        <v>0</v>
      </c>
      <c r="G709" s="2" t="str">
        <f>Inputs!G$85</f>
        <v>£m</v>
      </c>
      <c r="H709" s="2">
        <f>Inputs!H$85</f>
        <v>0</v>
      </c>
      <c r="I709" s="2">
        <f>Inputs!I$85</f>
        <v>0</v>
      </c>
      <c r="J709" s="2">
        <f>Inputs!J$85</f>
        <v>0</v>
      </c>
      <c r="K709" s="2">
        <f>Inputs!K$85</f>
        <v>0</v>
      </c>
      <c r="L709" s="2">
        <f>Inputs!L$85</f>
        <v>0</v>
      </c>
      <c r="M709" s="2">
        <f>Inputs!M$85</f>
        <v>0</v>
      </c>
      <c r="N709" s="2">
        <f>Inputs!N$85</f>
        <v>0</v>
      </c>
      <c r="O709" s="2">
        <f>Inputs!O$85</f>
        <v>0</v>
      </c>
      <c r="P709" s="2">
        <f>Inputs!P$85</f>
        <v>0</v>
      </c>
      <c r="Q709" s="2">
        <f>Inputs!Q$85</f>
        <v>0</v>
      </c>
    </row>
    <row r="710" spans="1:17" outlineLevel="4" x14ac:dyDescent="0.25">
      <c r="A710" s="5"/>
      <c r="B710" s="5"/>
      <c r="C710" s="10"/>
      <c r="D710" s="11"/>
      <c r="E710" s="6" t="str">
        <f>Inputs!E$86</f>
        <v xml:space="preserve">Totex allowance for cost sharing - enhanced engagement schemes - real (WN+) </v>
      </c>
      <c r="F710" s="2">
        <f>Inputs!F$86</f>
        <v>0</v>
      </c>
      <c r="G710" s="2" t="str">
        <f>Inputs!G$86</f>
        <v>£m</v>
      </c>
      <c r="H710" s="2">
        <f>Inputs!H$86</f>
        <v>0</v>
      </c>
      <c r="I710" s="2">
        <f>Inputs!I$86</f>
        <v>0</v>
      </c>
      <c r="J710" s="2">
        <f>Inputs!J$86</f>
        <v>0</v>
      </c>
      <c r="K710" s="2">
        <f>Inputs!K$86</f>
        <v>0</v>
      </c>
      <c r="L710" s="2">
        <f>Inputs!L$86</f>
        <v>0</v>
      </c>
      <c r="M710" s="2">
        <f>Inputs!M$86</f>
        <v>0</v>
      </c>
      <c r="N710" s="2">
        <f>Inputs!N$86</f>
        <v>0</v>
      </c>
      <c r="O710" s="2">
        <f>Inputs!O$86</f>
        <v>0</v>
      </c>
      <c r="P710" s="2">
        <f>Inputs!P$86</f>
        <v>0</v>
      </c>
      <c r="Q710" s="2">
        <f>Inputs!Q$86</f>
        <v>0</v>
      </c>
    </row>
    <row r="711" spans="1:17" outlineLevel="4" x14ac:dyDescent="0.25">
      <c r="A711" s="5"/>
      <c r="B711" s="5"/>
      <c r="C711" s="10"/>
      <c r="D711" s="11"/>
      <c r="E711" s="6" t="str">
        <f>Inputs!E$87</f>
        <v xml:space="preserve">Totex allowance for cost sharing - enhanced engagement schemes - real (WWN+) </v>
      </c>
      <c r="F711" s="2">
        <f>Inputs!F$87</f>
        <v>0</v>
      </c>
      <c r="G711" s="2" t="str">
        <f>Inputs!G$87</f>
        <v>£m</v>
      </c>
      <c r="H711" s="2">
        <f>Inputs!H$87</f>
        <v>0</v>
      </c>
      <c r="I711" s="2">
        <f>Inputs!I$87</f>
        <v>0</v>
      </c>
      <c r="J711" s="2">
        <f>Inputs!J$87</f>
        <v>0</v>
      </c>
      <c r="K711" s="2">
        <f>Inputs!K$87</f>
        <v>0</v>
      </c>
      <c r="L711" s="2">
        <f>Inputs!L$87</f>
        <v>0</v>
      </c>
      <c r="M711" s="2">
        <f>Inputs!M$87</f>
        <v>0</v>
      </c>
      <c r="N711" s="2">
        <f>Inputs!N$87</f>
        <v>0</v>
      </c>
      <c r="O711" s="2">
        <f>Inputs!O$87</f>
        <v>0</v>
      </c>
      <c r="P711" s="2">
        <f>Inputs!P$87</f>
        <v>0</v>
      </c>
      <c r="Q711" s="2">
        <f>Inputs!Q$87</f>
        <v>0</v>
      </c>
    </row>
    <row r="712" spans="1:17" outlineLevel="4" x14ac:dyDescent="0.25">
      <c r="A712" s="5"/>
      <c r="B712" s="5"/>
      <c r="C712" s="10"/>
      <c r="D712" s="11"/>
      <c r="E712" s="6" t="str">
        <f>Inputs!E$88</f>
        <v xml:space="preserve">Totex allowance for cost sharing - enhanced engagement schemes - real (BIO) </v>
      </c>
      <c r="F712" s="2">
        <f>Inputs!F$88</f>
        <v>0</v>
      </c>
      <c r="G712" s="2" t="str">
        <f>Inputs!G$88</f>
        <v>£m</v>
      </c>
      <c r="H712" s="2">
        <f>Inputs!H$88</f>
        <v>0</v>
      </c>
      <c r="I712" s="2">
        <f>Inputs!I$88</f>
        <v>0</v>
      </c>
      <c r="J712" s="2">
        <f>Inputs!J$88</f>
        <v>0</v>
      </c>
      <c r="K712" s="2">
        <f>Inputs!K$88</f>
        <v>0</v>
      </c>
      <c r="L712" s="2">
        <f>Inputs!L$88</f>
        <v>0</v>
      </c>
      <c r="M712" s="2">
        <f>Inputs!M$88</f>
        <v>0</v>
      </c>
      <c r="N712" s="2">
        <f>Inputs!N$88</f>
        <v>0</v>
      </c>
      <c r="O712" s="2">
        <f>Inputs!O$88</f>
        <v>0</v>
      </c>
      <c r="P712" s="2">
        <f>Inputs!P$88</f>
        <v>0</v>
      </c>
      <c r="Q712" s="2">
        <f>Inputs!Q$88</f>
        <v>0</v>
      </c>
    </row>
    <row r="713" spans="1:17" outlineLevel="4" x14ac:dyDescent="0.25">
      <c r="A713" s="5"/>
      <c r="B713" s="5"/>
      <c r="C713" s="10"/>
      <c r="D713" s="11"/>
      <c r="E713" s="6" t="str">
        <f>Inputs!E$89</f>
        <v xml:space="preserve">Totex allowance for cost sharing - enhanced engagement schemes - real (ADDN1) </v>
      </c>
      <c r="F713" s="2">
        <f>Inputs!F$89</f>
        <v>0</v>
      </c>
      <c r="G713" s="2" t="str">
        <f>Inputs!G$89</f>
        <v>£m</v>
      </c>
      <c r="H713" s="2">
        <f>Inputs!H$89</f>
        <v>0</v>
      </c>
      <c r="I713" s="2">
        <f>Inputs!I$89</f>
        <v>0</v>
      </c>
      <c r="J713" s="2">
        <f>Inputs!J$89</f>
        <v>0</v>
      </c>
      <c r="K713" s="2">
        <f>Inputs!K$89</f>
        <v>0</v>
      </c>
      <c r="L713" s="2">
        <f>Inputs!L$89</f>
        <v>0</v>
      </c>
      <c r="M713" s="2">
        <f>Inputs!M$89</f>
        <v>0</v>
      </c>
      <c r="N713" s="2">
        <f>Inputs!N$89</f>
        <v>0</v>
      </c>
      <c r="O713" s="2">
        <f>Inputs!O$89</f>
        <v>0</v>
      </c>
      <c r="P713" s="2">
        <f>Inputs!P$89</f>
        <v>0</v>
      </c>
      <c r="Q713" s="2">
        <f>Inputs!Q$89</f>
        <v>0</v>
      </c>
    </row>
    <row r="714" spans="1:17" outlineLevel="4" x14ac:dyDescent="0.25">
      <c r="A714" s="5"/>
      <c r="B714" s="5"/>
      <c r="C714" s="10"/>
      <c r="D714" s="11"/>
      <c r="E714" s="6" t="str">
        <f>Inputs!E$90</f>
        <v xml:space="preserve">Totex allowance for cost sharing - enhanced engagement schemes - real (ADDN2) </v>
      </c>
      <c r="F714" s="2">
        <f>Inputs!F$90</f>
        <v>0</v>
      </c>
      <c r="G714" s="2" t="str">
        <f>Inputs!G$90</f>
        <v>£m</v>
      </c>
      <c r="H714" s="2">
        <f>Inputs!H$90</f>
        <v>0</v>
      </c>
      <c r="I714" s="2">
        <f>Inputs!I$90</f>
        <v>0</v>
      </c>
      <c r="J714" s="2">
        <f>Inputs!J$90</f>
        <v>0</v>
      </c>
      <c r="K714" s="2">
        <f>Inputs!K$90</f>
        <v>0</v>
      </c>
      <c r="L714" s="2">
        <f>Inputs!L$90</f>
        <v>0</v>
      </c>
      <c r="M714" s="2">
        <f>Inputs!M$90</f>
        <v>0</v>
      </c>
      <c r="N714" s="2">
        <f>Inputs!N$90</f>
        <v>0</v>
      </c>
      <c r="O714" s="2">
        <f>Inputs!O$90</f>
        <v>0</v>
      </c>
      <c r="P714" s="2">
        <f>Inputs!P$90</f>
        <v>0</v>
      </c>
      <c r="Q714" s="2">
        <f>Inputs!Q$90</f>
        <v>0</v>
      </c>
    </row>
    <row r="715" spans="1:17" outlineLevel="3" x14ac:dyDescent="0.25">
      <c r="A715" s="5"/>
      <c r="B715" s="5"/>
      <c r="C715" s="10"/>
      <c r="D715" s="11"/>
      <c r="E715" s="6" t="str">
        <f>Time!E$56</f>
        <v>Forecast period flag</v>
      </c>
      <c r="F715" s="3">
        <f>Time!F$56</f>
        <v>0</v>
      </c>
      <c r="G715" s="3" t="str">
        <f>Time!G$56</f>
        <v>flag</v>
      </c>
      <c r="H715" s="3">
        <f>Time!H$56</f>
        <v>5</v>
      </c>
      <c r="I715" s="3">
        <f>Time!I$56</f>
        <v>0</v>
      </c>
      <c r="J715" s="3">
        <f>Time!J$56</f>
        <v>0</v>
      </c>
      <c r="K715" s="3">
        <f>Time!K$56</f>
        <v>0</v>
      </c>
      <c r="L715" s="3">
        <f>Time!L$56</f>
        <v>1</v>
      </c>
      <c r="M715" s="3">
        <f>Time!M$56</f>
        <v>1</v>
      </c>
      <c r="N715" s="3">
        <f>Time!N$56</f>
        <v>1</v>
      </c>
      <c r="O715" s="3">
        <f>Time!O$56</f>
        <v>1</v>
      </c>
      <c r="P715" s="3">
        <f>Time!P$56</f>
        <v>1</v>
      </c>
      <c r="Q715" s="3">
        <f>Time!Q$56</f>
        <v>0</v>
      </c>
    </row>
    <row r="716" spans="1:17" outlineLevel="3" x14ac:dyDescent="0.25">
      <c r="E716" s="18" t="s">
        <v>1059</v>
      </c>
      <c r="G716" s="18" t="s">
        <v>212</v>
      </c>
      <c r="H716" s="1">
        <f t="shared" ref="H716:H721" si="278">SUM(J716:Q716)</f>
        <v>0</v>
      </c>
      <c r="J716" s="1">
        <f t="shared" ref="J716:Q721" si="279">(J703-J709)*J$715</f>
        <v>0</v>
      </c>
      <c r="K716" s="1">
        <f t="shared" si="279"/>
        <v>0</v>
      </c>
      <c r="L716" s="1">
        <f t="shared" si="279"/>
        <v>0</v>
      </c>
      <c r="M716" s="1">
        <f t="shared" si="279"/>
        <v>0</v>
      </c>
      <c r="N716" s="1">
        <f t="shared" si="279"/>
        <v>0</v>
      </c>
      <c r="O716" s="1">
        <f t="shared" si="279"/>
        <v>0</v>
      </c>
      <c r="P716" s="1">
        <f t="shared" si="279"/>
        <v>0</v>
      </c>
      <c r="Q716" s="1">
        <f t="shared" si="279"/>
        <v>0</v>
      </c>
    </row>
    <row r="717" spans="1:17" outlineLevel="4" x14ac:dyDescent="0.25">
      <c r="E717" s="18" t="s">
        <v>1060</v>
      </c>
      <c r="G717" s="18" t="s">
        <v>212</v>
      </c>
      <c r="H717" s="1">
        <f t="shared" si="278"/>
        <v>0</v>
      </c>
      <c r="J717" s="1">
        <f t="shared" si="279"/>
        <v>0</v>
      </c>
      <c r="K717" s="1">
        <f t="shared" si="279"/>
        <v>0</v>
      </c>
      <c r="L717" s="1">
        <f t="shared" si="279"/>
        <v>0</v>
      </c>
      <c r="M717" s="1">
        <f t="shared" si="279"/>
        <v>0</v>
      </c>
      <c r="N717" s="1">
        <f t="shared" si="279"/>
        <v>0</v>
      </c>
      <c r="O717" s="1">
        <f t="shared" si="279"/>
        <v>0</v>
      </c>
      <c r="P717" s="1">
        <f t="shared" si="279"/>
        <v>0</v>
      </c>
      <c r="Q717" s="1">
        <f t="shared" si="279"/>
        <v>0</v>
      </c>
    </row>
    <row r="718" spans="1:17" outlineLevel="4" x14ac:dyDescent="0.25">
      <c r="E718" s="18" t="s">
        <v>1061</v>
      </c>
      <c r="G718" s="18" t="s">
        <v>212</v>
      </c>
      <c r="H718" s="1">
        <f t="shared" si="278"/>
        <v>0</v>
      </c>
      <c r="J718" s="1">
        <f t="shared" si="279"/>
        <v>0</v>
      </c>
      <c r="K718" s="1">
        <f t="shared" si="279"/>
        <v>0</v>
      </c>
      <c r="L718" s="1">
        <f t="shared" si="279"/>
        <v>0</v>
      </c>
      <c r="M718" s="1">
        <f t="shared" si="279"/>
        <v>0</v>
      </c>
      <c r="N718" s="1">
        <f t="shared" si="279"/>
        <v>0</v>
      </c>
      <c r="O718" s="1">
        <f t="shared" si="279"/>
        <v>0</v>
      </c>
      <c r="P718" s="1">
        <f t="shared" si="279"/>
        <v>0</v>
      </c>
      <c r="Q718" s="1">
        <f t="shared" si="279"/>
        <v>0</v>
      </c>
    </row>
    <row r="719" spans="1:17" outlineLevel="4" x14ac:dyDescent="0.25">
      <c r="E719" s="18" t="s">
        <v>1062</v>
      </c>
      <c r="G719" s="18" t="s">
        <v>212</v>
      </c>
      <c r="H719" s="1">
        <f t="shared" si="278"/>
        <v>0</v>
      </c>
      <c r="J719" s="1">
        <f t="shared" si="279"/>
        <v>0</v>
      </c>
      <c r="K719" s="1">
        <f t="shared" si="279"/>
        <v>0</v>
      </c>
      <c r="L719" s="1">
        <f t="shared" si="279"/>
        <v>0</v>
      </c>
      <c r="M719" s="1">
        <f t="shared" si="279"/>
        <v>0</v>
      </c>
      <c r="N719" s="1">
        <f t="shared" si="279"/>
        <v>0</v>
      </c>
      <c r="O719" s="1">
        <f t="shared" si="279"/>
        <v>0</v>
      </c>
      <c r="P719" s="1">
        <f t="shared" si="279"/>
        <v>0</v>
      </c>
      <c r="Q719" s="1">
        <f t="shared" si="279"/>
        <v>0</v>
      </c>
    </row>
    <row r="720" spans="1:17" outlineLevel="4" x14ac:dyDescent="0.25">
      <c r="E720" s="18" t="s">
        <v>1063</v>
      </c>
      <c r="G720" s="18" t="s">
        <v>212</v>
      </c>
      <c r="H720" s="1">
        <f t="shared" si="278"/>
        <v>0</v>
      </c>
      <c r="J720" s="1">
        <f t="shared" si="279"/>
        <v>0</v>
      </c>
      <c r="K720" s="1">
        <f t="shared" si="279"/>
        <v>0</v>
      </c>
      <c r="L720" s="1">
        <f t="shared" si="279"/>
        <v>0</v>
      </c>
      <c r="M720" s="1">
        <f t="shared" si="279"/>
        <v>0</v>
      </c>
      <c r="N720" s="1">
        <f t="shared" si="279"/>
        <v>0</v>
      </c>
      <c r="O720" s="1">
        <f t="shared" si="279"/>
        <v>0</v>
      </c>
      <c r="P720" s="1">
        <f t="shared" si="279"/>
        <v>0</v>
      </c>
      <c r="Q720" s="1">
        <f t="shared" si="279"/>
        <v>0</v>
      </c>
    </row>
    <row r="721" spans="1:17" outlineLevel="4" x14ac:dyDescent="0.25">
      <c r="E721" s="18" t="s">
        <v>1064</v>
      </c>
      <c r="G721" s="18" t="s">
        <v>212</v>
      </c>
      <c r="H721" s="1">
        <f t="shared" si="278"/>
        <v>0</v>
      </c>
      <c r="J721" s="1">
        <f t="shared" si="279"/>
        <v>0</v>
      </c>
      <c r="K721" s="1">
        <f t="shared" si="279"/>
        <v>0</v>
      </c>
      <c r="L721" s="1">
        <f t="shared" si="279"/>
        <v>0</v>
      </c>
      <c r="M721" s="1">
        <f t="shared" si="279"/>
        <v>0</v>
      </c>
      <c r="N721" s="1">
        <f t="shared" si="279"/>
        <v>0</v>
      </c>
      <c r="O721" s="1">
        <f t="shared" si="279"/>
        <v>0</v>
      </c>
      <c r="P721" s="1">
        <f t="shared" si="279"/>
        <v>0</v>
      </c>
      <c r="Q721" s="1">
        <f t="shared" si="279"/>
        <v>0</v>
      </c>
    </row>
    <row r="722" spans="1:17" outlineLevel="2" x14ac:dyDescent="0.25"/>
    <row r="723" spans="1:17" outlineLevel="2" x14ac:dyDescent="0.25"/>
    <row r="724" spans="1:17" outlineLevel="2" x14ac:dyDescent="0.25">
      <c r="B724" s="16" t="s">
        <v>1065</v>
      </c>
    </row>
    <row r="725" spans="1:17" outlineLevel="3" x14ac:dyDescent="0.25">
      <c r="E725" s="18" t="str">
        <f t="shared" ref="E725:Q725" si="280">E$716</f>
        <v xml:space="preserve">Variance to totex allowance - enhanced engagement schemes - real (WR) </v>
      </c>
      <c r="F725" s="1">
        <f t="shared" si="280"/>
        <v>0</v>
      </c>
      <c r="G725" s="1" t="str">
        <f t="shared" si="280"/>
        <v>£m</v>
      </c>
      <c r="H725" s="1">
        <f t="shared" si="280"/>
        <v>0</v>
      </c>
      <c r="I725" s="1">
        <f t="shared" si="280"/>
        <v>0</v>
      </c>
      <c r="J725" s="1">
        <f t="shared" si="280"/>
        <v>0</v>
      </c>
      <c r="K725" s="1">
        <f t="shared" si="280"/>
        <v>0</v>
      </c>
      <c r="L725" s="1">
        <f t="shared" si="280"/>
        <v>0</v>
      </c>
      <c r="M725" s="1">
        <f t="shared" si="280"/>
        <v>0</v>
      </c>
      <c r="N725" s="1">
        <f t="shared" si="280"/>
        <v>0</v>
      </c>
      <c r="O725" s="1">
        <f t="shared" si="280"/>
        <v>0</v>
      </c>
      <c r="P725" s="1">
        <f t="shared" si="280"/>
        <v>0</v>
      </c>
      <c r="Q725" s="1">
        <f t="shared" si="280"/>
        <v>0</v>
      </c>
    </row>
    <row r="726" spans="1:17" outlineLevel="4" x14ac:dyDescent="0.25">
      <c r="E726" s="18" t="str">
        <f t="shared" ref="E726:Q726" si="281">E$717</f>
        <v xml:space="preserve">Variance to totex allowance - enhanced engagement schemes - real (WN+) </v>
      </c>
      <c r="F726" s="1">
        <f t="shared" si="281"/>
        <v>0</v>
      </c>
      <c r="G726" s="1" t="str">
        <f t="shared" si="281"/>
        <v>£m</v>
      </c>
      <c r="H726" s="1">
        <f t="shared" si="281"/>
        <v>0</v>
      </c>
      <c r="I726" s="1">
        <f t="shared" si="281"/>
        <v>0</v>
      </c>
      <c r="J726" s="1">
        <f t="shared" si="281"/>
        <v>0</v>
      </c>
      <c r="K726" s="1">
        <f t="shared" si="281"/>
        <v>0</v>
      </c>
      <c r="L726" s="1">
        <f t="shared" si="281"/>
        <v>0</v>
      </c>
      <c r="M726" s="1">
        <f t="shared" si="281"/>
        <v>0</v>
      </c>
      <c r="N726" s="1">
        <f t="shared" si="281"/>
        <v>0</v>
      </c>
      <c r="O726" s="1">
        <f t="shared" si="281"/>
        <v>0</v>
      </c>
      <c r="P726" s="1">
        <f t="shared" si="281"/>
        <v>0</v>
      </c>
      <c r="Q726" s="1">
        <f t="shared" si="281"/>
        <v>0</v>
      </c>
    </row>
    <row r="727" spans="1:17" outlineLevel="4" x14ac:dyDescent="0.25">
      <c r="E727" s="18" t="str">
        <f t="shared" ref="E727:Q727" si="282">E$718</f>
        <v xml:space="preserve">Variance to totex allowance - enhanced engagement schemes - real (WWN+) </v>
      </c>
      <c r="F727" s="1">
        <f t="shared" si="282"/>
        <v>0</v>
      </c>
      <c r="G727" s="1" t="str">
        <f t="shared" si="282"/>
        <v>£m</v>
      </c>
      <c r="H727" s="1">
        <f t="shared" si="282"/>
        <v>0</v>
      </c>
      <c r="I727" s="1">
        <f t="shared" si="282"/>
        <v>0</v>
      </c>
      <c r="J727" s="1">
        <f t="shared" si="282"/>
        <v>0</v>
      </c>
      <c r="K727" s="1">
        <f t="shared" si="282"/>
        <v>0</v>
      </c>
      <c r="L727" s="1">
        <f t="shared" si="282"/>
        <v>0</v>
      </c>
      <c r="M727" s="1">
        <f t="shared" si="282"/>
        <v>0</v>
      </c>
      <c r="N727" s="1">
        <f t="shared" si="282"/>
        <v>0</v>
      </c>
      <c r="O727" s="1">
        <f t="shared" si="282"/>
        <v>0</v>
      </c>
      <c r="P727" s="1">
        <f t="shared" si="282"/>
        <v>0</v>
      </c>
      <c r="Q727" s="1">
        <f t="shared" si="282"/>
        <v>0</v>
      </c>
    </row>
    <row r="728" spans="1:17" outlineLevel="4" x14ac:dyDescent="0.25">
      <c r="E728" s="18" t="str">
        <f t="shared" ref="E728:Q728" si="283">E$719</f>
        <v xml:space="preserve">Variance to totex allowance - enhanced engagement schemes - real (BIO) </v>
      </c>
      <c r="F728" s="1">
        <f t="shared" si="283"/>
        <v>0</v>
      </c>
      <c r="G728" s="1" t="str">
        <f t="shared" si="283"/>
        <v>£m</v>
      </c>
      <c r="H728" s="1">
        <f t="shared" si="283"/>
        <v>0</v>
      </c>
      <c r="I728" s="1">
        <f t="shared" si="283"/>
        <v>0</v>
      </c>
      <c r="J728" s="1">
        <f t="shared" si="283"/>
        <v>0</v>
      </c>
      <c r="K728" s="1">
        <f t="shared" si="283"/>
        <v>0</v>
      </c>
      <c r="L728" s="1">
        <f t="shared" si="283"/>
        <v>0</v>
      </c>
      <c r="M728" s="1">
        <f t="shared" si="283"/>
        <v>0</v>
      </c>
      <c r="N728" s="1">
        <f t="shared" si="283"/>
        <v>0</v>
      </c>
      <c r="O728" s="1">
        <f t="shared" si="283"/>
        <v>0</v>
      </c>
      <c r="P728" s="1">
        <f t="shared" si="283"/>
        <v>0</v>
      </c>
      <c r="Q728" s="1">
        <f t="shared" si="283"/>
        <v>0</v>
      </c>
    </row>
    <row r="729" spans="1:17" outlineLevel="4" x14ac:dyDescent="0.25">
      <c r="E729" s="18" t="str">
        <f t="shared" ref="E729:Q729" si="284">E$720</f>
        <v xml:space="preserve">Variance to totex allowance - enhanced engagement schemes - real (ADDN1) </v>
      </c>
      <c r="F729" s="1">
        <f t="shared" si="284"/>
        <v>0</v>
      </c>
      <c r="G729" s="1" t="str">
        <f t="shared" si="284"/>
        <v>£m</v>
      </c>
      <c r="H729" s="1">
        <f t="shared" si="284"/>
        <v>0</v>
      </c>
      <c r="I729" s="1">
        <f t="shared" si="284"/>
        <v>0</v>
      </c>
      <c r="J729" s="1">
        <f t="shared" si="284"/>
        <v>0</v>
      </c>
      <c r="K729" s="1">
        <f t="shared" si="284"/>
        <v>0</v>
      </c>
      <c r="L729" s="1">
        <f t="shared" si="284"/>
        <v>0</v>
      </c>
      <c r="M729" s="1">
        <f t="shared" si="284"/>
        <v>0</v>
      </c>
      <c r="N729" s="1">
        <f t="shared" si="284"/>
        <v>0</v>
      </c>
      <c r="O729" s="1">
        <f t="shared" si="284"/>
        <v>0</v>
      </c>
      <c r="P729" s="1">
        <f t="shared" si="284"/>
        <v>0</v>
      </c>
      <c r="Q729" s="1">
        <f t="shared" si="284"/>
        <v>0</v>
      </c>
    </row>
    <row r="730" spans="1:17" outlineLevel="4" x14ac:dyDescent="0.25">
      <c r="E730" s="18" t="str">
        <f t="shared" ref="E730:Q730" si="285">E$721</f>
        <v xml:space="preserve">Variance to totex allowance - enhanced engagement schemes - real (ADDN2) </v>
      </c>
      <c r="F730" s="1">
        <f t="shared" si="285"/>
        <v>0</v>
      </c>
      <c r="G730" s="1" t="str">
        <f t="shared" si="285"/>
        <v>£m</v>
      </c>
      <c r="H730" s="1">
        <f t="shared" si="285"/>
        <v>0</v>
      </c>
      <c r="I730" s="1">
        <f t="shared" si="285"/>
        <v>0</v>
      </c>
      <c r="J730" s="1">
        <f t="shared" si="285"/>
        <v>0</v>
      </c>
      <c r="K730" s="1">
        <f t="shared" si="285"/>
        <v>0</v>
      </c>
      <c r="L730" s="1">
        <f t="shared" si="285"/>
        <v>0</v>
      </c>
      <c r="M730" s="1">
        <f t="shared" si="285"/>
        <v>0</v>
      </c>
      <c r="N730" s="1">
        <f t="shared" si="285"/>
        <v>0</v>
      </c>
      <c r="O730" s="1">
        <f t="shared" si="285"/>
        <v>0</v>
      </c>
      <c r="P730" s="1">
        <f t="shared" si="285"/>
        <v>0</v>
      </c>
      <c r="Q730" s="1">
        <f t="shared" si="285"/>
        <v>0</v>
      </c>
    </row>
    <row r="731" spans="1:17" outlineLevel="3" x14ac:dyDescent="0.25">
      <c r="A731" s="5"/>
      <c r="B731" s="5"/>
      <c r="C731" s="10"/>
      <c r="D731" s="11"/>
      <c r="E731" s="6" t="str">
        <f>Financing!E$13</f>
        <v>Time value of money factor</v>
      </c>
      <c r="F731" s="8">
        <f>Financing!F$13</f>
        <v>0</v>
      </c>
      <c r="G731" s="8" t="str">
        <f>Financing!G$13</f>
        <v>factor</v>
      </c>
      <c r="H731" s="8">
        <f>Financing!H$13</f>
        <v>0</v>
      </c>
      <c r="I731" s="8">
        <f>Financing!I$13</f>
        <v>0</v>
      </c>
      <c r="J731" s="8">
        <f>Financing!J$13</f>
        <v>1</v>
      </c>
      <c r="K731" s="8">
        <f>Financing!K$13</f>
        <v>1</v>
      </c>
      <c r="L731" s="8">
        <f>Financing!L$13</f>
        <v>1</v>
      </c>
      <c r="M731" s="8">
        <f>Financing!M$13</f>
        <v>1</v>
      </c>
      <c r="N731" s="8">
        <f>Financing!N$13</f>
        <v>1</v>
      </c>
      <c r="O731" s="8">
        <f>Financing!O$13</f>
        <v>1</v>
      </c>
      <c r="P731" s="8">
        <f>Financing!P$13</f>
        <v>1</v>
      </c>
      <c r="Q731" s="8">
        <f>Financing!Q$13</f>
        <v>1</v>
      </c>
    </row>
    <row r="732" spans="1:17" outlineLevel="3" x14ac:dyDescent="0.25">
      <c r="E732" s="18" t="s">
        <v>1066</v>
      </c>
      <c r="G732" s="18" t="s">
        <v>212</v>
      </c>
      <c r="H732" s="1">
        <f t="shared" ref="H732:H737" si="286">SUM(J732:Q732)</f>
        <v>0</v>
      </c>
      <c r="J732" s="1">
        <f t="shared" ref="J732:Q737" si="287">J725*J$731</f>
        <v>0</v>
      </c>
      <c r="K732" s="1">
        <f t="shared" si="287"/>
        <v>0</v>
      </c>
      <c r="L732" s="1">
        <f t="shared" si="287"/>
        <v>0</v>
      </c>
      <c r="M732" s="1">
        <f t="shared" si="287"/>
        <v>0</v>
      </c>
      <c r="N732" s="1">
        <f t="shared" si="287"/>
        <v>0</v>
      </c>
      <c r="O732" s="1">
        <f t="shared" si="287"/>
        <v>0</v>
      </c>
      <c r="P732" s="1">
        <f t="shared" si="287"/>
        <v>0</v>
      </c>
      <c r="Q732" s="1">
        <f t="shared" si="287"/>
        <v>0</v>
      </c>
    </row>
    <row r="733" spans="1:17" outlineLevel="4" x14ac:dyDescent="0.25">
      <c r="E733" s="18" t="s">
        <v>1067</v>
      </c>
      <c r="G733" s="18" t="s">
        <v>212</v>
      </c>
      <c r="H733" s="1">
        <f t="shared" si="286"/>
        <v>0</v>
      </c>
      <c r="J733" s="1">
        <f t="shared" si="287"/>
        <v>0</v>
      </c>
      <c r="K733" s="1">
        <f t="shared" si="287"/>
        <v>0</v>
      </c>
      <c r="L733" s="1">
        <f t="shared" si="287"/>
        <v>0</v>
      </c>
      <c r="M733" s="1">
        <f t="shared" si="287"/>
        <v>0</v>
      </c>
      <c r="N733" s="1">
        <f t="shared" si="287"/>
        <v>0</v>
      </c>
      <c r="O733" s="1">
        <f t="shared" si="287"/>
        <v>0</v>
      </c>
      <c r="P733" s="1">
        <f t="shared" si="287"/>
        <v>0</v>
      </c>
      <c r="Q733" s="1">
        <f t="shared" si="287"/>
        <v>0</v>
      </c>
    </row>
    <row r="734" spans="1:17" outlineLevel="4" x14ac:dyDescent="0.25">
      <c r="E734" s="18" t="s">
        <v>1068</v>
      </c>
      <c r="G734" s="18" t="s">
        <v>212</v>
      </c>
      <c r="H734" s="1">
        <f t="shared" si="286"/>
        <v>0</v>
      </c>
      <c r="J734" s="1">
        <f t="shared" si="287"/>
        <v>0</v>
      </c>
      <c r="K734" s="1">
        <f t="shared" si="287"/>
        <v>0</v>
      </c>
      <c r="L734" s="1">
        <f t="shared" si="287"/>
        <v>0</v>
      </c>
      <c r="M734" s="1">
        <f t="shared" si="287"/>
        <v>0</v>
      </c>
      <c r="N734" s="1">
        <f t="shared" si="287"/>
        <v>0</v>
      </c>
      <c r="O734" s="1">
        <f t="shared" si="287"/>
        <v>0</v>
      </c>
      <c r="P734" s="1">
        <f t="shared" si="287"/>
        <v>0</v>
      </c>
      <c r="Q734" s="1">
        <f t="shared" si="287"/>
        <v>0</v>
      </c>
    </row>
    <row r="735" spans="1:17" outlineLevel="4" x14ac:dyDescent="0.25">
      <c r="E735" s="18" t="s">
        <v>1069</v>
      </c>
      <c r="G735" s="18" t="s">
        <v>212</v>
      </c>
      <c r="H735" s="1">
        <f t="shared" si="286"/>
        <v>0</v>
      </c>
      <c r="J735" s="1">
        <f t="shared" si="287"/>
        <v>0</v>
      </c>
      <c r="K735" s="1">
        <f t="shared" si="287"/>
        <v>0</v>
      </c>
      <c r="L735" s="1">
        <f t="shared" si="287"/>
        <v>0</v>
      </c>
      <c r="M735" s="1">
        <f t="shared" si="287"/>
        <v>0</v>
      </c>
      <c r="N735" s="1">
        <f t="shared" si="287"/>
        <v>0</v>
      </c>
      <c r="O735" s="1">
        <f t="shared" si="287"/>
        <v>0</v>
      </c>
      <c r="P735" s="1">
        <f t="shared" si="287"/>
        <v>0</v>
      </c>
      <c r="Q735" s="1">
        <f t="shared" si="287"/>
        <v>0</v>
      </c>
    </row>
    <row r="736" spans="1:17" outlineLevel="4" x14ac:dyDescent="0.25">
      <c r="E736" s="18" t="s">
        <v>1070</v>
      </c>
      <c r="G736" s="18" t="s">
        <v>212</v>
      </c>
      <c r="H736" s="1">
        <f t="shared" si="286"/>
        <v>0</v>
      </c>
      <c r="J736" s="1">
        <f t="shared" si="287"/>
        <v>0</v>
      </c>
      <c r="K736" s="1">
        <f t="shared" si="287"/>
        <v>0</v>
      </c>
      <c r="L736" s="1">
        <f t="shared" si="287"/>
        <v>0</v>
      </c>
      <c r="M736" s="1">
        <f t="shared" si="287"/>
        <v>0</v>
      </c>
      <c r="N736" s="1">
        <f t="shared" si="287"/>
        <v>0</v>
      </c>
      <c r="O736" s="1">
        <f t="shared" si="287"/>
        <v>0</v>
      </c>
      <c r="P736" s="1">
        <f t="shared" si="287"/>
        <v>0</v>
      </c>
      <c r="Q736" s="1">
        <f t="shared" si="287"/>
        <v>0</v>
      </c>
    </row>
    <row r="737" spans="1:17" outlineLevel="4" x14ac:dyDescent="0.25">
      <c r="E737" s="18" t="s">
        <v>1071</v>
      </c>
      <c r="G737" s="18" t="s">
        <v>212</v>
      </c>
      <c r="H737" s="1">
        <f t="shared" si="286"/>
        <v>0</v>
      </c>
      <c r="J737" s="1">
        <f t="shared" si="287"/>
        <v>0</v>
      </c>
      <c r="K737" s="1">
        <f t="shared" si="287"/>
        <v>0</v>
      </c>
      <c r="L737" s="1">
        <f t="shared" si="287"/>
        <v>0</v>
      </c>
      <c r="M737" s="1">
        <f t="shared" si="287"/>
        <v>0</v>
      </c>
      <c r="N737" s="1">
        <f t="shared" si="287"/>
        <v>0</v>
      </c>
      <c r="O737" s="1">
        <f t="shared" si="287"/>
        <v>0</v>
      </c>
      <c r="P737" s="1">
        <f t="shared" si="287"/>
        <v>0</v>
      </c>
      <c r="Q737" s="1">
        <f t="shared" si="287"/>
        <v>0</v>
      </c>
    </row>
    <row r="738" spans="1:17" outlineLevel="2" x14ac:dyDescent="0.25"/>
    <row r="739" spans="1:17" outlineLevel="2" x14ac:dyDescent="0.25"/>
    <row r="740" spans="1:17" outlineLevel="2" x14ac:dyDescent="0.25">
      <c r="B740" s="16" t="s">
        <v>1072</v>
      </c>
    </row>
    <row r="741" spans="1:17" outlineLevel="3" x14ac:dyDescent="0.25">
      <c r="E741" s="18" t="str">
        <f t="shared" ref="E741:Q741" si="288">E$732</f>
        <v xml:space="preserve">Time-adjusted variance to totex allowance - enhanced engagement schemes - real (WR) </v>
      </c>
      <c r="F741" s="1">
        <f t="shared" si="288"/>
        <v>0</v>
      </c>
      <c r="G741" s="1" t="str">
        <f t="shared" si="288"/>
        <v>£m</v>
      </c>
      <c r="H741" s="1">
        <f t="shared" si="288"/>
        <v>0</v>
      </c>
      <c r="I741" s="1">
        <f t="shared" si="288"/>
        <v>0</v>
      </c>
      <c r="J741" s="1">
        <f t="shared" si="288"/>
        <v>0</v>
      </c>
      <c r="K741" s="1">
        <f t="shared" si="288"/>
        <v>0</v>
      </c>
      <c r="L741" s="1">
        <f t="shared" si="288"/>
        <v>0</v>
      </c>
      <c r="M741" s="1">
        <f t="shared" si="288"/>
        <v>0</v>
      </c>
      <c r="N741" s="1">
        <f t="shared" si="288"/>
        <v>0</v>
      </c>
      <c r="O741" s="1">
        <f t="shared" si="288"/>
        <v>0</v>
      </c>
      <c r="P741" s="1">
        <f t="shared" si="288"/>
        <v>0</v>
      </c>
      <c r="Q741" s="1">
        <f t="shared" si="288"/>
        <v>0</v>
      </c>
    </row>
    <row r="742" spans="1:17" outlineLevel="4" x14ac:dyDescent="0.25">
      <c r="E742" s="18" t="str">
        <f t="shared" ref="E742:Q742" si="289">E$733</f>
        <v xml:space="preserve">Time-adjusted variance to totex allowance - enhanced engagement schemes - real (WN+) </v>
      </c>
      <c r="F742" s="1">
        <f t="shared" si="289"/>
        <v>0</v>
      </c>
      <c r="G742" s="1" t="str">
        <f t="shared" si="289"/>
        <v>£m</v>
      </c>
      <c r="H742" s="1">
        <f t="shared" si="289"/>
        <v>0</v>
      </c>
      <c r="I742" s="1">
        <f t="shared" si="289"/>
        <v>0</v>
      </c>
      <c r="J742" s="1">
        <f t="shared" si="289"/>
        <v>0</v>
      </c>
      <c r="K742" s="1">
        <f t="shared" si="289"/>
        <v>0</v>
      </c>
      <c r="L742" s="1">
        <f t="shared" si="289"/>
        <v>0</v>
      </c>
      <c r="M742" s="1">
        <f t="shared" si="289"/>
        <v>0</v>
      </c>
      <c r="N742" s="1">
        <f t="shared" si="289"/>
        <v>0</v>
      </c>
      <c r="O742" s="1">
        <f t="shared" si="289"/>
        <v>0</v>
      </c>
      <c r="P742" s="1">
        <f t="shared" si="289"/>
        <v>0</v>
      </c>
      <c r="Q742" s="1">
        <f t="shared" si="289"/>
        <v>0</v>
      </c>
    </row>
    <row r="743" spans="1:17" outlineLevel="4" x14ac:dyDescent="0.25">
      <c r="E743" s="18" t="str">
        <f t="shared" ref="E743:Q743" si="290">E$734</f>
        <v xml:space="preserve">Time-adjusted variance to totex allowance - enhanced engagement schemes - real (WWN+) </v>
      </c>
      <c r="F743" s="1">
        <f t="shared" si="290"/>
        <v>0</v>
      </c>
      <c r="G743" s="1" t="str">
        <f t="shared" si="290"/>
        <v>£m</v>
      </c>
      <c r="H743" s="1">
        <f t="shared" si="290"/>
        <v>0</v>
      </c>
      <c r="I743" s="1">
        <f t="shared" si="290"/>
        <v>0</v>
      </c>
      <c r="J743" s="1">
        <f t="shared" si="290"/>
        <v>0</v>
      </c>
      <c r="K743" s="1">
        <f t="shared" si="290"/>
        <v>0</v>
      </c>
      <c r="L743" s="1">
        <f t="shared" si="290"/>
        <v>0</v>
      </c>
      <c r="M743" s="1">
        <f t="shared" si="290"/>
        <v>0</v>
      </c>
      <c r="N743" s="1">
        <f t="shared" si="290"/>
        <v>0</v>
      </c>
      <c r="O743" s="1">
        <f t="shared" si="290"/>
        <v>0</v>
      </c>
      <c r="P743" s="1">
        <f t="shared" si="290"/>
        <v>0</v>
      </c>
      <c r="Q743" s="1">
        <f t="shared" si="290"/>
        <v>0</v>
      </c>
    </row>
    <row r="744" spans="1:17" outlineLevel="4" x14ac:dyDescent="0.25">
      <c r="E744" s="18" t="str">
        <f t="shared" ref="E744:Q744" si="291">E$735</f>
        <v xml:space="preserve">Time-adjusted variance to totex allowance - enhanced engagement schemes - real (BIO) </v>
      </c>
      <c r="F744" s="1">
        <f t="shared" si="291"/>
        <v>0</v>
      </c>
      <c r="G744" s="1" t="str">
        <f t="shared" si="291"/>
        <v>£m</v>
      </c>
      <c r="H744" s="1">
        <f t="shared" si="291"/>
        <v>0</v>
      </c>
      <c r="I744" s="1">
        <f t="shared" si="291"/>
        <v>0</v>
      </c>
      <c r="J744" s="1">
        <f t="shared" si="291"/>
        <v>0</v>
      </c>
      <c r="K744" s="1">
        <f t="shared" si="291"/>
        <v>0</v>
      </c>
      <c r="L744" s="1">
        <f t="shared" si="291"/>
        <v>0</v>
      </c>
      <c r="M744" s="1">
        <f t="shared" si="291"/>
        <v>0</v>
      </c>
      <c r="N744" s="1">
        <f t="shared" si="291"/>
        <v>0</v>
      </c>
      <c r="O744" s="1">
        <f t="shared" si="291"/>
        <v>0</v>
      </c>
      <c r="P744" s="1">
        <f t="shared" si="291"/>
        <v>0</v>
      </c>
      <c r="Q744" s="1">
        <f t="shared" si="291"/>
        <v>0</v>
      </c>
    </row>
    <row r="745" spans="1:17" outlineLevel="4" x14ac:dyDescent="0.25">
      <c r="E745" s="18" t="str">
        <f t="shared" ref="E745:Q745" si="292">E$736</f>
        <v xml:space="preserve">Time-adjusted variance to totex allowance - enhanced engagement schemes - real (ADDN1) </v>
      </c>
      <c r="F745" s="1">
        <f t="shared" si="292"/>
        <v>0</v>
      </c>
      <c r="G745" s="1" t="str">
        <f t="shared" si="292"/>
        <v>£m</v>
      </c>
      <c r="H745" s="1">
        <f t="shared" si="292"/>
        <v>0</v>
      </c>
      <c r="I745" s="1">
        <f t="shared" si="292"/>
        <v>0</v>
      </c>
      <c r="J745" s="1">
        <f t="shared" si="292"/>
        <v>0</v>
      </c>
      <c r="K745" s="1">
        <f t="shared" si="292"/>
        <v>0</v>
      </c>
      <c r="L745" s="1">
        <f t="shared" si="292"/>
        <v>0</v>
      </c>
      <c r="M745" s="1">
        <f t="shared" si="292"/>
        <v>0</v>
      </c>
      <c r="N745" s="1">
        <f t="shared" si="292"/>
        <v>0</v>
      </c>
      <c r="O745" s="1">
        <f t="shared" si="292"/>
        <v>0</v>
      </c>
      <c r="P745" s="1">
        <f t="shared" si="292"/>
        <v>0</v>
      </c>
      <c r="Q745" s="1">
        <f t="shared" si="292"/>
        <v>0</v>
      </c>
    </row>
    <row r="746" spans="1:17" outlineLevel="4" x14ac:dyDescent="0.25">
      <c r="E746" s="18" t="str">
        <f t="shared" ref="E746:Q746" si="293">E$737</f>
        <v xml:space="preserve">Time-adjusted variance to totex allowance - enhanced engagement schemes - real (ADDN2) </v>
      </c>
      <c r="F746" s="1">
        <f t="shared" si="293"/>
        <v>0</v>
      </c>
      <c r="G746" s="1" t="str">
        <f t="shared" si="293"/>
        <v>£m</v>
      </c>
      <c r="H746" s="1">
        <f t="shared" si="293"/>
        <v>0</v>
      </c>
      <c r="I746" s="1">
        <f t="shared" si="293"/>
        <v>0</v>
      </c>
      <c r="J746" s="1">
        <f t="shared" si="293"/>
        <v>0</v>
      </c>
      <c r="K746" s="1">
        <f t="shared" si="293"/>
        <v>0</v>
      </c>
      <c r="L746" s="1">
        <f t="shared" si="293"/>
        <v>0</v>
      </c>
      <c r="M746" s="1">
        <f t="shared" si="293"/>
        <v>0</v>
      </c>
      <c r="N746" s="1">
        <f t="shared" si="293"/>
        <v>0</v>
      </c>
      <c r="O746" s="1">
        <f t="shared" si="293"/>
        <v>0</v>
      </c>
      <c r="P746" s="1">
        <f t="shared" si="293"/>
        <v>0</v>
      </c>
      <c r="Q746" s="1">
        <f t="shared" si="293"/>
        <v>0</v>
      </c>
    </row>
    <row r="747" spans="1:17" outlineLevel="3" x14ac:dyDescent="0.25">
      <c r="A747" s="5"/>
      <c r="B747" s="5"/>
      <c r="C747" s="10"/>
      <c r="D747" s="11"/>
      <c r="E747" s="6" t="s">
        <v>1073</v>
      </c>
      <c r="F747" s="2">
        <f t="shared" ref="F747:F752" si="294">SUM($J741:$Q741)</f>
        <v>0</v>
      </c>
      <c r="G747" s="6" t="s">
        <v>212</v>
      </c>
      <c r="H747" s="1"/>
    </row>
    <row r="748" spans="1:17" outlineLevel="4" x14ac:dyDescent="0.25">
      <c r="A748" s="5"/>
      <c r="B748" s="5"/>
      <c r="C748" s="10"/>
      <c r="D748" s="11"/>
      <c r="E748" s="6" t="s">
        <v>1074</v>
      </c>
      <c r="F748" s="2">
        <f t="shared" si="294"/>
        <v>0</v>
      </c>
      <c r="G748" s="6" t="s">
        <v>212</v>
      </c>
      <c r="H748" s="1"/>
    </row>
    <row r="749" spans="1:17" outlineLevel="4" x14ac:dyDescent="0.25">
      <c r="A749" s="5"/>
      <c r="B749" s="5"/>
      <c r="C749" s="10"/>
      <c r="D749" s="11"/>
      <c r="E749" s="6" t="s">
        <v>1075</v>
      </c>
      <c r="F749" s="2">
        <f t="shared" si="294"/>
        <v>0</v>
      </c>
      <c r="G749" s="6" t="s">
        <v>212</v>
      </c>
      <c r="H749" s="1"/>
    </row>
    <row r="750" spans="1:17" outlineLevel="4" x14ac:dyDescent="0.25">
      <c r="A750" s="5"/>
      <c r="B750" s="5"/>
      <c r="C750" s="10"/>
      <c r="D750" s="11"/>
      <c r="E750" s="6" t="s">
        <v>1076</v>
      </c>
      <c r="F750" s="2">
        <f t="shared" si="294"/>
        <v>0</v>
      </c>
      <c r="G750" s="6" t="s">
        <v>212</v>
      </c>
      <c r="H750" s="1"/>
    </row>
    <row r="751" spans="1:17" outlineLevel="4" x14ac:dyDescent="0.25">
      <c r="A751" s="5"/>
      <c r="B751" s="5"/>
      <c r="C751" s="10"/>
      <c r="D751" s="11"/>
      <c r="E751" s="6" t="s">
        <v>1077</v>
      </c>
      <c r="F751" s="2">
        <f t="shared" si="294"/>
        <v>0</v>
      </c>
      <c r="G751" s="6" t="s">
        <v>212</v>
      </c>
      <c r="H751" s="1"/>
    </row>
    <row r="752" spans="1:17" outlineLevel="4" x14ac:dyDescent="0.25">
      <c r="A752" s="5"/>
      <c r="B752" s="5"/>
      <c r="C752" s="10"/>
      <c r="D752" s="11"/>
      <c r="E752" s="6" t="s">
        <v>1078</v>
      </c>
      <c r="F752" s="2">
        <f t="shared" si="294"/>
        <v>0</v>
      </c>
      <c r="G752" s="6" t="s">
        <v>212</v>
      </c>
      <c r="H752" s="1"/>
    </row>
    <row r="753" spans="1:8" outlineLevel="2" x14ac:dyDescent="0.25"/>
    <row r="754" spans="1:8" outlineLevel="1" x14ac:dyDescent="0.25"/>
    <row r="755" spans="1:8" outlineLevel="1" x14ac:dyDescent="0.25">
      <c r="B755" s="16" t="s">
        <v>683</v>
      </c>
    </row>
    <row r="756" spans="1:8" outlineLevel="2" x14ac:dyDescent="0.25">
      <c r="B756" s="16" t="s">
        <v>1079</v>
      </c>
    </row>
    <row r="757" spans="1:8" outlineLevel="3" x14ac:dyDescent="0.25">
      <c r="E757" s="18" t="str">
        <f t="shared" ref="E757:G757" si="295">E$747</f>
        <v xml:space="preserve">Total variance to totex allowance - enhanced engagement schemes - real (WR) </v>
      </c>
      <c r="F757" s="1">
        <f t="shared" si="295"/>
        <v>0</v>
      </c>
      <c r="G757" s="18" t="str">
        <f t="shared" si="295"/>
        <v>£m</v>
      </c>
      <c r="H757" s="1"/>
    </row>
    <row r="758" spans="1:8" outlineLevel="4" x14ac:dyDescent="0.25">
      <c r="E758" s="18" t="str">
        <f t="shared" ref="E758:G758" si="296">E$748</f>
        <v xml:space="preserve">Total variance to totex allowance - enhanced engagement schemes - real (WN+) </v>
      </c>
      <c r="F758" s="1">
        <f t="shared" si="296"/>
        <v>0</v>
      </c>
      <c r="G758" s="18" t="str">
        <f t="shared" si="296"/>
        <v>£m</v>
      </c>
      <c r="H758" s="1"/>
    </row>
    <row r="759" spans="1:8" outlineLevel="4" x14ac:dyDescent="0.25">
      <c r="E759" s="18" t="str">
        <f t="shared" ref="E759:G759" si="297">E$749</f>
        <v xml:space="preserve">Total variance to totex allowance - enhanced engagement schemes - real (WWN+) </v>
      </c>
      <c r="F759" s="1">
        <f t="shared" si="297"/>
        <v>0</v>
      </c>
      <c r="G759" s="18" t="str">
        <f t="shared" si="297"/>
        <v>£m</v>
      </c>
      <c r="H759" s="1"/>
    </row>
    <row r="760" spans="1:8" outlineLevel="4" x14ac:dyDescent="0.25">
      <c r="E760" s="18" t="str">
        <f t="shared" ref="E760:G760" si="298">E$750</f>
        <v xml:space="preserve">Total variance to totex allowance - enhanced engagement schemes - real (BIO) </v>
      </c>
      <c r="F760" s="1">
        <f t="shared" si="298"/>
        <v>0</v>
      </c>
      <c r="G760" s="18" t="str">
        <f t="shared" si="298"/>
        <v>£m</v>
      </c>
      <c r="H760" s="1"/>
    </row>
    <row r="761" spans="1:8" outlineLevel="4" x14ac:dyDescent="0.25">
      <c r="E761" s="18" t="str">
        <f t="shared" ref="E761:G761" si="299">E$751</f>
        <v xml:space="preserve">Total variance to totex allowance - enhanced engagement schemes - real (ADDN1) </v>
      </c>
      <c r="F761" s="1">
        <f t="shared" si="299"/>
        <v>0</v>
      </c>
      <c r="G761" s="18" t="str">
        <f t="shared" si="299"/>
        <v>£m</v>
      </c>
      <c r="H761" s="1"/>
    </row>
    <row r="762" spans="1:8" outlineLevel="4" x14ac:dyDescent="0.25">
      <c r="E762" s="18" t="str">
        <f t="shared" ref="E762:G762" si="300">E$752</f>
        <v xml:space="preserve">Total variance to totex allowance - enhanced engagement schemes - real (ADDN2) </v>
      </c>
      <c r="F762" s="1">
        <f t="shared" si="300"/>
        <v>0</v>
      </c>
      <c r="G762" s="18" t="str">
        <f t="shared" si="300"/>
        <v>£m</v>
      </c>
      <c r="H762" s="1"/>
    </row>
    <row r="763" spans="1:8" outlineLevel="3" x14ac:dyDescent="0.25">
      <c r="A763" s="5"/>
      <c r="B763" s="5"/>
      <c r="C763" s="10"/>
      <c r="D763" s="11"/>
      <c r="E763" s="6" t="str">
        <f>Inputs!E$360</f>
        <v>Enhanced engagement schemes - cost sharing outperformance rate - company share</v>
      </c>
      <c r="F763" s="7">
        <f>Inputs!F$360</f>
        <v>0</v>
      </c>
      <c r="G763" s="6" t="str">
        <f>Inputs!G$360</f>
        <v>%</v>
      </c>
      <c r="H763" s="17"/>
    </row>
    <row r="764" spans="1:8" outlineLevel="3" x14ac:dyDescent="0.25">
      <c r="A764" s="5"/>
      <c r="B764" s="5"/>
      <c r="C764" s="10"/>
      <c r="D764" s="11"/>
      <c r="E764" s="6" t="str">
        <f>Inputs!E$361</f>
        <v>Enhanced engagement schemes - cost sharing underperformance rate - company share</v>
      </c>
      <c r="F764" s="7">
        <f>Inputs!F$361</f>
        <v>0</v>
      </c>
      <c r="G764" s="6" t="str">
        <f>Inputs!G$361</f>
        <v>%</v>
      </c>
      <c r="H764" s="17"/>
    </row>
    <row r="765" spans="1:8" outlineLevel="3" x14ac:dyDescent="0.25">
      <c r="E765" s="18" t="s">
        <v>1080</v>
      </c>
      <c r="F765" s="17">
        <f t="shared" ref="F765:F770" si="301">IF($F757&lt;0,$F$763,$F$764)</f>
        <v>0</v>
      </c>
      <c r="G765" s="18" t="s">
        <v>451</v>
      </c>
      <c r="H765" s="17"/>
    </row>
    <row r="766" spans="1:8" outlineLevel="4" x14ac:dyDescent="0.25">
      <c r="E766" s="18" t="s">
        <v>1081</v>
      </c>
      <c r="F766" s="17">
        <f t="shared" si="301"/>
        <v>0</v>
      </c>
      <c r="G766" s="18" t="s">
        <v>451</v>
      </c>
      <c r="H766" s="17"/>
    </row>
    <row r="767" spans="1:8" outlineLevel="4" x14ac:dyDescent="0.25">
      <c r="E767" s="18" t="s">
        <v>1082</v>
      </c>
      <c r="F767" s="17">
        <f t="shared" si="301"/>
        <v>0</v>
      </c>
      <c r="G767" s="18" t="s">
        <v>451</v>
      </c>
      <c r="H767" s="17"/>
    </row>
    <row r="768" spans="1:8" outlineLevel="4" x14ac:dyDescent="0.25">
      <c r="E768" s="18" t="s">
        <v>1083</v>
      </c>
      <c r="F768" s="17">
        <f t="shared" si="301"/>
        <v>0</v>
      </c>
      <c r="G768" s="18" t="s">
        <v>451</v>
      </c>
      <c r="H768" s="17"/>
    </row>
    <row r="769" spans="2:8" outlineLevel="4" x14ac:dyDescent="0.25">
      <c r="E769" s="18" t="s">
        <v>1084</v>
      </c>
      <c r="F769" s="17">
        <f t="shared" si="301"/>
        <v>0</v>
      </c>
      <c r="G769" s="18" t="s">
        <v>451</v>
      </c>
      <c r="H769" s="17"/>
    </row>
    <row r="770" spans="2:8" outlineLevel="4" x14ac:dyDescent="0.25">
      <c r="E770" s="18" t="s">
        <v>1085</v>
      </c>
      <c r="F770" s="17">
        <f t="shared" si="301"/>
        <v>0</v>
      </c>
      <c r="G770" s="18" t="s">
        <v>451</v>
      </c>
      <c r="H770" s="17"/>
    </row>
    <row r="771" spans="2:8" outlineLevel="2" x14ac:dyDescent="0.25"/>
    <row r="772" spans="2:8" outlineLevel="2" x14ac:dyDescent="0.25"/>
    <row r="773" spans="2:8" outlineLevel="2" x14ac:dyDescent="0.25">
      <c r="B773" s="16" t="s">
        <v>1086</v>
      </c>
    </row>
    <row r="774" spans="2:8" outlineLevel="3" x14ac:dyDescent="0.25">
      <c r="E774" s="18" t="str">
        <f t="shared" ref="E774:G774" si="302">E$747</f>
        <v xml:space="preserve">Total variance to totex allowance - enhanced engagement schemes - real (WR) </v>
      </c>
      <c r="F774" s="1">
        <f t="shared" si="302"/>
        <v>0</v>
      </c>
      <c r="G774" s="18" t="str">
        <f t="shared" si="302"/>
        <v>£m</v>
      </c>
      <c r="H774" s="1"/>
    </row>
    <row r="775" spans="2:8" outlineLevel="4" x14ac:dyDescent="0.25">
      <c r="E775" s="18" t="str">
        <f t="shared" ref="E775:G775" si="303">E$748</f>
        <v xml:space="preserve">Total variance to totex allowance - enhanced engagement schemes - real (WN+) </v>
      </c>
      <c r="F775" s="1">
        <f t="shared" si="303"/>
        <v>0</v>
      </c>
      <c r="G775" s="18" t="str">
        <f t="shared" si="303"/>
        <v>£m</v>
      </c>
      <c r="H775" s="1"/>
    </row>
    <row r="776" spans="2:8" outlineLevel="4" x14ac:dyDescent="0.25">
      <c r="E776" s="18" t="str">
        <f t="shared" ref="E776:G776" si="304">E$749</f>
        <v xml:space="preserve">Total variance to totex allowance - enhanced engagement schemes - real (WWN+) </v>
      </c>
      <c r="F776" s="1">
        <f t="shared" si="304"/>
        <v>0</v>
      </c>
      <c r="G776" s="18" t="str">
        <f t="shared" si="304"/>
        <v>£m</v>
      </c>
      <c r="H776" s="1"/>
    </row>
    <row r="777" spans="2:8" outlineLevel="4" x14ac:dyDescent="0.25">
      <c r="E777" s="18" t="str">
        <f t="shared" ref="E777:G777" si="305">E$750</f>
        <v xml:space="preserve">Total variance to totex allowance - enhanced engagement schemes - real (BIO) </v>
      </c>
      <c r="F777" s="1">
        <f t="shared" si="305"/>
        <v>0</v>
      </c>
      <c r="G777" s="18" t="str">
        <f t="shared" si="305"/>
        <v>£m</v>
      </c>
      <c r="H777" s="1"/>
    </row>
    <row r="778" spans="2:8" outlineLevel="4" x14ac:dyDescent="0.25">
      <c r="E778" s="18" t="str">
        <f t="shared" ref="E778:G778" si="306">E$751</f>
        <v xml:space="preserve">Total variance to totex allowance - enhanced engagement schemes - real (ADDN1) </v>
      </c>
      <c r="F778" s="1">
        <f t="shared" si="306"/>
        <v>0</v>
      </c>
      <c r="G778" s="18" t="str">
        <f t="shared" si="306"/>
        <v>£m</v>
      </c>
      <c r="H778" s="1"/>
    </row>
    <row r="779" spans="2:8" outlineLevel="4" x14ac:dyDescent="0.25">
      <c r="E779" s="18" t="str">
        <f t="shared" ref="E779:G779" si="307">E$752</f>
        <v xml:space="preserve">Total variance to totex allowance - enhanced engagement schemes - real (ADDN2) </v>
      </c>
      <c r="F779" s="1">
        <f t="shared" si="307"/>
        <v>0</v>
      </c>
      <c r="G779" s="18" t="str">
        <f t="shared" si="307"/>
        <v>£m</v>
      </c>
      <c r="H779" s="1"/>
    </row>
    <row r="780" spans="2:8" outlineLevel="3" x14ac:dyDescent="0.25">
      <c r="E780" s="18" t="str">
        <f t="shared" ref="E780:G780" si="308">E$765</f>
        <v xml:space="preserve">Active sharing rate - enhanced engagement schemes (WR) </v>
      </c>
      <c r="F780" s="17">
        <f t="shared" si="308"/>
        <v>0</v>
      </c>
      <c r="G780" s="18" t="str">
        <f t="shared" si="308"/>
        <v>%</v>
      </c>
      <c r="H780" s="17"/>
    </row>
    <row r="781" spans="2:8" outlineLevel="4" x14ac:dyDescent="0.25">
      <c r="E781" s="18" t="str">
        <f t="shared" ref="E781:G781" si="309">E$766</f>
        <v xml:space="preserve">Active sharing rate - enhanced engagement schemes (WN+) </v>
      </c>
      <c r="F781" s="17">
        <f t="shared" si="309"/>
        <v>0</v>
      </c>
      <c r="G781" s="18" t="str">
        <f t="shared" si="309"/>
        <v>%</v>
      </c>
      <c r="H781" s="17"/>
    </row>
    <row r="782" spans="2:8" outlineLevel="4" x14ac:dyDescent="0.25">
      <c r="E782" s="18" t="str">
        <f t="shared" ref="E782:G782" si="310">E$767</f>
        <v xml:space="preserve">Active sharing rate - enhanced engagement schemes (WWN+) </v>
      </c>
      <c r="F782" s="17">
        <f t="shared" si="310"/>
        <v>0</v>
      </c>
      <c r="G782" s="18" t="str">
        <f t="shared" si="310"/>
        <v>%</v>
      </c>
      <c r="H782" s="17"/>
    </row>
    <row r="783" spans="2:8" outlineLevel="4" x14ac:dyDescent="0.25">
      <c r="E783" s="18" t="str">
        <f t="shared" ref="E783:G783" si="311">E$768</f>
        <v xml:space="preserve">Active sharing rate - enhanced engagement schemes (BIO) </v>
      </c>
      <c r="F783" s="17">
        <f t="shared" si="311"/>
        <v>0</v>
      </c>
      <c r="G783" s="18" t="str">
        <f t="shared" si="311"/>
        <v>%</v>
      </c>
      <c r="H783" s="17"/>
    </row>
    <row r="784" spans="2:8" outlineLevel="4" x14ac:dyDescent="0.25">
      <c r="E784" s="18" t="str">
        <f t="shared" ref="E784:G784" si="312">E$769</f>
        <v xml:space="preserve">Active sharing rate - enhanced engagement schemes (ADDN1) </v>
      </c>
      <c r="F784" s="17">
        <f t="shared" si="312"/>
        <v>0</v>
      </c>
      <c r="G784" s="18" t="str">
        <f t="shared" si="312"/>
        <v>%</v>
      </c>
      <c r="H784" s="17"/>
    </row>
    <row r="785" spans="1:17" outlineLevel="4" x14ac:dyDescent="0.25">
      <c r="E785" s="18" t="str">
        <f t="shared" ref="E785:G785" si="313">E$770</f>
        <v xml:space="preserve">Active sharing rate - enhanced engagement schemes (ADDN2) </v>
      </c>
      <c r="F785" s="17">
        <f t="shared" si="313"/>
        <v>0</v>
      </c>
      <c r="G785" s="18" t="str">
        <f t="shared" si="313"/>
        <v>%</v>
      </c>
      <c r="H785" s="17"/>
    </row>
    <row r="786" spans="1:17" outlineLevel="3" x14ac:dyDescent="0.25">
      <c r="E786" s="18" t="s">
        <v>1087</v>
      </c>
      <c r="F786" s="1">
        <f t="shared" ref="F786:F791" si="314">$F774*(1-$F780)</f>
        <v>0</v>
      </c>
      <c r="G786" s="18" t="s">
        <v>212</v>
      </c>
      <c r="H786" s="1"/>
    </row>
    <row r="787" spans="1:17" outlineLevel="4" x14ac:dyDescent="0.25">
      <c r="E787" s="18" t="s">
        <v>1088</v>
      </c>
      <c r="F787" s="1">
        <f t="shared" si="314"/>
        <v>0</v>
      </c>
      <c r="G787" s="18" t="s">
        <v>212</v>
      </c>
      <c r="H787" s="1"/>
    </row>
    <row r="788" spans="1:17" outlineLevel="4" x14ac:dyDescent="0.25">
      <c r="E788" s="18" t="s">
        <v>1089</v>
      </c>
      <c r="F788" s="1">
        <f t="shared" si="314"/>
        <v>0</v>
      </c>
      <c r="G788" s="18" t="s">
        <v>212</v>
      </c>
      <c r="H788" s="1"/>
    </row>
    <row r="789" spans="1:17" outlineLevel="4" x14ac:dyDescent="0.25">
      <c r="E789" s="18" t="s">
        <v>1090</v>
      </c>
      <c r="F789" s="1">
        <f t="shared" si="314"/>
        <v>0</v>
      </c>
      <c r="G789" s="18" t="s">
        <v>212</v>
      </c>
      <c r="H789" s="1"/>
    </row>
    <row r="790" spans="1:17" outlineLevel="4" x14ac:dyDescent="0.25">
      <c r="E790" s="18" t="s">
        <v>1091</v>
      </c>
      <c r="F790" s="1">
        <f t="shared" si="314"/>
        <v>0</v>
      </c>
      <c r="G790" s="18" t="s">
        <v>212</v>
      </c>
      <c r="H790" s="1"/>
    </row>
    <row r="791" spans="1:17" outlineLevel="4" x14ac:dyDescent="0.25">
      <c r="E791" s="18" t="s">
        <v>1092</v>
      </c>
      <c r="F791" s="1">
        <f t="shared" si="314"/>
        <v>0</v>
      </c>
      <c r="G791" s="18" t="s">
        <v>212</v>
      </c>
      <c r="H791" s="1"/>
    </row>
    <row r="792" spans="1:17" outlineLevel="2" x14ac:dyDescent="0.25"/>
    <row r="794" spans="1:17" x14ac:dyDescent="0.25">
      <c r="A794" s="16" t="s">
        <v>1093</v>
      </c>
    </row>
    <row r="795" spans="1:17" outlineLevel="1" x14ac:dyDescent="0.25">
      <c r="B795" s="16" t="s">
        <v>1094</v>
      </c>
    </row>
    <row r="796" spans="1:17" outlineLevel="2" x14ac:dyDescent="0.25">
      <c r="A796" s="5"/>
      <c r="B796" s="5"/>
      <c r="C796" s="10"/>
      <c r="D796" s="11"/>
      <c r="E796" s="6" t="str">
        <f>Inputs!E$291</f>
        <v xml:space="preserve">Actual totex for cost sharing reconciliation - large schemes gated process - nominal (WR) </v>
      </c>
      <c r="F796" s="2">
        <f>Inputs!F$291</f>
        <v>0</v>
      </c>
      <c r="G796" s="2" t="str">
        <f>Inputs!G$291</f>
        <v>£m</v>
      </c>
      <c r="H796" s="2">
        <f>Inputs!H$291</f>
        <v>0</v>
      </c>
      <c r="I796" s="2">
        <f>Inputs!I$291</f>
        <v>0</v>
      </c>
      <c r="J796" s="2">
        <f>Inputs!J$291</f>
        <v>0</v>
      </c>
      <c r="K796" s="2">
        <f>Inputs!K$291</f>
        <v>0</v>
      </c>
      <c r="L796" s="2">
        <f>Inputs!L$291</f>
        <v>0</v>
      </c>
      <c r="M796" s="2">
        <f>Inputs!M$291</f>
        <v>0</v>
      </c>
      <c r="N796" s="2">
        <f>Inputs!N$291</f>
        <v>0</v>
      </c>
      <c r="O796" s="2">
        <f>Inputs!O$291</f>
        <v>0</v>
      </c>
      <c r="P796" s="2">
        <f>Inputs!P$291</f>
        <v>0</v>
      </c>
      <c r="Q796" s="2">
        <f>Inputs!Q$291</f>
        <v>0</v>
      </c>
    </row>
    <row r="797" spans="1:17" outlineLevel="3" x14ac:dyDescent="0.25">
      <c r="A797" s="5"/>
      <c r="B797" s="5"/>
      <c r="C797" s="10"/>
      <c r="D797" s="11"/>
      <c r="E797" s="6" t="str">
        <f>Inputs!E$292</f>
        <v xml:space="preserve">Actual totex for cost sharing reconciliation - large schemes gated process - nominal (WN+) </v>
      </c>
      <c r="F797" s="2">
        <f>Inputs!F$292</f>
        <v>0</v>
      </c>
      <c r="G797" s="2" t="str">
        <f>Inputs!G$292</f>
        <v>£m</v>
      </c>
      <c r="H797" s="2">
        <f>Inputs!H$292</f>
        <v>0</v>
      </c>
      <c r="I797" s="2">
        <f>Inputs!I$292</f>
        <v>0</v>
      </c>
      <c r="J797" s="2">
        <f>Inputs!J$292</f>
        <v>0</v>
      </c>
      <c r="K797" s="2">
        <f>Inputs!K$292</f>
        <v>0</v>
      </c>
      <c r="L797" s="2">
        <f>Inputs!L$292</f>
        <v>0</v>
      </c>
      <c r="M797" s="2">
        <f>Inputs!M$292</f>
        <v>0</v>
      </c>
      <c r="N797" s="2">
        <f>Inputs!N$292</f>
        <v>0</v>
      </c>
      <c r="O797" s="2">
        <f>Inputs!O$292</f>
        <v>0</v>
      </c>
      <c r="P797" s="2">
        <f>Inputs!P$292</f>
        <v>0</v>
      </c>
      <c r="Q797" s="2">
        <f>Inputs!Q$292</f>
        <v>0</v>
      </c>
    </row>
    <row r="798" spans="1:17" outlineLevel="3" x14ac:dyDescent="0.25">
      <c r="A798" s="5"/>
      <c r="B798" s="5"/>
      <c r="C798" s="10"/>
      <c r="D798" s="11"/>
      <c r="E798" s="6" t="str">
        <f>Inputs!E$293</f>
        <v xml:space="preserve">Actual totex for cost sharing reconciliation - large schemes gated process - nominal (WWN+) </v>
      </c>
      <c r="F798" s="2">
        <f>Inputs!F$293</f>
        <v>0</v>
      </c>
      <c r="G798" s="2" t="str">
        <f>Inputs!G$293</f>
        <v>£m</v>
      </c>
      <c r="H798" s="2">
        <f>Inputs!H$293</f>
        <v>0</v>
      </c>
      <c r="I798" s="2">
        <f>Inputs!I$293</f>
        <v>0</v>
      </c>
      <c r="J798" s="2">
        <f>Inputs!J$293</f>
        <v>0</v>
      </c>
      <c r="K798" s="2">
        <f>Inputs!K$293</f>
        <v>0</v>
      </c>
      <c r="L798" s="2">
        <f>Inputs!L$293</f>
        <v>0</v>
      </c>
      <c r="M798" s="2">
        <f>Inputs!M$293</f>
        <v>0</v>
      </c>
      <c r="N798" s="2">
        <f>Inputs!N$293</f>
        <v>0</v>
      </c>
      <c r="O798" s="2">
        <f>Inputs!O$293</f>
        <v>0</v>
      </c>
      <c r="P798" s="2">
        <f>Inputs!P$293</f>
        <v>0</v>
      </c>
      <c r="Q798" s="2">
        <f>Inputs!Q$293</f>
        <v>0</v>
      </c>
    </row>
    <row r="799" spans="1:17" outlineLevel="3" x14ac:dyDescent="0.25">
      <c r="A799" s="5"/>
      <c r="B799" s="5"/>
      <c r="C799" s="10"/>
      <c r="D799" s="11"/>
      <c r="E799" s="6" t="str">
        <f>Inputs!E$294</f>
        <v xml:space="preserve">Actual totex for cost sharing reconciliation - large schemes gated process - nominal (BIO) </v>
      </c>
      <c r="F799" s="2">
        <f>Inputs!F$294</f>
        <v>0</v>
      </c>
      <c r="G799" s="2" t="str">
        <f>Inputs!G$294</f>
        <v>£m</v>
      </c>
      <c r="H799" s="2">
        <f>Inputs!H$294</f>
        <v>0</v>
      </c>
      <c r="I799" s="2">
        <f>Inputs!I$294</f>
        <v>0</v>
      </c>
      <c r="J799" s="2">
        <f>Inputs!J$294</f>
        <v>0</v>
      </c>
      <c r="K799" s="2">
        <f>Inputs!K$294</f>
        <v>0</v>
      </c>
      <c r="L799" s="2">
        <f>Inputs!L$294</f>
        <v>0</v>
      </c>
      <c r="M799" s="2">
        <f>Inputs!M$294</f>
        <v>0</v>
      </c>
      <c r="N799" s="2">
        <f>Inputs!N$294</f>
        <v>0</v>
      </c>
      <c r="O799" s="2">
        <f>Inputs!O$294</f>
        <v>0</v>
      </c>
      <c r="P799" s="2">
        <f>Inputs!P$294</f>
        <v>0</v>
      </c>
      <c r="Q799" s="2">
        <f>Inputs!Q$294</f>
        <v>0</v>
      </c>
    </row>
    <row r="800" spans="1:17" outlineLevel="3" x14ac:dyDescent="0.25">
      <c r="A800" s="5"/>
      <c r="B800" s="5"/>
      <c r="C800" s="10"/>
      <c r="D800" s="11"/>
      <c r="E800" s="6" t="str">
        <f>Inputs!E$295</f>
        <v xml:space="preserve">Actual totex for cost sharing reconciliation - large schemes gated process - nominal (ADDN1) </v>
      </c>
      <c r="F800" s="2">
        <f>Inputs!F$295</f>
        <v>0</v>
      </c>
      <c r="G800" s="2" t="str">
        <f>Inputs!G$295</f>
        <v>£m</v>
      </c>
      <c r="H800" s="2">
        <f>Inputs!H$295</f>
        <v>0</v>
      </c>
      <c r="I800" s="2">
        <f>Inputs!I$295</f>
        <v>0</v>
      </c>
      <c r="J800" s="2">
        <f>Inputs!J$295</f>
        <v>0</v>
      </c>
      <c r="K800" s="2">
        <f>Inputs!K$295</f>
        <v>0</v>
      </c>
      <c r="L800" s="2">
        <f>Inputs!L$295</f>
        <v>0</v>
      </c>
      <c r="M800" s="2">
        <f>Inputs!M$295</f>
        <v>0</v>
      </c>
      <c r="N800" s="2">
        <f>Inputs!N$295</f>
        <v>0</v>
      </c>
      <c r="O800" s="2">
        <f>Inputs!O$295</f>
        <v>0</v>
      </c>
      <c r="P800" s="2">
        <f>Inputs!P$295</f>
        <v>0</v>
      </c>
      <c r="Q800" s="2">
        <f>Inputs!Q$295</f>
        <v>0</v>
      </c>
    </row>
    <row r="801" spans="1:17" outlineLevel="3" x14ac:dyDescent="0.25">
      <c r="A801" s="5"/>
      <c r="B801" s="5"/>
      <c r="C801" s="10"/>
      <c r="D801" s="11"/>
      <c r="E801" s="6" t="str">
        <f>Inputs!E$296</f>
        <v xml:space="preserve">Actual totex for cost sharing reconciliation - large schemes gated process - nominal (ADDN2) </v>
      </c>
      <c r="F801" s="2">
        <f>Inputs!F$296</f>
        <v>0</v>
      </c>
      <c r="G801" s="2" t="str">
        <f>Inputs!G$296</f>
        <v>£m</v>
      </c>
      <c r="H801" s="2">
        <f>Inputs!H$296</f>
        <v>0</v>
      </c>
      <c r="I801" s="2">
        <f>Inputs!I$296</f>
        <v>0</v>
      </c>
      <c r="J801" s="2">
        <f>Inputs!J$296</f>
        <v>0</v>
      </c>
      <c r="K801" s="2">
        <f>Inputs!K$296</f>
        <v>0</v>
      </c>
      <c r="L801" s="2">
        <f>Inputs!L$296</f>
        <v>0</v>
      </c>
      <c r="M801" s="2">
        <f>Inputs!M$296</f>
        <v>0</v>
      </c>
      <c r="N801" s="2">
        <f>Inputs!N$296</f>
        <v>0</v>
      </c>
      <c r="O801" s="2">
        <f>Inputs!O$296</f>
        <v>0</v>
      </c>
      <c r="P801" s="2">
        <f>Inputs!P$296</f>
        <v>0</v>
      </c>
      <c r="Q801" s="2">
        <f>Inputs!Q$296</f>
        <v>0</v>
      </c>
    </row>
    <row r="802" spans="1:17" outlineLevel="2" x14ac:dyDescent="0.25">
      <c r="A802" s="5"/>
      <c r="B802" s="5"/>
      <c r="C802" s="10"/>
      <c r="D802" s="11"/>
      <c r="E802" s="6" t="str">
        <f>Indexation!E$43</f>
        <v>CPI(H) - FYA - inflate from base year (2022-23) average</v>
      </c>
      <c r="F802" s="7">
        <f>Indexation!F$43</f>
        <v>0</v>
      </c>
      <c r="G802" s="7" t="str">
        <f>Indexation!G$43</f>
        <v>%</v>
      </c>
      <c r="H802" s="7">
        <f>Indexation!H$43</f>
        <v>0</v>
      </c>
      <c r="I802" s="7">
        <f>Indexation!I$43</f>
        <v>0</v>
      </c>
      <c r="J802" s="7">
        <f>Indexation!J$43</f>
        <v>0</v>
      </c>
      <c r="K802" s="7">
        <f>Indexation!K$43</f>
        <v>0</v>
      </c>
      <c r="L802" s="7">
        <f>Indexation!L$43</f>
        <v>0</v>
      </c>
      <c r="M802" s="7">
        <f>Indexation!M$43</f>
        <v>0</v>
      </c>
      <c r="N802" s="7">
        <f>Indexation!N$43</f>
        <v>0</v>
      </c>
      <c r="O802" s="7">
        <f>Indexation!O$43</f>
        <v>0</v>
      </c>
      <c r="P802" s="7">
        <f>Indexation!P$43</f>
        <v>0</v>
      </c>
      <c r="Q802" s="7">
        <f>Indexation!Q$43</f>
        <v>0</v>
      </c>
    </row>
    <row r="803" spans="1:17" outlineLevel="2" x14ac:dyDescent="0.25">
      <c r="A803" s="5"/>
      <c r="B803" s="5"/>
      <c r="C803" s="10"/>
      <c r="D803" s="11"/>
      <c r="E803" s="6" t="str">
        <f>Time!E$56</f>
        <v>Forecast period flag</v>
      </c>
      <c r="F803" s="3">
        <f>Time!F$56</f>
        <v>0</v>
      </c>
      <c r="G803" s="3" t="str">
        <f>Time!G$56</f>
        <v>flag</v>
      </c>
      <c r="H803" s="3">
        <f>Time!H$56</f>
        <v>5</v>
      </c>
      <c r="I803" s="3">
        <f>Time!I$56</f>
        <v>0</v>
      </c>
      <c r="J803" s="3">
        <f>Time!J$56</f>
        <v>0</v>
      </c>
      <c r="K803" s="3">
        <f>Time!K$56</f>
        <v>0</v>
      </c>
      <c r="L803" s="3">
        <f>Time!L$56</f>
        <v>1</v>
      </c>
      <c r="M803" s="3">
        <f>Time!M$56</f>
        <v>1</v>
      </c>
      <c r="N803" s="3">
        <f>Time!N$56</f>
        <v>1</v>
      </c>
      <c r="O803" s="3">
        <f>Time!O$56</f>
        <v>1</v>
      </c>
      <c r="P803" s="3">
        <f>Time!P$56</f>
        <v>1</v>
      </c>
      <c r="Q803" s="3">
        <f>Time!Q$56</f>
        <v>0</v>
      </c>
    </row>
    <row r="804" spans="1:17" outlineLevel="2" x14ac:dyDescent="0.25">
      <c r="E804" s="18" t="s">
        <v>1095</v>
      </c>
      <c r="G804" s="18" t="s">
        <v>212</v>
      </c>
      <c r="H804" s="1">
        <f t="shared" ref="H804:H809" si="315">SUM(J804:Q804)</f>
        <v>0</v>
      </c>
      <c r="J804" s="1">
        <f t="shared" ref="J804:Q809" si="316">IF(J$802=0,0,(J796/J$802)*J$803)</f>
        <v>0</v>
      </c>
      <c r="K804" s="1">
        <f t="shared" si="316"/>
        <v>0</v>
      </c>
      <c r="L804" s="1">
        <f t="shared" si="316"/>
        <v>0</v>
      </c>
      <c r="M804" s="1">
        <f t="shared" si="316"/>
        <v>0</v>
      </c>
      <c r="N804" s="1">
        <f t="shared" si="316"/>
        <v>0</v>
      </c>
      <c r="O804" s="1">
        <f t="shared" si="316"/>
        <v>0</v>
      </c>
      <c r="P804" s="1">
        <f t="shared" si="316"/>
        <v>0</v>
      </c>
      <c r="Q804" s="1">
        <f t="shared" si="316"/>
        <v>0</v>
      </c>
    </row>
    <row r="805" spans="1:17" outlineLevel="3" x14ac:dyDescent="0.25">
      <c r="E805" s="18" t="s">
        <v>1096</v>
      </c>
      <c r="G805" s="18" t="s">
        <v>212</v>
      </c>
      <c r="H805" s="1">
        <f t="shared" si="315"/>
        <v>0</v>
      </c>
      <c r="J805" s="1">
        <f t="shared" si="316"/>
        <v>0</v>
      </c>
      <c r="K805" s="1">
        <f t="shared" si="316"/>
        <v>0</v>
      </c>
      <c r="L805" s="1">
        <f t="shared" si="316"/>
        <v>0</v>
      </c>
      <c r="M805" s="1">
        <f t="shared" si="316"/>
        <v>0</v>
      </c>
      <c r="N805" s="1">
        <f t="shared" si="316"/>
        <v>0</v>
      </c>
      <c r="O805" s="1">
        <f t="shared" si="316"/>
        <v>0</v>
      </c>
      <c r="P805" s="1">
        <f t="shared" si="316"/>
        <v>0</v>
      </c>
      <c r="Q805" s="1">
        <f t="shared" si="316"/>
        <v>0</v>
      </c>
    </row>
    <row r="806" spans="1:17" outlineLevel="3" x14ac:dyDescent="0.25">
      <c r="E806" s="18" t="s">
        <v>1097</v>
      </c>
      <c r="G806" s="18" t="s">
        <v>212</v>
      </c>
      <c r="H806" s="1">
        <f t="shared" si="315"/>
        <v>0</v>
      </c>
      <c r="J806" s="1">
        <f t="shared" si="316"/>
        <v>0</v>
      </c>
      <c r="K806" s="1">
        <f t="shared" si="316"/>
        <v>0</v>
      </c>
      <c r="L806" s="1">
        <f t="shared" si="316"/>
        <v>0</v>
      </c>
      <c r="M806" s="1">
        <f t="shared" si="316"/>
        <v>0</v>
      </c>
      <c r="N806" s="1">
        <f t="shared" si="316"/>
        <v>0</v>
      </c>
      <c r="O806" s="1">
        <f t="shared" si="316"/>
        <v>0</v>
      </c>
      <c r="P806" s="1">
        <f t="shared" si="316"/>
        <v>0</v>
      </c>
      <c r="Q806" s="1">
        <f t="shared" si="316"/>
        <v>0</v>
      </c>
    </row>
    <row r="807" spans="1:17" outlineLevel="3" x14ac:dyDescent="0.25">
      <c r="E807" s="18" t="s">
        <v>1098</v>
      </c>
      <c r="G807" s="18" t="s">
        <v>212</v>
      </c>
      <c r="H807" s="1">
        <f t="shared" si="315"/>
        <v>0</v>
      </c>
      <c r="J807" s="1">
        <f t="shared" si="316"/>
        <v>0</v>
      </c>
      <c r="K807" s="1">
        <f t="shared" si="316"/>
        <v>0</v>
      </c>
      <c r="L807" s="1">
        <f t="shared" si="316"/>
        <v>0</v>
      </c>
      <c r="M807" s="1">
        <f t="shared" si="316"/>
        <v>0</v>
      </c>
      <c r="N807" s="1">
        <f t="shared" si="316"/>
        <v>0</v>
      </c>
      <c r="O807" s="1">
        <f t="shared" si="316"/>
        <v>0</v>
      </c>
      <c r="P807" s="1">
        <f t="shared" si="316"/>
        <v>0</v>
      </c>
      <c r="Q807" s="1">
        <f t="shared" si="316"/>
        <v>0</v>
      </c>
    </row>
    <row r="808" spans="1:17" outlineLevel="3" x14ac:dyDescent="0.25">
      <c r="E808" s="18" t="s">
        <v>1099</v>
      </c>
      <c r="G808" s="18" t="s">
        <v>212</v>
      </c>
      <c r="H808" s="1">
        <f t="shared" si="315"/>
        <v>0</v>
      </c>
      <c r="J808" s="1">
        <f t="shared" si="316"/>
        <v>0</v>
      </c>
      <c r="K808" s="1">
        <f t="shared" si="316"/>
        <v>0</v>
      </c>
      <c r="L808" s="1">
        <f t="shared" si="316"/>
        <v>0</v>
      </c>
      <c r="M808" s="1">
        <f t="shared" si="316"/>
        <v>0</v>
      </c>
      <c r="N808" s="1">
        <f t="shared" si="316"/>
        <v>0</v>
      </c>
      <c r="O808" s="1">
        <f t="shared" si="316"/>
        <v>0</v>
      </c>
      <c r="P808" s="1">
        <f t="shared" si="316"/>
        <v>0</v>
      </c>
      <c r="Q808" s="1">
        <f t="shared" si="316"/>
        <v>0</v>
      </c>
    </row>
    <row r="809" spans="1:17" outlineLevel="3" x14ac:dyDescent="0.25">
      <c r="E809" s="18" t="s">
        <v>1100</v>
      </c>
      <c r="G809" s="18" t="s">
        <v>212</v>
      </c>
      <c r="H809" s="1">
        <f t="shared" si="315"/>
        <v>0</v>
      </c>
      <c r="J809" s="1">
        <f t="shared" si="316"/>
        <v>0</v>
      </c>
      <c r="K809" s="1">
        <f t="shared" si="316"/>
        <v>0</v>
      </c>
      <c r="L809" s="1">
        <f t="shared" si="316"/>
        <v>0</v>
      </c>
      <c r="M809" s="1">
        <f t="shared" si="316"/>
        <v>0</v>
      </c>
      <c r="N809" s="1">
        <f t="shared" si="316"/>
        <v>0</v>
      </c>
      <c r="O809" s="1">
        <f t="shared" si="316"/>
        <v>0</v>
      </c>
      <c r="P809" s="1">
        <f t="shared" si="316"/>
        <v>0</v>
      </c>
      <c r="Q809" s="1">
        <f t="shared" si="316"/>
        <v>0</v>
      </c>
    </row>
    <row r="810" spans="1:17" outlineLevel="1" x14ac:dyDescent="0.25"/>
    <row r="811" spans="1:17" outlineLevel="1" x14ac:dyDescent="0.25"/>
    <row r="812" spans="1:17" outlineLevel="1" x14ac:dyDescent="0.25"/>
    <row r="813" spans="1:17" outlineLevel="1" x14ac:dyDescent="0.25">
      <c r="B813" s="16" t="s">
        <v>661</v>
      </c>
    </row>
    <row r="814" spans="1:17" outlineLevel="2" x14ac:dyDescent="0.25">
      <c r="B814" s="16" t="s">
        <v>1101</v>
      </c>
    </row>
    <row r="815" spans="1:17" outlineLevel="3" x14ac:dyDescent="0.25">
      <c r="E815" s="18" t="str">
        <f t="shared" ref="E815:Q815" si="317">E$804</f>
        <v xml:space="preserve">Actual totex for cost sharing reconciliation - large schemes gated process - real (WR) </v>
      </c>
      <c r="F815" s="1">
        <f t="shared" si="317"/>
        <v>0</v>
      </c>
      <c r="G815" s="1" t="str">
        <f t="shared" si="317"/>
        <v>£m</v>
      </c>
      <c r="H815" s="1">
        <f t="shared" si="317"/>
        <v>0</v>
      </c>
      <c r="I815" s="1">
        <f t="shared" si="317"/>
        <v>0</v>
      </c>
      <c r="J815" s="1">
        <f t="shared" si="317"/>
        <v>0</v>
      </c>
      <c r="K815" s="1">
        <f t="shared" si="317"/>
        <v>0</v>
      </c>
      <c r="L815" s="1">
        <f t="shared" si="317"/>
        <v>0</v>
      </c>
      <c r="M815" s="1">
        <f t="shared" si="317"/>
        <v>0</v>
      </c>
      <c r="N815" s="1">
        <f t="shared" si="317"/>
        <v>0</v>
      </c>
      <c r="O815" s="1">
        <f t="shared" si="317"/>
        <v>0</v>
      </c>
      <c r="P815" s="1">
        <f t="shared" si="317"/>
        <v>0</v>
      </c>
      <c r="Q815" s="1">
        <f t="shared" si="317"/>
        <v>0</v>
      </c>
    </row>
    <row r="816" spans="1:17" outlineLevel="4" x14ac:dyDescent="0.25">
      <c r="E816" s="18" t="str">
        <f t="shared" ref="E816:Q816" si="318">E$805</f>
        <v xml:space="preserve">Actual totex for cost sharing reconciliation - large schemes gated process - real (WN+) </v>
      </c>
      <c r="F816" s="1">
        <f t="shared" si="318"/>
        <v>0</v>
      </c>
      <c r="G816" s="1" t="str">
        <f t="shared" si="318"/>
        <v>£m</v>
      </c>
      <c r="H816" s="1">
        <f t="shared" si="318"/>
        <v>0</v>
      </c>
      <c r="I816" s="1">
        <f t="shared" si="318"/>
        <v>0</v>
      </c>
      <c r="J816" s="1">
        <f t="shared" si="318"/>
        <v>0</v>
      </c>
      <c r="K816" s="1">
        <f t="shared" si="318"/>
        <v>0</v>
      </c>
      <c r="L816" s="1">
        <f t="shared" si="318"/>
        <v>0</v>
      </c>
      <c r="M816" s="1">
        <f t="shared" si="318"/>
        <v>0</v>
      </c>
      <c r="N816" s="1">
        <f t="shared" si="318"/>
        <v>0</v>
      </c>
      <c r="O816" s="1">
        <f t="shared" si="318"/>
        <v>0</v>
      </c>
      <c r="P816" s="1">
        <f t="shared" si="318"/>
        <v>0</v>
      </c>
      <c r="Q816" s="1">
        <f t="shared" si="318"/>
        <v>0</v>
      </c>
    </row>
    <row r="817" spans="1:17" outlineLevel="4" x14ac:dyDescent="0.25">
      <c r="E817" s="18" t="str">
        <f t="shared" ref="E817:Q817" si="319">E$806</f>
        <v xml:space="preserve">Actual totex for cost sharing reconciliation - large schemes gated process - real (WWN+) </v>
      </c>
      <c r="F817" s="1">
        <f t="shared" si="319"/>
        <v>0</v>
      </c>
      <c r="G817" s="1" t="str">
        <f t="shared" si="319"/>
        <v>£m</v>
      </c>
      <c r="H817" s="1">
        <f t="shared" si="319"/>
        <v>0</v>
      </c>
      <c r="I817" s="1">
        <f t="shared" si="319"/>
        <v>0</v>
      </c>
      <c r="J817" s="1">
        <f t="shared" si="319"/>
        <v>0</v>
      </c>
      <c r="K817" s="1">
        <f t="shared" si="319"/>
        <v>0</v>
      </c>
      <c r="L817" s="1">
        <f t="shared" si="319"/>
        <v>0</v>
      </c>
      <c r="M817" s="1">
        <f t="shared" si="319"/>
        <v>0</v>
      </c>
      <c r="N817" s="1">
        <f t="shared" si="319"/>
        <v>0</v>
      </c>
      <c r="O817" s="1">
        <f t="shared" si="319"/>
        <v>0</v>
      </c>
      <c r="P817" s="1">
        <f t="shared" si="319"/>
        <v>0</v>
      </c>
      <c r="Q817" s="1">
        <f t="shared" si="319"/>
        <v>0</v>
      </c>
    </row>
    <row r="818" spans="1:17" outlineLevel="4" x14ac:dyDescent="0.25">
      <c r="E818" s="18" t="str">
        <f t="shared" ref="E818:Q818" si="320">E$807</f>
        <v xml:space="preserve">Actual totex for cost sharing reconciliation - large schemes gated process - real (BIO) </v>
      </c>
      <c r="F818" s="1">
        <f t="shared" si="320"/>
        <v>0</v>
      </c>
      <c r="G818" s="1" t="str">
        <f t="shared" si="320"/>
        <v>£m</v>
      </c>
      <c r="H818" s="1">
        <f t="shared" si="320"/>
        <v>0</v>
      </c>
      <c r="I818" s="1">
        <f t="shared" si="320"/>
        <v>0</v>
      </c>
      <c r="J818" s="1">
        <f t="shared" si="320"/>
        <v>0</v>
      </c>
      <c r="K818" s="1">
        <f t="shared" si="320"/>
        <v>0</v>
      </c>
      <c r="L818" s="1">
        <f t="shared" si="320"/>
        <v>0</v>
      </c>
      <c r="M818" s="1">
        <f t="shared" si="320"/>
        <v>0</v>
      </c>
      <c r="N818" s="1">
        <f t="shared" si="320"/>
        <v>0</v>
      </c>
      <c r="O818" s="1">
        <f t="shared" si="320"/>
        <v>0</v>
      </c>
      <c r="P818" s="1">
        <f t="shared" si="320"/>
        <v>0</v>
      </c>
      <c r="Q818" s="1">
        <f t="shared" si="320"/>
        <v>0</v>
      </c>
    </row>
    <row r="819" spans="1:17" outlineLevel="4" x14ac:dyDescent="0.25">
      <c r="E819" s="18" t="str">
        <f t="shared" ref="E819:Q819" si="321">E$808</f>
        <v xml:space="preserve">Actual totex for cost sharing reconciliation - large schemes gated process - real (ADDN1) </v>
      </c>
      <c r="F819" s="1">
        <f t="shared" si="321"/>
        <v>0</v>
      </c>
      <c r="G819" s="1" t="str">
        <f t="shared" si="321"/>
        <v>£m</v>
      </c>
      <c r="H819" s="1">
        <f t="shared" si="321"/>
        <v>0</v>
      </c>
      <c r="I819" s="1">
        <f t="shared" si="321"/>
        <v>0</v>
      </c>
      <c r="J819" s="1">
        <f t="shared" si="321"/>
        <v>0</v>
      </c>
      <c r="K819" s="1">
        <f t="shared" si="321"/>
        <v>0</v>
      </c>
      <c r="L819" s="1">
        <f t="shared" si="321"/>
        <v>0</v>
      </c>
      <c r="M819" s="1">
        <f t="shared" si="321"/>
        <v>0</v>
      </c>
      <c r="N819" s="1">
        <f t="shared" si="321"/>
        <v>0</v>
      </c>
      <c r="O819" s="1">
        <f t="shared" si="321"/>
        <v>0</v>
      </c>
      <c r="P819" s="1">
        <f t="shared" si="321"/>
        <v>0</v>
      </c>
      <c r="Q819" s="1">
        <f t="shared" si="321"/>
        <v>0</v>
      </c>
    </row>
    <row r="820" spans="1:17" outlineLevel="4" x14ac:dyDescent="0.25">
      <c r="E820" s="18" t="str">
        <f t="shared" ref="E820:Q820" si="322">E$809</f>
        <v xml:space="preserve">Actual totex for cost sharing reconciliation - large schemes gated process - real (ADDN2) </v>
      </c>
      <c r="F820" s="1">
        <f t="shared" si="322"/>
        <v>0</v>
      </c>
      <c r="G820" s="1" t="str">
        <f t="shared" si="322"/>
        <v>£m</v>
      </c>
      <c r="H820" s="1">
        <f t="shared" si="322"/>
        <v>0</v>
      </c>
      <c r="I820" s="1">
        <f t="shared" si="322"/>
        <v>0</v>
      </c>
      <c r="J820" s="1">
        <f t="shared" si="322"/>
        <v>0</v>
      </c>
      <c r="K820" s="1">
        <f t="shared" si="322"/>
        <v>0</v>
      </c>
      <c r="L820" s="1">
        <f t="shared" si="322"/>
        <v>0</v>
      </c>
      <c r="M820" s="1">
        <f t="shared" si="322"/>
        <v>0</v>
      </c>
      <c r="N820" s="1">
        <f t="shared" si="322"/>
        <v>0</v>
      </c>
      <c r="O820" s="1">
        <f t="shared" si="322"/>
        <v>0</v>
      </c>
      <c r="P820" s="1">
        <f t="shared" si="322"/>
        <v>0</v>
      </c>
      <c r="Q820" s="1">
        <f t="shared" si="322"/>
        <v>0</v>
      </c>
    </row>
    <row r="821" spans="1:17" outlineLevel="3" x14ac:dyDescent="0.25">
      <c r="A821" s="5"/>
      <c r="B821" s="5"/>
      <c r="C821" s="10"/>
      <c r="D821" s="11"/>
      <c r="E821" s="6" t="str">
        <f>Inputs!E$92</f>
        <v xml:space="preserve">Totex allowance for cost sharing - large schemes gated process - real (WR) </v>
      </c>
      <c r="F821" s="2">
        <f>Inputs!F$92</f>
        <v>0</v>
      </c>
      <c r="G821" s="2" t="str">
        <f>Inputs!G$92</f>
        <v>£m</v>
      </c>
      <c r="H821" s="2">
        <f>Inputs!H$92</f>
        <v>0</v>
      </c>
      <c r="I821" s="2">
        <f>Inputs!I$92</f>
        <v>0</v>
      </c>
      <c r="J821" s="2">
        <f>Inputs!J$92</f>
        <v>0</v>
      </c>
      <c r="K821" s="2">
        <f>Inputs!K$92</f>
        <v>0</v>
      </c>
      <c r="L821" s="2">
        <f>Inputs!L$92</f>
        <v>0</v>
      </c>
      <c r="M821" s="2">
        <f>Inputs!M$92</f>
        <v>0</v>
      </c>
      <c r="N821" s="2">
        <f>Inputs!N$92</f>
        <v>0</v>
      </c>
      <c r="O821" s="2">
        <f>Inputs!O$92</f>
        <v>0</v>
      </c>
      <c r="P821" s="2">
        <f>Inputs!P$92</f>
        <v>0</v>
      </c>
      <c r="Q821" s="2">
        <f>Inputs!Q$92</f>
        <v>0</v>
      </c>
    </row>
    <row r="822" spans="1:17" outlineLevel="4" x14ac:dyDescent="0.25">
      <c r="A822" s="5"/>
      <c r="B822" s="5"/>
      <c r="C822" s="10"/>
      <c r="D822" s="11"/>
      <c r="E822" s="6" t="str">
        <f>Inputs!E$93</f>
        <v xml:space="preserve">Totex allowance for cost sharing - large schemes gated process - real (WN+) </v>
      </c>
      <c r="F822" s="2">
        <f>Inputs!F$93</f>
        <v>0</v>
      </c>
      <c r="G822" s="2" t="str">
        <f>Inputs!G$93</f>
        <v>£m</v>
      </c>
      <c r="H822" s="2">
        <f>Inputs!H$93</f>
        <v>0</v>
      </c>
      <c r="I822" s="2">
        <f>Inputs!I$93</f>
        <v>0</v>
      </c>
      <c r="J822" s="2">
        <f>Inputs!J$93</f>
        <v>0</v>
      </c>
      <c r="K822" s="2">
        <f>Inputs!K$93</f>
        <v>0</v>
      </c>
      <c r="L822" s="2">
        <f>Inputs!L$93</f>
        <v>0</v>
      </c>
      <c r="M822" s="2">
        <f>Inputs!M$93</f>
        <v>0</v>
      </c>
      <c r="N822" s="2">
        <f>Inputs!N$93</f>
        <v>0</v>
      </c>
      <c r="O822" s="2">
        <f>Inputs!O$93</f>
        <v>0</v>
      </c>
      <c r="P822" s="2">
        <f>Inputs!P$93</f>
        <v>0</v>
      </c>
      <c r="Q822" s="2">
        <f>Inputs!Q$93</f>
        <v>0</v>
      </c>
    </row>
    <row r="823" spans="1:17" outlineLevel="4" x14ac:dyDescent="0.25">
      <c r="A823" s="5"/>
      <c r="B823" s="5"/>
      <c r="C823" s="10"/>
      <c r="D823" s="11"/>
      <c r="E823" s="6" t="str">
        <f>Inputs!E$94</f>
        <v xml:space="preserve">Totex allowance for cost sharing - large schemes gated process - real (WWN+) </v>
      </c>
      <c r="F823" s="2">
        <f>Inputs!F$94</f>
        <v>0</v>
      </c>
      <c r="G823" s="2" t="str">
        <f>Inputs!G$94</f>
        <v>£m</v>
      </c>
      <c r="H823" s="2">
        <f>Inputs!H$94</f>
        <v>0</v>
      </c>
      <c r="I823" s="2">
        <f>Inputs!I$94</f>
        <v>0</v>
      </c>
      <c r="J823" s="2">
        <f>Inputs!J$94</f>
        <v>0</v>
      </c>
      <c r="K823" s="2">
        <f>Inputs!K$94</f>
        <v>0</v>
      </c>
      <c r="L823" s="2">
        <f>Inputs!L$94</f>
        <v>0</v>
      </c>
      <c r="M823" s="2">
        <f>Inputs!M$94</f>
        <v>0</v>
      </c>
      <c r="N823" s="2">
        <f>Inputs!N$94</f>
        <v>0</v>
      </c>
      <c r="O823" s="2">
        <f>Inputs!O$94</f>
        <v>0</v>
      </c>
      <c r="P823" s="2">
        <f>Inputs!P$94</f>
        <v>0</v>
      </c>
      <c r="Q823" s="2">
        <f>Inputs!Q$94</f>
        <v>0</v>
      </c>
    </row>
    <row r="824" spans="1:17" outlineLevel="4" x14ac:dyDescent="0.25">
      <c r="A824" s="5"/>
      <c r="B824" s="5"/>
      <c r="C824" s="10"/>
      <c r="D824" s="11"/>
      <c r="E824" s="6" t="str">
        <f>Inputs!E$95</f>
        <v xml:space="preserve">Totex allowance for cost sharing - large schemes gated process - real (BIO) </v>
      </c>
      <c r="F824" s="2">
        <f>Inputs!F$95</f>
        <v>0</v>
      </c>
      <c r="G824" s="2" t="str">
        <f>Inputs!G$95</f>
        <v>£m</v>
      </c>
      <c r="H824" s="2">
        <f>Inputs!H$95</f>
        <v>0</v>
      </c>
      <c r="I824" s="2">
        <f>Inputs!I$95</f>
        <v>0</v>
      </c>
      <c r="J824" s="2">
        <f>Inputs!J$95</f>
        <v>0</v>
      </c>
      <c r="K824" s="2">
        <f>Inputs!K$95</f>
        <v>0</v>
      </c>
      <c r="L824" s="2">
        <f>Inputs!L$95</f>
        <v>0</v>
      </c>
      <c r="M824" s="2">
        <f>Inputs!M$95</f>
        <v>0</v>
      </c>
      <c r="N824" s="2">
        <f>Inputs!N$95</f>
        <v>0</v>
      </c>
      <c r="O824" s="2">
        <f>Inputs!O$95</f>
        <v>0</v>
      </c>
      <c r="P824" s="2">
        <f>Inputs!P$95</f>
        <v>0</v>
      </c>
      <c r="Q824" s="2">
        <f>Inputs!Q$95</f>
        <v>0</v>
      </c>
    </row>
    <row r="825" spans="1:17" outlineLevel="4" x14ac:dyDescent="0.25">
      <c r="A825" s="5"/>
      <c r="B825" s="5"/>
      <c r="C825" s="10"/>
      <c r="D825" s="11"/>
      <c r="E825" s="6" t="str">
        <f>Inputs!E$96</f>
        <v xml:space="preserve">Totex allowance for cost sharing - large schemes gated process - real (ADDN1) </v>
      </c>
      <c r="F825" s="2">
        <f>Inputs!F$96</f>
        <v>0</v>
      </c>
      <c r="G825" s="2" t="str">
        <f>Inputs!G$96</f>
        <v>£m</v>
      </c>
      <c r="H825" s="2">
        <f>Inputs!H$96</f>
        <v>0</v>
      </c>
      <c r="I825" s="2">
        <f>Inputs!I$96</f>
        <v>0</v>
      </c>
      <c r="J825" s="2">
        <f>Inputs!J$96</f>
        <v>0</v>
      </c>
      <c r="K825" s="2">
        <f>Inputs!K$96</f>
        <v>0</v>
      </c>
      <c r="L825" s="2">
        <f>Inputs!L$96</f>
        <v>0</v>
      </c>
      <c r="M825" s="2">
        <f>Inputs!M$96</f>
        <v>0</v>
      </c>
      <c r="N825" s="2">
        <f>Inputs!N$96</f>
        <v>0</v>
      </c>
      <c r="O825" s="2">
        <f>Inputs!O$96</f>
        <v>0</v>
      </c>
      <c r="P825" s="2">
        <f>Inputs!P$96</f>
        <v>0</v>
      </c>
      <c r="Q825" s="2">
        <f>Inputs!Q$96</f>
        <v>0</v>
      </c>
    </row>
    <row r="826" spans="1:17" outlineLevel="4" x14ac:dyDescent="0.25">
      <c r="A826" s="5"/>
      <c r="B826" s="5"/>
      <c r="C826" s="10"/>
      <c r="D826" s="11"/>
      <c r="E826" s="6" t="str">
        <f>Inputs!E$97</f>
        <v xml:space="preserve">Totex allowance for cost sharing - large schemes gated process - real (ADDN2) </v>
      </c>
      <c r="F826" s="2">
        <f>Inputs!F$97</f>
        <v>0</v>
      </c>
      <c r="G826" s="2" t="str">
        <f>Inputs!G$97</f>
        <v>£m</v>
      </c>
      <c r="H826" s="2">
        <f>Inputs!H$97</f>
        <v>0</v>
      </c>
      <c r="I826" s="2">
        <f>Inputs!I$97</f>
        <v>0</v>
      </c>
      <c r="J826" s="2">
        <f>Inputs!J$97</f>
        <v>0</v>
      </c>
      <c r="K826" s="2">
        <f>Inputs!K$97</f>
        <v>0</v>
      </c>
      <c r="L826" s="2">
        <f>Inputs!L$97</f>
        <v>0</v>
      </c>
      <c r="M826" s="2">
        <f>Inputs!M$97</f>
        <v>0</v>
      </c>
      <c r="N826" s="2">
        <f>Inputs!N$97</f>
        <v>0</v>
      </c>
      <c r="O826" s="2">
        <f>Inputs!O$97</f>
        <v>0</v>
      </c>
      <c r="P826" s="2">
        <f>Inputs!P$97</f>
        <v>0</v>
      </c>
      <c r="Q826" s="2">
        <f>Inputs!Q$97</f>
        <v>0</v>
      </c>
    </row>
    <row r="827" spans="1:17" outlineLevel="3" x14ac:dyDescent="0.25">
      <c r="A827" s="5"/>
      <c r="B827" s="5"/>
      <c r="C827" s="10"/>
      <c r="D827" s="11"/>
      <c r="E827" s="6" t="str">
        <f>Time!E$56</f>
        <v>Forecast period flag</v>
      </c>
      <c r="F827" s="3">
        <f>Time!F$56</f>
        <v>0</v>
      </c>
      <c r="G827" s="3" t="str">
        <f>Time!G$56</f>
        <v>flag</v>
      </c>
      <c r="H827" s="3">
        <f>Time!H$56</f>
        <v>5</v>
      </c>
      <c r="I827" s="3">
        <f>Time!I$56</f>
        <v>0</v>
      </c>
      <c r="J827" s="3">
        <f>Time!J$56</f>
        <v>0</v>
      </c>
      <c r="K827" s="3">
        <f>Time!K$56</f>
        <v>0</v>
      </c>
      <c r="L827" s="3">
        <f>Time!L$56</f>
        <v>1</v>
      </c>
      <c r="M827" s="3">
        <f>Time!M$56</f>
        <v>1</v>
      </c>
      <c r="N827" s="3">
        <f>Time!N$56</f>
        <v>1</v>
      </c>
      <c r="O827" s="3">
        <f>Time!O$56</f>
        <v>1</v>
      </c>
      <c r="P827" s="3">
        <f>Time!P$56</f>
        <v>1</v>
      </c>
      <c r="Q827" s="3">
        <f>Time!Q$56</f>
        <v>0</v>
      </c>
    </row>
    <row r="828" spans="1:17" outlineLevel="3" x14ac:dyDescent="0.25">
      <c r="E828" s="18" t="s">
        <v>1102</v>
      </c>
      <c r="G828" s="18" t="s">
        <v>212</v>
      </c>
      <c r="H828" s="1">
        <f t="shared" ref="H828:H833" si="323">SUM(J828:Q828)</f>
        <v>0</v>
      </c>
      <c r="J828" s="1">
        <f t="shared" ref="J828:Q833" si="324">(J815-J821)*J$827</f>
        <v>0</v>
      </c>
      <c r="K828" s="1">
        <f t="shared" si="324"/>
        <v>0</v>
      </c>
      <c r="L828" s="1">
        <f t="shared" si="324"/>
        <v>0</v>
      </c>
      <c r="M828" s="1">
        <f t="shared" si="324"/>
        <v>0</v>
      </c>
      <c r="N828" s="1">
        <f t="shared" si="324"/>
        <v>0</v>
      </c>
      <c r="O828" s="1">
        <f t="shared" si="324"/>
        <v>0</v>
      </c>
      <c r="P828" s="1">
        <f t="shared" si="324"/>
        <v>0</v>
      </c>
      <c r="Q828" s="1">
        <f t="shared" si="324"/>
        <v>0</v>
      </c>
    </row>
    <row r="829" spans="1:17" outlineLevel="4" x14ac:dyDescent="0.25">
      <c r="E829" s="18" t="s">
        <v>1103</v>
      </c>
      <c r="G829" s="18" t="s">
        <v>212</v>
      </c>
      <c r="H829" s="1">
        <f t="shared" si="323"/>
        <v>0</v>
      </c>
      <c r="J829" s="1">
        <f t="shared" si="324"/>
        <v>0</v>
      </c>
      <c r="K829" s="1">
        <f t="shared" si="324"/>
        <v>0</v>
      </c>
      <c r="L829" s="1">
        <f t="shared" si="324"/>
        <v>0</v>
      </c>
      <c r="M829" s="1">
        <f t="shared" si="324"/>
        <v>0</v>
      </c>
      <c r="N829" s="1">
        <f t="shared" si="324"/>
        <v>0</v>
      </c>
      <c r="O829" s="1">
        <f t="shared" si="324"/>
        <v>0</v>
      </c>
      <c r="P829" s="1">
        <f t="shared" si="324"/>
        <v>0</v>
      </c>
      <c r="Q829" s="1">
        <f t="shared" si="324"/>
        <v>0</v>
      </c>
    </row>
    <row r="830" spans="1:17" outlineLevel="4" x14ac:dyDescent="0.25">
      <c r="E830" s="18" t="s">
        <v>1104</v>
      </c>
      <c r="G830" s="18" t="s">
        <v>212</v>
      </c>
      <c r="H830" s="1">
        <f t="shared" si="323"/>
        <v>0</v>
      </c>
      <c r="J830" s="1">
        <f t="shared" si="324"/>
        <v>0</v>
      </c>
      <c r="K830" s="1">
        <f t="shared" si="324"/>
        <v>0</v>
      </c>
      <c r="L830" s="1">
        <f t="shared" si="324"/>
        <v>0</v>
      </c>
      <c r="M830" s="1">
        <f t="shared" si="324"/>
        <v>0</v>
      </c>
      <c r="N830" s="1">
        <f t="shared" si="324"/>
        <v>0</v>
      </c>
      <c r="O830" s="1">
        <f t="shared" si="324"/>
        <v>0</v>
      </c>
      <c r="P830" s="1">
        <f t="shared" si="324"/>
        <v>0</v>
      </c>
      <c r="Q830" s="1">
        <f t="shared" si="324"/>
        <v>0</v>
      </c>
    </row>
    <row r="831" spans="1:17" outlineLevel="4" x14ac:dyDescent="0.25">
      <c r="E831" s="18" t="s">
        <v>1105</v>
      </c>
      <c r="G831" s="18" t="s">
        <v>212</v>
      </c>
      <c r="H831" s="1">
        <f t="shared" si="323"/>
        <v>0</v>
      </c>
      <c r="J831" s="1">
        <f t="shared" si="324"/>
        <v>0</v>
      </c>
      <c r="K831" s="1">
        <f t="shared" si="324"/>
        <v>0</v>
      </c>
      <c r="L831" s="1">
        <f t="shared" si="324"/>
        <v>0</v>
      </c>
      <c r="M831" s="1">
        <f t="shared" si="324"/>
        <v>0</v>
      </c>
      <c r="N831" s="1">
        <f t="shared" si="324"/>
        <v>0</v>
      </c>
      <c r="O831" s="1">
        <f t="shared" si="324"/>
        <v>0</v>
      </c>
      <c r="P831" s="1">
        <f t="shared" si="324"/>
        <v>0</v>
      </c>
      <c r="Q831" s="1">
        <f t="shared" si="324"/>
        <v>0</v>
      </c>
    </row>
    <row r="832" spans="1:17" outlineLevel="4" x14ac:dyDescent="0.25">
      <c r="E832" s="18" t="s">
        <v>1106</v>
      </c>
      <c r="G832" s="18" t="s">
        <v>212</v>
      </c>
      <c r="H832" s="1">
        <f t="shared" si="323"/>
        <v>0</v>
      </c>
      <c r="J832" s="1">
        <f t="shared" si="324"/>
        <v>0</v>
      </c>
      <c r="K832" s="1">
        <f t="shared" si="324"/>
        <v>0</v>
      </c>
      <c r="L832" s="1">
        <f t="shared" si="324"/>
        <v>0</v>
      </c>
      <c r="M832" s="1">
        <f t="shared" si="324"/>
        <v>0</v>
      </c>
      <c r="N832" s="1">
        <f t="shared" si="324"/>
        <v>0</v>
      </c>
      <c r="O832" s="1">
        <f t="shared" si="324"/>
        <v>0</v>
      </c>
      <c r="P832" s="1">
        <f t="shared" si="324"/>
        <v>0</v>
      </c>
      <c r="Q832" s="1">
        <f t="shared" si="324"/>
        <v>0</v>
      </c>
    </row>
    <row r="833" spans="1:17" outlineLevel="4" x14ac:dyDescent="0.25">
      <c r="E833" s="18" t="s">
        <v>1107</v>
      </c>
      <c r="G833" s="18" t="s">
        <v>212</v>
      </c>
      <c r="H833" s="1">
        <f t="shared" si="323"/>
        <v>0</v>
      </c>
      <c r="J833" s="1">
        <f t="shared" si="324"/>
        <v>0</v>
      </c>
      <c r="K833" s="1">
        <f t="shared" si="324"/>
        <v>0</v>
      </c>
      <c r="L833" s="1">
        <f t="shared" si="324"/>
        <v>0</v>
      </c>
      <c r="M833" s="1">
        <f t="shared" si="324"/>
        <v>0</v>
      </c>
      <c r="N833" s="1">
        <f t="shared" si="324"/>
        <v>0</v>
      </c>
      <c r="O833" s="1">
        <f t="shared" si="324"/>
        <v>0</v>
      </c>
      <c r="P833" s="1">
        <f t="shared" si="324"/>
        <v>0</v>
      </c>
      <c r="Q833" s="1">
        <f t="shared" si="324"/>
        <v>0</v>
      </c>
    </row>
    <row r="834" spans="1:17" outlineLevel="2" x14ac:dyDescent="0.25"/>
    <row r="835" spans="1:17" outlineLevel="2" x14ac:dyDescent="0.25"/>
    <row r="836" spans="1:17" outlineLevel="2" x14ac:dyDescent="0.25">
      <c r="B836" s="16" t="s">
        <v>1108</v>
      </c>
    </row>
    <row r="837" spans="1:17" outlineLevel="3" x14ac:dyDescent="0.25">
      <c r="E837" s="18" t="str">
        <f t="shared" ref="E837:Q837" si="325">E$828</f>
        <v xml:space="preserve">Variance to totex allowance - large schemes gated process - real (WR) </v>
      </c>
      <c r="F837" s="1">
        <f t="shared" si="325"/>
        <v>0</v>
      </c>
      <c r="G837" s="1" t="str">
        <f t="shared" si="325"/>
        <v>£m</v>
      </c>
      <c r="H837" s="1">
        <f t="shared" si="325"/>
        <v>0</v>
      </c>
      <c r="I837" s="1">
        <f t="shared" si="325"/>
        <v>0</v>
      </c>
      <c r="J837" s="1">
        <f t="shared" si="325"/>
        <v>0</v>
      </c>
      <c r="K837" s="1">
        <f t="shared" si="325"/>
        <v>0</v>
      </c>
      <c r="L837" s="1">
        <f t="shared" si="325"/>
        <v>0</v>
      </c>
      <c r="M837" s="1">
        <f t="shared" si="325"/>
        <v>0</v>
      </c>
      <c r="N837" s="1">
        <f t="shared" si="325"/>
        <v>0</v>
      </c>
      <c r="O837" s="1">
        <f t="shared" si="325"/>
        <v>0</v>
      </c>
      <c r="P837" s="1">
        <f t="shared" si="325"/>
        <v>0</v>
      </c>
      <c r="Q837" s="1">
        <f t="shared" si="325"/>
        <v>0</v>
      </c>
    </row>
    <row r="838" spans="1:17" outlineLevel="4" x14ac:dyDescent="0.25">
      <c r="E838" s="18" t="str">
        <f t="shared" ref="E838:Q838" si="326">E$829</f>
        <v xml:space="preserve">Variance to totex allowance - large schemes gated process - real (WN+) </v>
      </c>
      <c r="F838" s="1">
        <f t="shared" si="326"/>
        <v>0</v>
      </c>
      <c r="G838" s="1" t="str">
        <f t="shared" si="326"/>
        <v>£m</v>
      </c>
      <c r="H838" s="1">
        <f t="shared" si="326"/>
        <v>0</v>
      </c>
      <c r="I838" s="1">
        <f t="shared" si="326"/>
        <v>0</v>
      </c>
      <c r="J838" s="1">
        <f t="shared" si="326"/>
        <v>0</v>
      </c>
      <c r="K838" s="1">
        <f t="shared" si="326"/>
        <v>0</v>
      </c>
      <c r="L838" s="1">
        <f t="shared" si="326"/>
        <v>0</v>
      </c>
      <c r="M838" s="1">
        <f t="shared" si="326"/>
        <v>0</v>
      </c>
      <c r="N838" s="1">
        <f t="shared" si="326"/>
        <v>0</v>
      </c>
      <c r="O838" s="1">
        <f t="shared" si="326"/>
        <v>0</v>
      </c>
      <c r="P838" s="1">
        <f t="shared" si="326"/>
        <v>0</v>
      </c>
      <c r="Q838" s="1">
        <f t="shared" si="326"/>
        <v>0</v>
      </c>
    </row>
    <row r="839" spans="1:17" outlineLevel="4" x14ac:dyDescent="0.25">
      <c r="E839" s="18" t="str">
        <f t="shared" ref="E839:Q839" si="327">E$830</f>
        <v xml:space="preserve">Variance to totex allowance - large schemes gated process - real (WWN+) </v>
      </c>
      <c r="F839" s="1">
        <f t="shared" si="327"/>
        <v>0</v>
      </c>
      <c r="G839" s="1" t="str">
        <f t="shared" si="327"/>
        <v>£m</v>
      </c>
      <c r="H839" s="1">
        <f t="shared" si="327"/>
        <v>0</v>
      </c>
      <c r="I839" s="1">
        <f t="shared" si="327"/>
        <v>0</v>
      </c>
      <c r="J839" s="1">
        <f t="shared" si="327"/>
        <v>0</v>
      </c>
      <c r="K839" s="1">
        <f t="shared" si="327"/>
        <v>0</v>
      </c>
      <c r="L839" s="1">
        <f t="shared" si="327"/>
        <v>0</v>
      </c>
      <c r="M839" s="1">
        <f t="shared" si="327"/>
        <v>0</v>
      </c>
      <c r="N839" s="1">
        <f t="shared" si="327"/>
        <v>0</v>
      </c>
      <c r="O839" s="1">
        <f t="shared" si="327"/>
        <v>0</v>
      </c>
      <c r="P839" s="1">
        <f t="shared" si="327"/>
        <v>0</v>
      </c>
      <c r="Q839" s="1">
        <f t="shared" si="327"/>
        <v>0</v>
      </c>
    </row>
    <row r="840" spans="1:17" outlineLevel="4" x14ac:dyDescent="0.25">
      <c r="E840" s="18" t="str">
        <f t="shared" ref="E840:Q840" si="328">E$831</f>
        <v xml:space="preserve">Variance to totex allowance - large schemes gated process - real (BIO) </v>
      </c>
      <c r="F840" s="1">
        <f t="shared" si="328"/>
        <v>0</v>
      </c>
      <c r="G840" s="1" t="str">
        <f t="shared" si="328"/>
        <v>£m</v>
      </c>
      <c r="H840" s="1">
        <f t="shared" si="328"/>
        <v>0</v>
      </c>
      <c r="I840" s="1">
        <f t="shared" si="328"/>
        <v>0</v>
      </c>
      <c r="J840" s="1">
        <f t="shared" si="328"/>
        <v>0</v>
      </c>
      <c r="K840" s="1">
        <f t="shared" si="328"/>
        <v>0</v>
      </c>
      <c r="L840" s="1">
        <f t="shared" si="328"/>
        <v>0</v>
      </c>
      <c r="M840" s="1">
        <f t="shared" si="328"/>
        <v>0</v>
      </c>
      <c r="N840" s="1">
        <f t="shared" si="328"/>
        <v>0</v>
      </c>
      <c r="O840" s="1">
        <f t="shared" si="328"/>
        <v>0</v>
      </c>
      <c r="P840" s="1">
        <f t="shared" si="328"/>
        <v>0</v>
      </c>
      <c r="Q840" s="1">
        <f t="shared" si="328"/>
        <v>0</v>
      </c>
    </row>
    <row r="841" spans="1:17" outlineLevel="4" x14ac:dyDescent="0.25">
      <c r="E841" s="18" t="str">
        <f t="shared" ref="E841:Q841" si="329">E$832</f>
        <v xml:space="preserve">Variance to totex allowance - large schemes gated process - real (ADDN1) </v>
      </c>
      <c r="F841" s="1">
        <f t="shared" si="329"/>
        <v>0</v>
      </c>
      <c r="G841" s="1" t="str">
        <f t="shared" si="329"/>
        <v>£m</v>
      </c>
      <c r="H841" s="1">
        <f t="shared" si="329"/>
        <v>0</v>
      </c>
      <c r="I841" s="1">
        <f t="shared" si="329"/>
        <v>0</v>
      </c>
      <c r="J841" s="1">
        <f t="shared" si="329"/>
        <v>0</v>
      </c>
      <c r="K841" s="1">
        <f t="shared" si="329"/>
        <v>0</v>
      </c>
      <c r="L841" s="1">
        <f t="shared" si="329"/>
        <v>0</v>
      </c>
      <c r="M841" s="1">
        <f t="shared" si="329"/>
        <v>0</v>
      </c>
      <c r="N841" s="1">
        <f t="shared" si="329"/>
        <v>0</v>
      </c>
      <c r="O841" s="1">
        <f t="shared" si="329"/>
        <v>0</v>
      </c>
      <c r="P841" s="1">
        <f t="shared" si="329"/>
        <v>0</v>
      </c>
      <c r="Q841" s="1">
        <f t="shared" si="329"/>
        <v>0</v>
      </c>
    </row>
    <row r="842" spans="1:17" outlineLevel="4" x14ac:dyDescent="0.25">
      <c r="E842" s="18" t="str">
        <f t="shared" ref="E842:Q842" si="330">E$833</f>
        <v xml:space="preserve">Variance to totex allowance - large schemes gated process - real (ADDN2) </v>
      </c>
      <c r="F842" s="1">
        <f t="shared" si="330"/>
        <v>0</v>
      </c>
      <c r="G842" s="1" t="str">
        <f t="shared" si="330"/>
        <v>£m</v>
      </c>
      <c r="H842" s="1">
        <f t="shared" si="330"/>
        <v>0</v>
      </c>
      <c r="I842" s="1">
        <f t="shared" si="330"/>
        <v>0</v>
      </c>
      <c r="J842" s="1">
        <f t="shared" si="330"/>
        <v>0</v>
      </c>
      <c r="K842" s="1">
        <f t="shared" si="330"/>
        <v>0</v>
      </c>
      <c r="L842" s="1">
        <f t="shared" si="330"/>
        <v>0</v>
      </c>
      <c r="M842" s="1">
        <f t="shared" si="330"/>
        <v>0</v>
      </c>
      <c r="N842" s="1">
        <f t="shared" si="330"/>
        <v>0</v>
      </c>
      <c r="O842" s="1">
        <f t="shared" si="330"/>
        <v>0</v>
      </c>
      <c r="P842" s="1">
        <f t="shared" si="330"/>
        <v>0</v>
      </c>
      <c r="Q842" s="1">
        <f t="shared" si="330"/>
        <v>0</v>
      </c>
    </row>
    <row r="843" spans="1:17" outlineLevel="3" x14ac:dyDescent="0.25">
      <c r="A843" s="5"/>
      <c r="B843" s="5"/>
      <c r="C843" s="10"/>
      <c r="D843" s="11"/>
      <c r="E843" s="6" t="str">
        <f>Financing!E$13</f>
        <v>Time value of money factor</v>
      </c>
      <c r="F843" s="8">
        <f>Financing!F$13</f>
        <v>0</v>
      </c>
      <c r="G843" s="8" t="str">
        <f>Financing!G$13</f>
        <v>factor</v>
      </c>
      <c r="H843" s="8">
        <f>Financing!H$13</f>
        <v>0</v>
      </c>
      <c r="I843" s="8">
        <f>Financing!I$13</f>
        <v>0</v>
      </c>
      <c r="J843" s="8">
        <f>Financing!J$13</f>
        <v>1</v>
      </c>
      <c r="K843" s="8">
        <f>Financing!K$13</f>
        <v>1</v>
      </c>
      <c r="L843" s="8">
        <f>Financing!L$13</f>
        <v>1</v>
      </c>
      <c r="M843" s="8">
        <f>Financing!M$13</f>
        <v>1</v>
      </c>
      <c r="N843" s="8">
        <f>Financing!N$13</f>
        <v>1</v>
      </c>
      <c r="O843" s="8">
        <f>Financing!O$13</f>
        <v>1</v>
      </c>
      <c r="P843" s="8">
        <f>Financing!P$13</f>
        <v>1</v>
      </c>
      <c r="Q843" s="8">
        <f>Financing!Q$13</f>
        <v>1</v>
      </c>
    </row>
    <row r="844" spans="1:17" outlineLevel="3" x14ac:dyDescent="0.25">
      <c r="E844" s="18" t="s">
        <v>1109</v>
      </c>
      <c r="G844" s="18" t="s">
        <v>212</v>
      </c>
      <c r="H844" s="1">
        <f t="shared" ref="H844:H849" si="331">SUM(J844:Q844)</f>
        <v>0</v>
      </c>
      <c r="J844" s="1">
        <f t="shared" ref="J844:Q849" si="332">J837*J$843</f>
        <v>0</v>
      </c>
      <c r="K844" s="1">
        <f t="shared" si="332"/>
        <v>0</v>
      </c>
      <c r="L844" s="1">
        <f t="shared" si="332"/>
        <v>0</v>
      </c>
      <c r="M844" s="1">
        <f t="shared" si="332"/>
        <v>0</v>
      </c>
      <c r="N844" s="1">
        <f t="shared" si="332"/>
        <v>0</v>
      </c>
      <c r="O844" s="1">
        <f t="shared" si="332"/>
        <v>0</v>
      </c>
      <c r="P844" s="1">
        <f t="shared" si="332"/>
        <v>0</v>
      </c>
      <c r="Q844" s="1">
        <f t="shared" si="332"/>
        <v>0</v>
      </c>
    </row>
    <row r="845" spans="1:17" outlineLevel="4" x14ac:dyDescent="0.25">
      <c r="E845" s="18" t="s">
        <v>1110</v>
      </c>
      <c r="G845" s="18" t="s">
        <v>212</v>
      </c>
      <c r="H845" s="1">
        <f t="shared" si="331"/>
        <v>0</v>
      </c>
      <c r="J845" s="1">
        <f t="shared" si="332"/>
        <v>0</v>
      </c>
      <c r="K845" s="1">
        <f t="shared" si="332"/>
        <v>0</v>
      </c>
      <c r="L845" s="1">
        <f t="shared" si="332"/>
        <v>0</v>
      </c>
      <c r="M845" s="1">
        <f t="shared" si="332"/>
        <v>0</v>
      </c>
      <c r="N845" s="1">
        <f t="shared" si="332"/>
        <v>0</v>
      </c>
      <c r="O845" s="1">
        <f t="shared" si="332"/>
        <v>0</v>
      </c>
      <c r="P845" s="1">
        <f t="shared" si="332"/>
        <v>0</v>
      </c>
      <c r="Q845" s="1">
        <f t="shared" si="332"/>
        <v>0</v>
      </c>
    </row>
    <row r="846" spans="1:17" outlineLevel="4" x14ac:dyDescent="0.25">
      <c r="E846" s="18" t="s">
        <v>1111</v>
      </c>
      <c r="G846" s="18" t="s">
        <v>212</v>
      </c>
      <c r="H846" s="1">
        <f t="shared" si="331"/>
        <v>0</v>
      </c>
      <c r="J846" s="1">
        <f t="shared" si="332"/>
        <v>0</v>
      </c>
      <c r="K846" s="1">
        <f t="shared" si="332"/>
        <v>0</v>
      </c>
      <c r="L846" s="1">
        <f t="shared" si="332"/>
        <v>0</v>
      </c>
      <c r="M846" s="1">
        <f t="shared" si="332"/>
        <v>0</v>
      </c>
      <c r="N846" s="1">
        <f t="shared" si="332"/>
        <v>0</v>
      </c>
      <c r="O846" s="1">
        <f t="shared" si="332"/>
        <v>0</v>
      </c>
      <c r="P846" s="1">
        <f t="shared" si="332"/>
        <v>0</v>
      </c>
      <c r="Q846" s="1">
        <f t="shared" si="332"/>
        <v>0</v>
      </c>
    </row>
    <row r="847" spans="1:17" outlineLevel="4" x14ac:dyDescent="0.25">
      <c r="E847" s="18" t="s">
        <v>1112</v>
      </c>
      <c r="G847" s="18" t="s">
        <v>212</v>
      </c>
      <c r="H847" s="1">
        <f t="shared" si="331"/>
        <v>0</v>
      </c>
      <c r="J847" s="1">
        <f t="shared" si="332"/>
        <v>0</v>
      </c>
      <c r="K847" s="1">
        <f t="shared" si="332"/>
        <v>0</v>
      </c>
      <c r="L847" s="1">
        <f t="shared" si="332"/>
        <v>0</v>
      </c>
      <c r="M847" s="1">
        <f t="shared" si="332"/>
        <v>0</v>
      </c>
      <c r="N847" s="1">
        <f t="shared" si="332"/>
        <v>0</v>
      </c>
      <c r="O847" s="1">
        <f t="shared" si="332"/>
        <v>0</v>
      </c>
      <c r="P847" s="1">
        <f t="shared" si="332"/>
        <v>0</v>
      </c>
      <c r="Q847" s="1">
        <f t="shared" si="332"/>
        <v>0</v>
      </c>
    </row>
    <row r="848" spans="1:17" outlineLevel="4" x14ac:dyDescent="0.25">
      <c r="E848" s="18" t="s">
        <v>1113</v>
      </c>
      <c r="G848" s="18" t="s">
        <v>212</v>
      </c>
      <c r="H848" s="1">
        <f t="shared" si="331"/>
        <v>0</v>
      </c>
      <c r="J848" s="1">
        <f t="shared" si="332"/>
        <v>0</v>
      </c>
      <c r="K848" s="1">
        <f t="shared" si="332"/>
        <v>0</v>
      </c>
      <c r="L848" s="1">
        <f t="shared" si="332"/>
        <v>0</v>
      </c>
      <c r="M848" s="1">
        <f t="shared" si="332"/>
        <v>0</v>
      </c>
      <c r="N848" s="1">
        <f t="shared" si="332"/>
        <v>0</v>
      </c>
      <c r="O848" s="1">
        <f t="shared" si="332"/>
        <v>0</v>
      </c>
      <c r="P848" s="1">
        <f t="shared" si="332"/>
        <v>0</v>
      </c>
      <c r="Q848" s="1">
        <f t="shared" si="332"/>
        <v>0</v>
      </c>
    </row>
    <row r="849" spans="1:17" outlineLevel="4" x14ac:dyDescent="0.25">
      <c r="E849" s="18" t="s">
        <v>1114</v>
      </c>
      <c r="G849" s="18" t="s">
        <v>212</v>
      </c>
      <c r="H849" s="1">
        <f t="shared" si="331"/>
        <v>0</v>
      </c>
      <c r="J849" s="1">
        <f t="shared" si="332"/>
        <v>0</v>
      </c>
      <c r="K849" s="1">
        <f t="shared" si="332"/>
        <v>0</v>
      </c>
      <c r="L849" s="1">
        <f t="shared" si="332"/>
        <v>0</v>
      </c>
      <c r="M849" s="1">
        <f t="shared" si="332"/>
        <v>0</v>
      </c>
      <c r="N849" s="1">
        <f t="shared" si="332"/>
        <v>0</v>
      </c>
      <c r="O849" s="1">
        <f t="shared" si="332"/>
        <v>0</v>
      </c>
      <c r="P849" s="1">
        <f t="shared" si="332"/>
        <v>0</v>
      </c>
      <c r="Q849" s="1">
        <f t="shared" si="332"/>
        <v>0</v>
      </c>
    </row>
    <row r="850" spans="1:17" outlineLevel="2" x14ac:dyDescent="0.25"/>
    <row r="851" spans="1:17" outlineLevel="2" x14ac:dyDescent="0.25"/>
    <row r="852" spans="1:17" outlineLevel="2" x14ac:dyDescent="0.25">
      <c r="B852" s="16" t="s">
        <v>1115</v>
      </c>
    </row>
    <row r="853" spans="1:17" outlineLevel="3" x14ac:dyDescent="0.25">
      <c r="E853" s="18" t="str">
        <f t="shared" ref="E853:Q853" si="333">E$844</f>
        <v xml:space="preserve">Time-adjusted variance to totex allowance - large schemes gated process - real (WR) </v>
      </c>
      <c r="F853" s="1">
        <f t="shared" si="333"/>
        <v>0</v>
      </c>
      <c r="G853" s="1" t="str">
        <f t="shared" si="333"/>
        <v>£m</v>
      </c>
      <c r="H853" s="1">
        <f t="shared" si="333"/>
        <v>0</v>
      </c>
      <c r="I853" s="1">
        <f t="shared" si="333"/>
        <v>0</v>
      </c>
      <c r="J853" s="1">
        <f t="shared" si="333"/>
        <v>0</v>
      </c>
      <c r="K853" s="1">
        <f t="shared" si="333"/>
        <v>0</v>
      </c>
      <c r="L853" s="1">
        <f t="shared" si="333"/>
        <v>0</v>
      </c>
      <c r="M853" s="1">
        <f t="shared" si="333"/>
        <v>0</v>
      </c>
      <c r="N853" s="1">
        <f t="shared" si="333"/>
        <v>0</v>
      </c>
      <c r="O853" s="1">
        <f t="shared" si="333"/>
        <v>0</v>
      </c>
      <c r="P853" s="1">
        <f t="shared" si="333"/>
        <v>0</v>
      </c>
      <c r="Q853" s="1">
        <f t="shared" si="333"/>
        <v>0</v>
      </c>
    </row>
    <row r="854" spans="1:17" outlineLevel="4" x14ac:dyDescent="0.25">
      <c r="E854" s="18" t="str">
        <f t="shared" ref="E854:Q854" si="334">E$845</f>
        <v xml:space="preserve">Time-adjusted variance to totex allowance - large schemes gated process - real (WN+) </v>
      </c>
      <c r="F854" s="1">
        <f t="shared" si="334"/>
        <v>0</v>
      </c>
      <c r="G854" s="1" t="str">
        <f t="shared" si="334"/>
        <v>£m</v>
      </c>
      <c r="H854" s="1">
        <f t="shared" si="334"/>
        <v>0</v>
      </c>
      <c r="I854" s="1">
        <f t="shared" si="334"/>
        <v>0</v>
      </c>
      <c r="J854" s="1">
        <f t="shared" si="334"/>
        <v>0</v>
      </c>
      <c r="K854" s="1">
        <f t="shared" si="334"/>
        <v>0</v>
      </c>
      <c r="L854" s="1">
        <f t="shared" si="334"/>
        <v>0</v>
      </c>
      <c r="M854" s="1">
        <f t="shared" si="334"/>
        <v>0</v>
      </c>
      <c r="N854" s="1">
        <f t="shared" si="334"/>
        <v>0</v>
      </c>
      <c r="O854" s="1">
        <f t="shared" si="334"/>
        <v>0</v>
      </c>
      <c r="P854" s="1">
        <f t="shared" si="334"/>
        <v>0</v>
      </c>
      <c r="Q854" s="1">
        <f t="shared" si="334"/>
        <v>0</v>
      </c>
    </row>
    <row r="855" spans="1:17" outlineLevel="4" x14ac:dyDescent="0.25">
      <c r="E855" s="18" t="str">
        <f t="shared" ref="E855:Q855" si="335">E$846</f>
        <v xml:space="preserve">Time-adjusted variance to totex allowance - large schemes gated process - real (WWN+) </v>
      </c>
      <c r="F855" s="1">
        <f t="shared" si="335"/>
        <v>0</v>
      </c>
      <c r="G855" s="1" t="str">
        <f t="shared" si="335"/>
        <v>£m</v>
      </c>
      <c r="H855" s="1">
        <f t="shared" si="335"/>
        <v>0</v>
      </c>
      <c r="I855" s="1">
        <f t="shared" si="335"/>
        <v>0</v>
      </c>
      <c r="J855" s="1">
        <f t="shared" si="335"/>
        <v>0</v>
      </c>
      <c r="K855" s="1">
        <f t="shared" si="335"/>
        <v>0</v>
      </c>
      <c r="L855" s="1">
        <f t="shared" si="335"/>
        <v>0</v>
      </c>
      <c r="M855" s="1">
        <f t="shared" si="335"/>
        <v>0</v>
      </c>
      <c r="N855" s="1">
        <f t="shared" si="335"/>
        <v>0</v>
      </c>
      <c r="O855" s="1">
        <f t="shared" si="335"/>
        <v>0</v>
      </c>
      <c r="P855" s="1">
        <f t="shared" si="335"/>
        <v>0</v>
      </c>
      <c r="Q855" s="1">
        <f t="shared" si="335"/>
        <v>0</v>
      </c>
    </row>
    <row r="856" spans="1:17" outlineLevel="4" x14ac:dyDescent="0.25">
      <c r="E856" s="18" t="str">
        <f t="shared" ref="E856:Q856" si="336">E$847</f>
        <v xml:space="preserve">Time-adjusted variance to totex allowance - large schemes gated process - real (BIO) </v>
      </c>
      <c r="F856" s="1">
        <f t="shared" si="336"/>
        <v>0</v>
      </c>
      <c r="G856" s="1" t="str">
        <f t="shared" si="336"/>
        <v>£m</v>
      </c>
      <c r="H856" s="1">
        <f t="shared" si="336"/>
        <v>0</v>
      </c>
      <c r="I856" s="1">
        <f t="shared" si="336"/>
        <v>0</v>
      </c>
      <c r="J856" s="1">
        <f t="shared" si="336"/>
        <v>0</v>
      </c>
      <c r="K856" s="1">
        <f t="shared" si="336"/>
        <v>0</v>
      </c>
      <c r="L856" s="1">
        <f t="shared" si="336"/>
        <v>0</v>
      </c>
      <c r="M856" s="1">
        <f t="shared" si="336"/>
        <v>0</v>
      </c>
      <c r="N856" s="1">
        <f t="shared" si="336"/>
        <v>0</v>
      </c>
      <c r="O856" s="1">
        <f t="shared" si="336"/>
        <v>0</v>
      </c>
      <c r="P856" s="1">
        <f t="shared" si="336"/>
        <v>0</v>
      </c>
      <c r="Q856" s="1">
        <f t="shared" si="336"/>
        <v>0</v>
      </c>
    </row>
    <row r="857" spans="1:17" outlineLevel="4" x14ac:dyDescent="0.25">
      <c r="E857" s="18" t="str">
        <f t="shared" ref="E857:Q857" si="337">E$848</f>
        <v xml:space="preserve">Time-adjusted variance to totex allowance - large schemes gated process - real (ADDN1) </v>
      </c>
      <c r="F857" s="1">
        <f t="shared" si="337"/>
        <v>0</v>
      </c>
      <c r="G857" s="1" t="str">
        <f t="shared" si="337"/>
        <v>£m</v>
      </c>
      <c r="H857" s="1">
        <f t="shared" si="337"/>
        <v>0</v>
      </c>
      <c r="I857" s="1">
        <f t="shared" si="337"/>
        <v>0</v>
      </c>
      <c r="J857" s="1">
        <f t="shared" si="337"/>
        <v>0</v>
      </c>
      <c r="K857" s="1">
        <f t="shared" si="337"/>
        <v>0</v>
      </c>
      <c r="L857" s="1">
        <f t="shared" si="337"/>
        <v>0</v>
      </c>
      <c r="M857" s="1">
        <f t="shared" si="337"/>
        <v>0</v>
      </c>
      <c r="N857" s="1">
        <f t="shared" si="337"/>
        <v>0</v>
      </c>
      <c r="O857" s="1">
        <f t="shared" si="337"/>
        <v>0</v>
      </c>
      <c r="P857" s="1">
        <f t="shared" si="337"/>
        <v>0</v>
      </c>
      <c r="Q857" s="1">
        <f t="shared" si="337"/>
        <v>0</v>
      </c>
    </row>
    <row r="858" spans="1:17" outlineLevel="4" x14ac:dyDescent="0.25">
      <c r="E858" s="18" t="str">
        <f t="shared" ref="E858:Q858" si="338">E$849</f>
        <v xml:space="preserve">Time-adjusted variance to totex allowance - large schemes gated process - real (ADDN2) </v>
      </c>
      <c r="F858" s="1">
        <f t="shared" si="338"/>
        <v>0</v>
      </c>
      <c r="G858" s="1" t="str">
        <f t="shared" si="338"/>
        <v>£m</v>
      </c>
      <c r="H858" s="1">
        <f t="shared" si="338"/>
        <v>0</v>
      </c>
      <c r="I858" s="1">
        <f t="shared" si="338"/>
        <v>0</v>
      </c>
      <c r="J858" s="1">
        <f t="shared" si="338"/>
        <v>0</v>
      </c>
      <c r="K858" s="1">
        <f t="shared" si="338"/>
        <v>0</v>
      </c>
      <c r="L858" s="1">
        <f t="shared" si="338"/>
        <v>0</v>
      </c>
      <c r="M858" s="1">
        <f t="shared" si="338"/>
        <v>0</v>
      </c>
      <c r="N858" s="1">
        <f t="shared" si="338"/>
        <v>0</v>
      </c>
      <c r="O858" s="1">
        <f t="shared" si="338"/>
        <v>0</v>
      </c>
      <c r="P858" s="1">
        <f t="shared" si="338"/>
        <v>0</v>
      </c>
      <c r="Q858" s="1">
        <f t="shared" si="338"/>
        <v>0</v>
      </c>
    </row>
    <row r="859" spans="1:17" outlineLevel="3" x14ac:dyDescent="0.25">
      <c r="A859" s="5"/>
      <c r="B859" s="5"/>
      <c r="C859" s="10"/>
      <c r="D859" s="11"/>
      <c r="E859" s="6" t="s">
        <v>1116</v>
      </c>
      <c r="F859" s="2">
        <f t="shared" ref="F859:F864" si="339">SUM($J853:$Q853)</f>
        <v>0</v>
      </c>
      <c r="G859" s="6" t="s">
        <v>212</v>
      </c>
      <c r="H859" s="1"/>
    </row>
    <row r="860" spans="1:17" outlineLevel="4" x14ac:dyDescent="0.25">
      <c r="A860" s="5"/>
      <c r="B860" s="5"/>
      <c r="C860" s="10"/>
      <c r="D860" s="11"/>
      <c r="E860" s="6" t="s">
        <v>1117</v>
      </c>
      <c r="F860" s="2">
        <f t="shared" si="339"/>
        <v>0</v>
      </c>
      <c r="G860" s="6" t="s">
        <v>212</v>
      </c>
      <c r="H860" s="1"/>
    </row>
    <row r="861" spans="1:17" outlineLevel="4" x14ac:dyDescent="0.25">
      <c r="A861" s="5"/>
      <c r="B861" s="5"/>
      <c r="C861" s="10"/>
      <c r="D861" s="11"/>
      <c r="E861" s="6" t="s">
        <v>1118</v>
      </c>
      <c r="F861" s="2">
        <f t="shared" si="339"/>
        <v>0</v>
      </c>
      <c r="G861" s="6" t="s">
        <v>212</v>
      </c>
      <c r="H861" s="1"/>
    </row>
    <row r="862" spans="1:17" outlineLevel="4" x14ac:dyDescent="0.25">
      <c r="A862" s="5"/>
      <c r="B862" s="5"/>
      <c r="C862" s="10"/>
      <c r="D862" s="11"/>
      <c r="E862" s="6" t="s">
        <v>1119</v>
      </c>
      <c r="F862" s="2">
        <f t="shared" si="339"/>
        <v>0</v>
      </c>
      <c r="G862" s="6" t="s">
        <v>212</v>
      </c>
      <c r="H862" s="1"/>
    </row>
    <row r="863" spans="1:17" outlineLevel="4" x14ac:dyDescent="0.25">
      <c r="A863" s="5"/>
      <c r="B863" s="5"/>
      <c r="C863" s="10"/>
      <c r="D863" s="11"/>
      <c r="E863" s="6" t="s">
        <v>1120</v>
      </c>
      <c r="F863" s="2">
        <f t="shared" si="339"/>
        <v>0</v>
      </c>
      <c r="G863" s="6" t="s">
        <v>212</v>
      </c>
      <c r="H863" s="1"/>
    </row>
    <row r="864" spans="1:17" outlineLevel="4" x14ac:dyDescent="0.25">
      <c r="A864" s="5"/>
      <c r="B864" s="5"/>
      <c r="C864" s="10"/>
      <c r="D864" s="11"/>
      <c r="E864" s="6" t="s">
        <v>1121</v>
      </c>
      <c r="F864" s="2">
        <f t="shared" si="339"/>
        <v>0</v>
      </c>
      <c r="G864" s="6" t="s">
        <v>212</v>
      </c>
      <c r="H864" s="1"/>
    </row>
    <row r="865" spans="1:8" outlineLevel="2" x14ac:dyDescent="0.25"/>
    <row r="866" spans="1:8" outlineLevel="1" x14ac:dyDescent="0.25"/>
    <row r="867" spans="1:8" outlineLevel="1" x14ac:dyDescent="0.25">
      <c r="B867" s="16" t="s">
        <v>683</v>
      </c>
    </row>
    <row r="868" spans="1:8" outlineLevel="2" x14ac:dyDescent="0.25">
      <c r="B868" s="16" t="s">
        <v>1122</v>
      </c>
    </row>
    <row r="869" spans="1:8" outlineLevel="3" x14ac:dyDescent="0.25">
      <c r="E869" s="18" t="str">
        <f t="shared" ref="E869:G869" si="340">E$859</f>
        <v xml:space="preserve">Total variance to totex allowance - large schemes gated process - real (WR) </v>
      </c>
      <c r="F869" s="1">
        <f t="shared" si="340"/>
        <v>0</v>
      </c>
      <c r="G869" s="18" t="str">
        <f t="shared" si="340"/>
        <v>£m</v>
      </c>
      <c r="H869" s="1"/>
    </row>
    <row r="870" spans="1:8" outlineLevel="4" x14ac:dyDescent="0.25">
      <c r="E870" s="18" t="str">
        <f t="shared" ref="E870:G870" si="341">E$860</f>
        <v xml:space="preserve">Total variance to totex allowance - large schemes gated process - real (WN+) </v>
      </c>
      <c r="F870" s="1">
        <f t="shared" si="341"/>
        <v>0</v>
      </c>
      <c r="G870" s="18" t="str">
        <f t="shared" si="341"/>
        <v>£m</v>
      </c>
      <c r="H870" s="1"/>
    </row>
    <row r="871" spans="1:8" outlineLevel="4" x14ac:dyDescent="0.25">
      <c r="E871" s="18" t="str">
        <f t="shared" ref="E871:G871" si="342">E$861</f>
        <v xml:space="preserve">Total variance to totex allowance - large schemes gated process - real (WWN+) </v>
      </c>
      <c r="F871" s="1">
        <f t="shared" si="342"/>
        <v>0</v>
      </c>
      <c r="G871" s="18" t="str">
        <f t="shared" si="342"/>
        <v>£m</v>
      </c>
      <c r="H871" s="1"/>
    </row>
    <row r="872" spans="1:8" outlineLevel="4" x14ac:dyDescent="0.25">
      <c r="E872" s="18" t="str">
        <f t="shared" ref="E872:G872" si="343">E$862</f>
        <v xml:space="preserve">Total variance to totex allowance - large schemes gated process - real (BIO) </v>
      </c>
      <c r="F872" s="1">
        <f t="shared" si="343"/>
        <v>0</v>
      </c>
      <c r="G872" s="18" t="str">
        <f t="shared" si="343"/>
        <v>£m</v>
      </c>
      <c r="H872" s="1"/>
    </row>
    <row r="873" spans="1:8" outlineLevel="4" x14ac:dyDescent="0.25">
      <c r="E873" s="18" t="str">
        <f t="shared" ref="E873:G873" si="344">E$863</f>
        <v xml:space="preserve">Total variance to totex allowance - large schemes gated process - real (ADDN1) </v>
      </c>
      <c r="F873" s="1">
        <f t="shared" si="344"/>
        <v>0</v>
      </c>
      <c r="G873" s="18" t="str">
        <f t="shared" si="344"/>
        <v>£m</v>
      </c>
      <c r="H873" s="1"/>
    </row>
    <row r="874" spans="1:8" outlineLevel="4" x14ac:dyDescent="0.25">
      <c r="E874" s="18" t="str">
        <f t="shared" ref="E874:G874" si="345">E$864</f>
        <v xml:space="preserve">Total variance to totex allowance - large schemes gated process - real (ADDN2) </v>
      </c>
      <c r="F874" s="1">
        <f t="shared" si="345"/>
        <v>0</v>
      </c>
      <c r="G874" s="18" t="str">
        <f t="shared" si="345"/>
        <v>£m</v>
      </c>
      <c r="H874" s="1"/>
    </row>
    <row r="875" spans="1:8" outlineLevel="3" x14ac:dyDescent="0.25">
      <c r="A875" s="5"/>
      <c r="B875" s="5"/>
      <c r="C875" s="10"/>
      <c r="D875" s="11"/>
      <c r="E875" s="6" t="str">
        <f>Inputs!E$362</f>
        <v>Large schemes gated process - cost sharing outperformance rate - company share</v>
      </c>
      <c r="F875" s="7">
        <f>Inputs!F$362</f>
        <v>0</v>
      </c>
      <c r="G875" s="6" t="str">
        <f>Inputs!G$362</f>
        <v>%</v>
      </c>
      <c r="H875" s="17"/>
    </row>
    <row r="876" spans="1:8" outlineLevel="3" x14ac:dyDescent="0.25">
      <c r="A876" s="5"/>
      <c r="B876" s="5"/>
      <c r="C876" s="10"/>
      <c r="D876" s="11"/>
      <c r="E876" s="6" t="str">
        <f>Inputs!E$363</f>
        <v>Large schemes gated process - cost sharing underperformance rate - company share</v>
      </c>
      <c r="F876" s="7">
        <f>Inputs!F$363</f>
        <v>0</v>
      </c>
      <c r="G876" s="6" t="str">
        <f>Inputs!G$363</f>
        <v>%</v>
      </c>
      <c r="H876" s="17"/>
    </row>
    <row r="877" spans="1:8" outlineLevel="3" x14ac:dyDescent="0.25">
      <c r="E877" s="18" t="s">
        <v>1123</v>
      </c>
      <c r="F877" s="17">
        <f t="shared" ref="F877:F882" si="346">IF($F869&lt;0,$F$875,$F$876)</f>
        <v>0</v>
      </c>
      <c r="G877" s="18" t="s">
        <v>451</v>
      </c>
      <c r="H877" s="17"/>
    </row>
    <row r="878" spans="1:8" outlineLevel="4" x14ac:dyDescent="0.25">
      <c r="E878" s="18" t="s">
        <v>1124</v>
      </c>
      <c r="F878" s="17">
        <f t="shared" si="346"/>
        <v>0</v>
      </c>
      <c r="G878" s="18" t="s">
        <v>451</v>
      </c>
      <c r="H878" s="17"/>
    </row>
    <row r="879" spans="1:8" outlineLevel="4" x14ac:dyDescent="0.25">
      <c r="E879" s="18" t="s">
        <v>1125</v>
      </c>
      <c r="F879" s="17">
        <f t="shared" si="346"/>
        <v>0</v>
      </c>
      <c r="G879" s="18" t="s">
        <v>451</v>
      </c>
      <c r="H879" s="17"/>
    </row>
    <row r="880" spans="1:8" outlineLevel="4" x14ac:dyDescent="0.25">
      <c r="E880" s="18" t="s">
        <v>1126</v>
      </c>
      <c r="F880" s="17">
        <f t="shared" si="346"/>
        <v>0</v>
      </c>
      <c r="G880" s="18" t="s">
        <v>451</v>
      </c>
      <c r="H880" s="17"/>
    </row>
    <row r="881" spans="2:8" outlineLevel="4" x14ac:dyDescent="0.25">
      <c r="E881" s="18" t="s">
        <v>1127</v>
      </c>
      <c r="F881" s="17">
        <f t="shared" si="346"/>
        <v>0</v>
      </c>
      <c r="G881" s="18" t="s">
        <v>451</v>
      </c>
      <c r="H881" s="17"/>
    </row>
    <row r="882" spans="2:8" outlineLevel="4" x14ac:dyDescent="0.25">
      <c r="E882" s="18" t="s">
        <v>1128</v>
      </c>
      <c r="F882" s="17">
        <f t="shared" si="346"/>
        <v>0</v>
      </c>
      <c r="G882" s="18" t="s">
        <v>451</v>
      </c>
      <c r="H882" s="17"/>
    </row>
    <row r="883" spans="2:8" outlineLevel="2" x14ac:dyDescent="0.25"/>
    <row r="884" spans="2:8" outlineLevel="2" x14ac:dyDescent="0.25"/>
    <row r="885" spans="2:8" outlineLevel="2" x14ac:dyDescent="0.25">
      <c r="B885" s="16" t="s">
        <v>1129</v>
      </c>
    </row>
    <row r="886" spans="2:8" outlineLevel="3" x14ac:dyDescent="0.25">
      <c r="E886" s="18" t="str">
        <f t="shared" ref="E886:G886" si="347">E$859</f>
        <v xml:space="preserve">Total variance to totex allowance - large schemes gated process - real (WR) </v>
      </c>
      <c r="F886" s="1">
        <f t="shared" si="347"/>
        <v>0</v>
      </c>
      <c r="G886" s="18" t="str">
        <f t="shared" si="347"/>
        <v>£m</v>
      </c>
      <c r="H886" s="1"/>
    </row>
    <row r="887" spans="2:8" outlineLevel="4" x14ac:dyDescent="0.25">
      <c r="E887" s="18" t="str">
        <f t="shared" ref="E887:G887" si="348">E$860</f>
        <v xml:space="preserve">Total variance to totex allowance - large schemes gated process - real (WN+) </v>
      </c>
      <c r="F887" s="1">
        <f t="shared" si="348"/>
        <v>0</v>
      </c>
      <c r="G887" s="18" t="str">
        <f t="shared" si="348"/>
        <v>£m</v>
      </c>
      <c r="H887" s="1"/>
    </row>
    <row r="888" spans="2:8" outlineLevel="4" x14ac:dyDescent="0.25">
      <c r="E888" s="18" t="str">
        <f t="shared" ref="E888:G888" si="349">E$861</f>
        <v xml:space="preserve">Total variance to totex allowance - large schemes gated process - real (WWN+) </v>
      </c>
      <c r="F888" s="1">
        <f t="shared" si="349"/>
        <v>0</v>
      </c>
      <c r="G888" s="18" t="str">
        <f t="shared" si="349"/>
        <v>£m</v>
      </c>
      <c r="H888" s="1"/>
    </row>
    <row r="889" spans="2:8" outlineLevel="4" x14ac:dyDescent="0.25">
      <c r="E889" s="18" t="str">
        <f t="shared" ref="E889:G889" si="350">E$862</f>
        <v xml:space="preserve">Total variance to totex allowance - large schemes gated process - real (BIO) </v>
      </c>
      <c r="F889" s="1">
        <f t="shared" si="350"/>
        <v>0</v>
      </c>
      <c r="G889" s="18" t="str">
        <f t="shared" si="350"/>
        <v>£m</v>
      </c>
      <c r="H889" s="1"/>
    </row>
    <row r="890" spans="2:8" outlineLevel="4" x14ac:dyDescent="0.25">
      <c r="E890" s="18" t="str">
        <f t="shared" ref="E890:G890" si="351">E$863</f>
        <v xml:space="preserve">Total variance to totex allowance - large schemes gated process - real (ADDN1) </v>
      </c>
      <c r="F890" s="1">
        <f t="shared" si="351"/>
        <v>0</v>
      </c>
      <c r="G890" s="18" t="str">
        <f t="shared" si="351"/>
        <v>£m</v>
      </c>
      <c r="H890" s="1"/>
    </row>
    <row r="891" spans="2:8" outlineLevel="4" x14ac:dyDescent="0.25">
      <c r="E891" s="18" t="str">
        <f t="shared" ref="E891:G891" si="352">E$864</f>
        <v xml:space="preserve">Total variance to totex allowance - large schemes gated process - real (ADDN2) </v>
      </c>
      <c r="F891" s="1">
        <f t="shared" si="352"/>
        <v>0</v>
      </c>
      <c r="G891" s="18" t="str">
        <f t="shared" si="352"/>
        <v>£m</v>
      </c>
      <c r="H891" s="1"/>
    </row>
    <row r="892" spans="2:8" outlineLevel="3" x14ac:dyDescent="0.25">
      <c r="E892" s="18" t="str">
        <f t="shared" ref="E892:G892" si="353">E$877</f>
        <v xml:space="preserve">Active sharing rate - large schemes gated process (WR) </v>
      </c>
      <c r="F892" s="17">
        <f t="shared" si="353"/>
        <v>0</v>
      </c>
      <c r="G892" s="18" t="str">
        <f t="shared" si="353"/>
        <v>%</v>
      </c>
      <c r="H892" s="17"/>
    </row>
    <row r="893" spans="2:8" outlineLevel="4" x14ac:dyDescent="0.25">
      <c r="E893" s="18" t="str">
        <f t="shared" ref="E893:G893" si="354">E$878</f>
        <v xml:space="preserve">Active sharing rate - large schemes gated process (WN+) </v>
      </c>
      <c r="F893" s="17">
        <f t="shared" si="354"/>
        <v>0</v>
      </c>
      <c r="G893" s="18" t="str">
        <f t="shared" si="354"/>
        <v>%</v>
      </c>
      <c r="H893" s="17"/>
    </row>
    <row r="894" spans="2:8" outlineLevel="4" x14ac:dyDescent="0.25">
      <c r="E894" s="18" t="str">
        <f t="shared" ref="E894:G894" si="355">E$879</f>
        <v xml:space="preserve">Active sharing rate - large schemes gated process (WWN+) </v>
      </c>
      <c r="F894" s="17">
        <f t="shared" si="355"/>
        <v>0</v>
      </c>
      <c r="G894" s="18" t="str">
        <f t="shared" si="355"/>
        <v>%</v>
      </c>
      <c r="H894" s="17"/>
    </row>
    <row r="895" spans="2:8" outlineLevel="4" x14ac:dyDescent="0.25">
      <c r="E895" s="18" t="str">
        <f t="shared" ref="E895:G895" si="356">E$880</f>
        <v xml:space="preserve">Active sharing rate - large schemes gated process (BIO) </v>
      </c>
      <c r="F895" s="17">
        <f t="shared" si="356"/>
        <v>0</v>
      </c>
      <c r="G895" s="18" t="str">
        <f t="shared" si="356"/>
        <v>%</v>
      </c>
      <c r="H895" s="17"/>
    </row>
    <row r="896" spans="2:8" outlineLevel="4" x14ac:dyDescent="0.25">
      <c r="E896" s="18" t="str">
        <f t="shared" ref="E896:G896" si="357">E$881</f>
        <v xml:space="preserve">Active sharing rate - large schemes gated process (ADDN1) </v>
      </c>
      <c r="F896" s="17">
        <f t="shared" si="357"/>
        <v>0</v>
      </c>
      <c r="G896" s="18" t="str">
        <f t="shared" si="357"/>
        <v>%</v>
      </c>
      <c r="H896" s="17"/>
    </row>
    <row r="897" spans="1:17" outlineLevel="4" x14ac:dyDescent="0.25">
      <c r="E897" s="18" t="str">
        <f t="shared" ref="E897:G897" si="358">E$882</f>
        <v xml:space="preserve">Active sharing rate - large schemes gated process (ADDN2) </v>
      </c>
      <c r="F897" s="17">
        <f t="shared" si="358"/>
        <v>0</v>
      </c>
      <c r="G897" s="18" t="str">
        <f t="shared" si="358"/>
        <v>%</v>
      </c>
      <c r="H897" s="17"/>
    </row>
    <row r="898" spans="1:17" outlineLevel="3" x14ac:dyDescent="0.25">
      <c r="E898" s="18" t="s">
        <v>1130</v>
      </c>
      <c r="F898" s="1">
        <f t="shared" ref="F898:F903" si="359">$F886*(1-$F892)</f>
        <v>0</v>
      </c>
      <c r="G898" s="18" t="s">
        <v>212</v>
      </c>
      <c r="H898" s="1"/>
    </row>
    <row r="899" spans="1:17" outlineLevel="4" x14ac:dyDescent="0.25">
      <c r="E899" s="18" t="s">
        <v>1131</v>
      </c>
      <c r="F899" s="1">
        <f t="shared" si="359"/>
        <v>0</v>
      </c>
      <c r="G899" s="18" t="s">
        <v>212</v>
      </c>
      <c r="H899" s="1"/>
    </row>
    <row r="900" spans="1:17" outlineLevel="4" x14ac:dyDescent="0.25">
      <c r="E900" s="18" t="s">
        <v>1132</v>
      </c>
      <c r="F900" s="1">
        <f t="shared" si="359"/>
        <v>0</v>
      </c>
      <c r="G900" s="18" t="s">
        <v>212</v>
      </c>
      <c r="H900" s="1"/>
    </row>
    <row r="901" spans="1:17" outlineLevel="4" x14ac:dyDescent="0.25">
      <c r="E901" s="18" t="s">
        <v>1133</v>
      </c>
      <c r="F901" s="1">
        <f t="shared" si="359"/>
        <v>0</v>
      </c>
      <c r="G901" s="18" t="s">
        <v>212</v>
      </c>
      <c r="H901" s="1"/>
    </row>
    <row r="902" spans="1:17" outlineLevel="4" x14ac:dyDescent="0.25">
      <c r="E902" s="18" t="s">
        <v>1134</v>
      </c>
      <c r="F902" s="1">
        <f t="shared" si="359"/>
        <v>0</v>
      </c>
      <c r="G902" s="18" t="s">
        <v>212</v>
      </c>
      <c r="H902" s="1"/>
    </row>
    <row r="903" spans="1:17" outlineLevel="4" x14ac:dyDescent="0.25">
      <c r="E903" s="18" t="s">
        <v>1135</v>
      </c>
      <c r="F903" s="1">
        <f t="shared" si="359"/>
        <v>0</v>
      </c>
      <c r="G903" s="18" t="s">
        <v>212</v>
      </c>
      <c r="H903" s="1"/>
    </row>
    <row r="904" spans="1:17" outlineLevel="2" x14ac:dyDescent="0.25"/>
    <row r="906" spans="1:17" x14ac:dyDescent="0.25">
      <c r="A906" s="16" t="s">
        <v>1136</v>
      </c>
    </row>
    <row r="907" spans="1:17" outlineLevel="1" x14ac:dyDescent="0.25">
      <c r="B907" s="16" t="s">
        <v>1137</v>
      </c>
    </row>
    <row r="908" spans="1:17" outlineLevel="2" x14ac:dyDescent="0.25">
      <c r="A908" s="5"/>
      <c r="B908" s="5"/>
      <c r="C908" s="10"/>
      <c r="D908" s="11"/>
      <c r="E908" s="6" t="str">
        <f>Inputs!E$298</f>
        <v xml:space="preserve">Actual totex for cost sharing reconciliation - gated allowance (TMS/SEW only) - nominal (WR) </v>
      </c>
      <c r="F908" s="2">
        <f>Inputs!F$298</f>
        <v>0</v>
      </c>
      <c r="G908" s="2" t="str">
        <f>Inputs!G$298</f>
        <v>£m</v>
      </c>
      <c r="H908" s="2">
        <f>Inputs!H$298</f>
        <v>0</v>
      </c>
      <c r="I908" s="2">
        <f>Inputs!I$298</f>
        <v>0</v>
      </c>
      <c r="J908" s="2">
        <f>Inputs!J$298</f>
        <v>0</v>
      </c>
      <c r="K908" s="2">
        <f>Inputs!K$298</f>
        <v>0</v>
      </c>
      <c r="L908" s="2">
        <f>Inputs!L$298</f>
        <v>0</v>
      </c>
      <c r="M908" s="2">
        <f>Inputs!M$298</f>
        <v>0</v>
      </c>
      <c r="N908" s="2">
        <f>Inputs!N$298</f>
        <v>0</v>
      </c>
      <c r="O908" s="2">
        <f>Inputs!O$298</f>
        <v>0</v>
      </c>
      <c r="P908" s="2">
        <f>Inputs!P$298</f>
        <v>0</v>
      </c>
      <c r="Q908" s="2">
        <f>Inputs!Q$298</f>
        <v>0</v>
      </c>
    </row>
    <row r="909" spans="1:17" outlineLevel="3" x14ac:dyDescent="0.25">
      <c r="A909" s="5"/>
      <c r="B909" s="5"/>
      <c r="C909" s="10"/>
      <c r="D909" s="11"/>
      <c r="E909" s="6" t="str">
        <f>Inputs!E$299</f>
        <v xml:space="preserve">Actual totex for cost sharing reconciliation - gated allowance (TMS/SEW only) - nominal (WN+) </v>
      </c>
      <c r="F909" s="2">
        <f>Inputs!F$299</f>
        <v>0</v>
      </c>
      <c r="G909" s="2" t="str">
        <f>Inputs!G$299</f>
        <v>£m</v>
      </c>
      <c r="H909" s="2">
        <f>Inputs!H$299</f>
        <v>0</v>
      </c>
      <c r="I909" s="2">
        <f>Inputs!I$299</f>
        <v>0</v>
      </c>
      <c r="J909" s="2">
        <f>Inputs!J$299</f>
        <v>0</v>
      </c>
      <c r="K909" s="2">
        <f>Inputs!K$299</f>
        <v>0</v>
      </c>
      <c r="L909" s="2">
        <f>Inputs!L$299</f>
        <v>0</v>
      </c>
      <c r="M909" s="2">
        <f>Inputs!M$299</f>
        <v>0</v>
      </c>
      <c r="N909" s="2">
        <f>Inputs!N$299</f>
        <v>0</v>
      </c>
      <c r="O909" s="2">
        <f>Inputs!O$299</f>
        <v>0</v>
      </c>
      <c r="P909" s="2">
        <f>Inputs!P$299</f>
        <v>0</v>
      </c>
      <c r="Q909" s="2">
        <f>Inputs!Q$299</f>
        <v>0</v>
      </c>
    </row>
    <row r="910" spans="1:17" outlineLevel="3" x14ac:dyDescent="0.25">
      <c r="A910" s="5"/>
      <c r="B910" s="5"/>
      <c r="C910" s="10"/>
      <c r="D910" s="11"/>
      <c r="E910" s="6" t="str">
        <f>Inputs!E$300</f>
        <v xml:space="preserve">Actual totex for cost sharing reconciliation - gated allowance (TMS/SEW only) - nominal (WWN+) </v>
      </c>
      <c r="F910" s="2">
        <f>Inputs!F$300</f>
        <v>0</v>
      </c>
      <c r="G910" s="2" t="str">
        <f>Inputs!G$300</f>
        <v>£m</v>
      </c>
      <c r="H910" s="2">
        <f>Inputs!H$300</f>
        <v>0</v>
      </c>
      <c r="I910" s="2">
        <f>Inputs!I$300</f>
        <v>0</v>
      </c>
      <c r="J910" s="2">
        <f>Inputs!J$300</f>
        <v>0</v>
      </c>
      <c r="K910" s="2">
        <f>Inputs!K$300</f>
        <v>0</v>
      </c>
      <c r="L910" s="2">
        <f>Inputs!L$300</f>
        <v>0</v>
      </c>
      <c r="M910" s="2">
        <f>Inputs!M$300</f>
        <v>0</v>
      </c>
      <c r="N910" s="2">
        <f>Inputs!N$300</f>
        <v>0</v>
      </c>
      <c r="O910" s="2">
        <f>Inputs!O$300</f>
        <v>0</v>
      </c>
      <c r="P910" s="2">
        <f>Inputs!P$300</f>
        <v>0</v>
      </c>
      <c r="Q910" s="2">
        <f>Inputs!Q$300</f>
        <v>0</v>
      </c>
    </row>
    <row r="911" spans="1:17" outlineLevel="3" x14ac:dyDescent="0.25">
      <c r="A911" s="5"/>
      <c r="B911" s="5"/>
      <c r="C911" s="10"/>
      <c r="D911" s="11"/>
      <c r="E911" s="6" t="str">
        <f>Inputs!E$301</f>
        <v xml:space="preserve">Actual totex for cost sharing reconciliation - gated allowance (TMS/SEW only) - nominal (BIO) </v>
      </c>
      <c r="F911" s="2">
        <f>Inputs!F$301</f>
        <v>0</v>
      </c>
      <c r="G911" s="2" t="str">
        <f>Inputs!G$301</f>
        <v>£m</v>
      </c>
      <c r="H911" s="2">
        <f>Inputs!H$301</f>
        <v>0</v>
      </c>
      <c r="I911" s="2">
        <f>Inputs!I$301</f>
        <v>0</v>
      </c>
      <c r="J911" s="2">
        <f>Inputs!J$301</f>
        <v>0</v>
      </c>
      <c r="K911" s="2">
        <f>Inputs!K$301</f>
        <v>0</v>
      </c>
      <c r="L911" s="2">
        <f>Inputs!L$301</f>
        <v>0</v>
      </c>
      <c r="M911" s="2">
        <f>Inputs!M$301</f>
        <v>0</v>
      </c>
      <c r="N911" s="2">
        <f>Inputs!N$301</f>
        <v>0</v>
      </c>
      <c r="O911" s="2">
        <f>Inputs!O$301</f>
        <v>0</v>
      </c>
      <c r="P911" s="2">
        <f>Inputs!P$301</f>
        <v>0</v>
      </c>
      <c r="Q911" s="2">
        <f>Inputs!Q$301</f>
        <v>0</v>
      </c>
    </row>
    <row r="912" spans="1:17" outlineLevel="3" x14ac:dyDescent="0.25">
      <c r="A912" s="5"/>
      <c r="B912" s="5"/>
      <c r="C912" s="10"/>
      <c r="D912" s="11"/>
      <c r="E912" s="6" t="str">
        <f>Inputs!E$302</f>
        <v xml:space="preserve">Actual totex for cost sharing reconciliation - gated allowance (TMS/SEW only) - nominal (ADDN1) </v>
      </c>
      <c r="F912" s="2">
        <f>Inputs!F$302</f>
        <v>0</v>
      </c>
      <c r="G912" s="2" t="str">
        <f>Inputs!G$302</f>
        <v>£m</v>
      </c>
      <c r="H912" s="2">
        <f>Inputs!H$302</f>
        <v>0</v>
      </c>
      <c r="I912" s="2">
        <f>Inputs!I$302</f>
        <v>0</v>
      </c>
      <c r="J912" s="2">
        <f>Inputs!J$302</f>
        <v>0</v>
      </c>
      <c r="K912" s="2">
        <f>Inputs!K$302</f>
        <v>0</v>
      </c>
      <c r="L912" s="2">
        <f>Inputs!L$302</f>
        <v>0</v>
      </c>
      <c r="M912" s="2">
        <f>Inputs!M$302</f>
        <v>0</v>
      </c>
      <c r="N912" s="2">
        <f>Inputs!N$302</f>
        <v>0</v>
      </c>
      <c r="O912" s="2">
        <f>Inputs!O$302</f>
        <v>0</v>
      </c>
      <c r="P912" s="2">
        <f>Inputs!P$302</f>
        <v>0</v>
      </c>
      <c r="Q912" s="2">
        <f>Inputs!Q$302</f>
        <v>0</v>
      </c>
    </row>
    <row r="913" spans="1:17" outlineLevel="3" x14ac:dyDescent="0.25">
      <c r="A913" s="5"/>
      <c r="B913" s="5"/>
      <c r="C913" s="10"/>
      <c r="D913" s="11"/>
      <c r="E913" s="6" t="str">
        <f>Inputs!E$303</f>
        <v xml:space="preserve">Actual totex for cost sharing reconciliation - gated allowance (TMS/SEW only) - nominal (ADDN2) </v>
      </c>
      <c r="F913" s="2">
        <f>Inputs!F$303</f>
        <v>0</v>
      </c>
      <c r="G913" s="2" t="str">
        <f>Inputs!G$303</f>
        <v>£m</v>
      </c>
      <c r="H913" s="2">
        <f>Inputs!H$303</f>
        <v>0</v>
      </c>
      <c r="I913" s="2">
        <f>Inputs!I$303</f>
        <v>0</v>
      </c>
      <c r="J913" s="2">
        <f>Inputs!J$303</f>
        <v>0</v>
      </c>
      <c r="K913" s="2">
        <f>Inputs!K$303</f>
        <v>0</v>
      </c>
      <c r="L913" s="2">
        <f>Inputs!L$303</f>
        <v>0</v>
      </c>
      <c r="M913" s="2">
        <f>Inputs!M$303</f>
        <v>0</v>
      </c>
      <c r="N913" s="2">
        <f>Inputs!N$303</f>
        <v>0</v>
      </c>
      <c r="O913" s="2">
        <f>Inputs!O$303</f>
        <v>0</v>
      </c>
      <c r="P913" s="2">
        <f>Inputs!P$303</f>
        <v>0</v>
      </c>
      <c r="Q913" s="2">
        <f>Inputs!Q$303</f>
        <v>0</v>
      </c>
    </row>
    <row r="914" spans="1:17" outlineLevel="2" x14ac:dyDescent="0.25">
      <c r="A914" s="5"/>
      <c r="B914" s="5"/>
      <c r="C914" s="10"/>
      <c r="D914" s="11"/>
      <c r="E914" s="6" t="str">
        <f>Indexation!E$43</f>
        <v>CPI(H) - FYA - inflate from base year (2022-23) average</v>
      </c>
      <c r="F914" s="7">
        <f>Indexation!F$43</f>
        <v>0</v>
      </c>
      <c r="G914" s="7" t="str">
        <f>Indexation!G$43</f>
        <v>%</v>
      </c>
      <c r="H914" s="7">
        <f>Indexation!H$43</f>
        <v>0</v>
      </c>
      <c r="I914" s="7">
        <f>Indexation!I$43</f>
        <v>0</v>
      </c>
      <c r="J914" s="7">
        <f>Indexation!J$43</f>
        <v>0</v>
      </c>
      <c r="K914" s="7">
        <f>Indexation!K$43</f>
        <v>0</v>
      </c>
      <c r="L914" s="7">
        <f>Indexation!L$43</f>
        <v>0</v>
      </c>
      <c r="M914" s="7">
        <f>Indexation!M$43</f>
        <v>0</v>
      </c>
      <c r="N914" s="7">
        <f>Indexation!N$43</f>
        <v>0</v>
      </c>
      <c r="O914" s="7">
        <f>Indexation!O$43</f>
        <v>0</v>
      </c>
      <c r="P914" s="7">
        <f>Indexation!P$43</f>
        <v>0</v>
      </c>
      <c r="Q914" s="7">
        <f>Indexation!Q$43</f>
        <v>0</v>
      </c>
    </row>
    <row r="915" spans="1:17" outlineLevel="2" x14ac:dyDescent="0.25">
      <c r="A915" s="5"/>
      <c r="B915" s="5"/>
      <c r="C915" s="10"/>
      <c r="D915" s="11"/>
      <c r="E915" s="6" t="str">
        <f>Time!E$56</f>
        <v>Forecast period flag</v>
      </c>
      <c r="F915" s="3">
        <f>Time!F$56</f>
        <v>0</v>
      </c>
      <c r="G915" s="3" t="str">
        <f>Time!G$56</f>
        <v>flag</v>
      </c>
      <c r="H915" s="3">
        <f>Time!H$56</f>
        <v>5</v>
      </c>
      <c r="I915" s="3">
        <f>Time!I$56</f>
        <v>0</v>
      </c>
      <c r="J915" s="3">
        <f>Time!J$56</f>
        <v>0</v>
      </c>
      <c r="K915" s="3">
        <f>Time!K$56</f>
        <v>0</v>
      </c>
      <c r="L915" s="3">
        <f>Time!L$56</f>
        <v>1</v>
      </c>
      <c r="M915" s="3">
        <f>Time!M$56</f>
        <v>1</v>
      </c>
      <c r="N915" s="3">
        <f>Time!N$56</f>
        <v>1</v>
      </c>
      <c r="O915" s="3">
        <f>Time!O$56</f>
        <v>1</v>
      </c>
      <c r="P915" s="3">
        <f>Time!P$56</f>
        <v>1</v>
      </c>
      <c r="Q915" s="3">
        <f>Time!Q$56</f>
        <v>0</v>
      </c>
    </row>
    <row r="916" spans="1:17" outlineLevel="2" x14ac:dyDescent="0.25">
      <c r="E916" s="18" t="s">
        <v>1138</v>
      </c>
      <c r="G916" s="18" t="s">
        <v>212</v>
      </c>
      <c r="H916" s="1">
        <f t="shared" ref="H916:H921" si="360">SUM(J916:Q916)</f>
        <v>0</v>
      </c>
      <c r="J916" s="1">
        <f t="shared" ref="J916:Q921" si="361">IF(J$914=0,0,(J908/J$914)*J$915)</f>
        <v>0</v>
      </c>
      <c r="K916" s="1">
        <f t="shared" si="361"/>
        <v>0</v>
      </c>
      <c r="L916" s="1">
        <f t="shared" si="361"/>
        <v>0</v>
      </c>
      <c r="M916" s="1">
        <f t="shared" si="361"/>
        <v>0</v>
      </c>
      <c r="N916" s="1">
        <f t="shared" si="361"/>
        <v>0</v>
      </c>
      <c r="O916" s="1">
        <f t="shared" si="361"/>
        <v>0</v>
      </c>
      <c r="P916" s="1">
        <f t="shared" si="361"/>
        <v>0</v>
      </c>
      <c r="Q916" s="1">
        <f t="shared" si="361"/>
        <v>0</v>
      </c>
    </row>
    <row r="917" spans="1:17" outlineLevel="3" x14ac:dyDescent="0.25">
      <c r="E917" s="18" t="s">
        <v>1139</v>
      </c>
      <c r="G917" s="18" t="s">
        <v>212</v>
      </c>
      <c r="H917" s="1">
        <f t="shared" si="360"/>
        <v>0</v>
      </c>
      <c r="J917" s="1">
        <f t="shared" si="361"/>
        <v>0</v>
      </c>
      <c r="K917" s="1">
        <f t="shared" si="361"/>
        <v>0</v>
      </c>
      <c r="L917" s="1">
        <f t="shared" si="361"/>
        <v>0</v>
      </c>
      <c r="M917" s="1">
        <f t="shared" si="361"/>
        <v>0</v>
      </c>
      <c r="N917" s="1">
        <f t="shared" si="361"/>
        <v>0</v>
      </c>
      <c r="O917" s="1">
        <f t="shared" si="361"/>
        <v>0</v>
      </c>
      <c r="P917" s="1">
        <f t="shared" si="361"/>
        <v>0</v>
      </c>
      <c r="Q917" s="1">
        <f t="shared" si="361"/>
        <v>0</v>
      </c>
    </row>
    <row r="918" spans="1:17" outlineLevel="3" x14ac:dyDescent="0.25">
      <c r="E918" s="18" t="s">
        <v>1140</v>
      </c>
      <c r="G918" s="18" t="s">
        <v>212</v>
      </c>
      <c r="H918" s="1">
        <f t="shared" si="360"/>
        <v>0</v>
      </c>
      <c r="J918" s="1">
        <f t="shared" si="361"/>
        <v>0</v>
      </c>
      <c r="K918" s="1">
        <f t="shared" si="361"/>
        <v>0</v>
      </c>
      <c r="L918" s="1">
        <f t="shared" si="361"/>
        <v>0</v>
      </c>
      <c r="M918" s="1">
        <f t="shared" si="361"/>
        <v>0</v>
      </c>
      <c r="N918" s="1">
        <f t="shared" si="361"/>
        <v>0</v>
      </c>
      <c r="O918" s="1">
        <f t="shared" si="361"/>
        <v>0</v>
      </c>
      <c r="P918" s="1">
        <f t="shared" si="361"/>
        <v>0</v>
      </c>
      <c r="Q918" s="1">
        <f t="shared" si="361"/>
        <v>0</v>
      </c>
    </row>
    <row r="919" spans="1:17" outlineLevel="3" x14ac:dyDescent="0.25">
      <c r="E919" s="18" t="s">
        <v>1141</v>
      </c>
      <c r="G919" s="18" t="s">
        <v>212</v>
      </c>
      <c r="H919" s="1">
        <f t="shared" si="360"/>
        <v>0</v>
      </c>
      <c r="J919" s="1">
        <f t="shared" si="361"/>
        <v>0</v>
      </c>
      <c r="K919" s="1">
        <f t="shared" si="361"/>
        <v>0</v>
      </c>
      <c r="L919" s="1">
        <f t="shared" si="361"/>
        <v>0</v>
      </c>
      <c r="M919" s="1">
        <f t="shared" si="361"/>
        <v>0</v>
      </c>
      <c r="N919" s="1">
        <f t="shared" si="361"/>
        <v>0</v>
      </c>
      <c r="O919" s="1">
        <f t="shared" si="361"/>
        <v>0</v>
      </c>
      <c r="P919" s="1">
        <f t="shared" si="361"/>
        <v>0</v>
      </c>
      <c r="Q919" s="1">
        <f t="shared" si="361"/>
        <v>0</v>
      </c>
    </row>
    <row r="920" spans="1:17" outlineLevel="3" x14ac:dyDescent="0.25">
      <c r="E920" s="18" t="s">
        <v>1142</v>
      </c>
      <c r="G920" s="18" t="s">
        <v>212</v>
      </c>
      <c r="H920" s="1">
        <f t="shared" si="360"/>
        <v>0</v>
      </c>
      <c r="J920" s="1">
        <f t="shared" si="361"/>
        <v>0</v>
      </c>
      <c r="K920" s="1">
        <f t="shared" si="361"/>
        <v>0</v>
      </c>
      <c r="L920" s="1">
        <f t="shared" si="361"/>
        <v>0</v>
      </c>
      <c r="M920" s="1">
        <f t="shared" si="361"/>
        <v>0</v>
      </c>
      <c r="N920" s="1">
        <f t="shared" si="361"/>
        <v>0</v>
      </c>
      <c r="O920" s="1">
        <f t="shared" si="361"/>
        <v>0</v>
      </c>
      <c r="P920" s="1">
        <f t="shared" si="361"/>
        <v>0</v>
      </c>
      <c r="Q920" s="1">
        <f t="shared" si="361"/>
        <v>0</v>
      </c>
    </row>
    <row r="921" spans="1:17" outlineLevel="3" x14ac:dyDescent="0.25">
      <c r="E921" s="18" t="s">
        <v>1143</v>
      </c>
      <c r="G921" s="18" t="s">
        <v>212</v>
      </c>
      <c r="H921" s="1">
        <f t="shared" si="360"/>
        <v>0</v>
      </c>
      <c r="J921" s="1">
        <f t="shared" si="361"/>
        <v>0</v>
      </c>
      <c r="K921" s="1">
        <f t="shared" si="361"/>
        <v>0</v>
      </c>
      <c r="L921" s="1">
        <f t="shared" si="361"/>
        <v>0</v>
      </c>
      <c r="M921" s="1">
        <f t="shared" si="361"/>
        <v>0</v>
      </c>
      <c r="N921" s="1">
        <f t="shared" si="361"/>
        <v>0</v>
      </c>
      <c r="O921" s="1">
        <f t="shared" si="361"/>
        <v>0</v>
      </c>
      <c r="P921" s="1">
        <f t="shared" si="361"/>
        <v>0</v>
      </c>
      <c r="Q921" s="1">
        <f t="shared" si="361"/>
        <v>0</v>
      </c>
    </row>
    <row r="922" spans="1:17" outlineLevel="1" x14ac:dyDescent="0.25"/>
    <row r="923" spans="1:17" outlineLevel="1" x14ac:dyDescent="0.25"/>
    <row r="924" spans="1:17" outlineLevel="1" x14ac:dyDescent="0.25"/>
    <row r="925" spans="1:17" outlineLevel="1" x14ac:dyDescent="0.25">
      <c r="B925" s="16" t="s">
        <v>661</v>
      </c>
    </row>
    <row r="926" spans="1:17" outlineLevel="2" x14ac:dyDescent="0.25">
      <c r="B926" s="16" t="s">
        <v>1144</v>
      </c>
    </row>
    <row r="927" spans="1:17" outlineLevel="3" x14ac:dyDescent="0.25">
      <c r="E927" s="18" t="str">
        <f t="shared" ref="E927:Q927" si="362">E$916</f>
        <v xml:space="preserve">Actual totex for cost sharing reconciliation - gated allowance (TMS/SEW only) - real (WR) </v>
      </c>
      <c r="F927" s="1">
        <f t="shared" si="362"/>
        <v>0</v>
      </c>
      <c r="G927" s="1" t="str">
        <f t="shared" si="362"/>
        <v>£m</v>
      </c>
      <c r="H927" s="1">
        <f t="shared" si="362"/>
        <v>0</v>
      </c>
      <c r="I927" s="1">
        <f t="shared" si="362"/>
        <v>0</v>
      </c>
      <c r="J927" s="1">
        <f t="shared" si="362"/>
        <v>0</v>
      </c>
      <c r="K927" s="1">
        <f t="shared" si="362"/>
        <v>0</v>
      </c>
      <c r="L927" s="1">
        <f t="shared" si="362"/>
        <v>0</v>
      </c>
      <c r="M927" s="1">
        <f t="shared" si="362"/>
        <v>0</v>
      </c>
      <c r="N927" s="1">
        <f t="shared" si="362"/>
        <v>0</v>
      </c>
      <c r="O927" s="1">
        <f t="shared" si="362"/>
        <v>0</v>
      </c>
      <c r="P927" s="1">
        <f t="shared" si="362"/>
        <v>0</v>
      </c>
      <c r="Q927" s="1">
        <f t="shared" si="362"/>
        <v>0</v>
      </c>
    </row>
    <row r="928" spans="1:17" outlineLevel="4" x14ac:dyDescent="0.25">
      <c r="E928" s="18" t="str">
        <f t="shared" ref="E928:Q928" si="363">E$917</f>
        <v xml:space="preserve">Actual totex for cost sharing reconciliation - gated allowance (TMS/SEW only) - real (WN+) </v>
      </c>
      <c r="F928" s="1">
        <f t="shared" si="363"/>
        <v>0</v>
      </c>
      <c r="G928" s="1" t="str">
        <f t="shared" si="363"/>
        <v>£m</v>
      </c>
      <c r="H928" s="1">
        <f t="shared" si="363"/>
        <v>0</v>
      </c>
      <c r="I928" s="1">
        <f t="shared" si="363"/>
        <v>0</v>
      </c>
      <c r="J928" s="1">
        <f t="shared" si="363"/>
        <v>0</v>
      </c>
      <c r="K928" s="1">
        <f t="shared" si="363"/>
        <v>0</v>
      </c>
      <c r="L928" s="1">
        <f t="shared" si="363"/>
        <v>0</v>
      </c>
      <c r="M928" s="1">
        <f t="shared" si="363"/>
        <v>0</v>
      </c>
      <c r="N928" s="1">
        <f t="shared" si="363"/>
        <v>0</v>
      </c>
      <c r="O928" s="1">
        <f t="shared" si="363"/>
        <v>0</v>
      </c>
      <c r="P928" s="1">
        <f t="shared" si="363"/>
        <v>0</v>
      </c>
      <c r="Q928" s="1">
        <f t="shared" si="363"/>
        <v>0</v>
      </c>
    </row>
    <row r="929" spans="1:17" outlineLevel="4" x14ac:dyDescent="0.25">
      <c r="E929" s="18" t="str">
        <f t="shared" ref="E929:Q929" si="364">E$918</f>
        <v xml:space="preserve">Actual totex for cost sharing reconciliation - gated allowance (TMS/SEW only) - real (WWN+) </v>
      </c>
      <c r="F929" s="1">
        <f t="shared" si="364"/>
        <v>0</v>
      </c>
      <c r="G929" s="1" t="str">
        <f t="shared" si="364"/>
        <v>£m</v>
      </c>
      <c r="H929" s="1">
        <f t="shared" si="364"/>
        <v>0</v>
      </c>
      <c r="I929" s="1">
        <f t="shared" si="364"/>
        <v>0</v>
      </c>
      <c r="J929" s="1">
        <f t="shared" si="364"/>
        <v>0</v>
      </c>
      <c r="K929" s="1">
        <f t="shared" si="364"/>
        <v>0</v>
      </c>
      <c r="L929" s="1">
        <f t="shared" si="364"/>
        <v>0</v>
      </c>
      <c r="M929" s="1">
        <f t="shared" si="364"/>
        <v>0</v>
      </c>
      <c r="N929" s="1">
        <f t="shared" si="364"/>
        <v>0</v>
      </c>
      <c r="O929" s="1">
        <f t="shared" si="364"/>
        <v>0</v>
      </c>
      <c r="P929" s="1">
        <f t="shared" si="364"/>
        <v>0</v>
      </c>
      <c r="Q929" s="1">
        <f t="shared" si="364"/>
        <v>0</v>
      </c>
    </row>
    <row r="930" spans="1:17" outlineLevel="4" x14ac:dyDescent="0.25">
      <c r="E930" s="18" t="str">
        <f t="shared" ref="E930:Q930" si="365">E$919</f>
        <v xml:space="preserve">Actual totex for cost sharing reconciliation - gated allowance (TMS/SEW only) - real (BIO) </v>
      </c>
      <c r="F930" s="1">
        <f t="shared" si="365"/>
        <v>0</v>
      </c>
      <c r="G930" s="1" t="str">
        <f t="shared" si="365"/>
        <v>£m</v>
      </c>
      <c r="H930" s="1">
        <f t="shared" si="365"/>
        <v>0</v>
      </c>
      <c r="I930" s="1">
        <f t="shared" si="365"/>
        <v>0</v>
      </c>
      <c r="J930" s="1">
        <f t="shared" si="365"/>
        <v>0</v>
      </c>
      <c r="K930" s="1">
        <f t="shared" si="365"/>
        <v>0</v>
      </c>
      <c r="L930" s="1">
        <f t="shared" si="365"/>
        <v>0</v>
      </c>
      <c r="M930" s="1">
        <f t="shared" si="365"/>
        <v>0</v>
      </c>
      <c r="N930" s="1">
        <f t="shared" si="365"/>
        <v>0</v>
      </c>
      <c r="O930" s="1">
        <f t="shared" si="365"/>
        <v>0</v>
      </c>
      <c r="P930" s="1">
        <f t="shared" si="365"/>
        <v>0</v>
      </c>
      <c r="Q930" s="1">
        <f t="shared" si="365"/>
        <v>0</v>
      </c>
    </row>
    <row r="931" spans="1:17" outlineLevel="4" x14ac:dyDescent="0.25">
      <c r="E931" s="18" t="str">
        <f t="shared" ref="E931:Q931" si="366">E$920</f>
        <v xml:space="preserve">Actual totex for cost sharing reconciliation - gated allowance (TMS/SEW only) - real (ADDN1) </v>
      </c>
      <c r="F931" s="1">
        <f t="shared" si="366"/>
        <v>0</v>
      </c>
      <c r="G931" s="1" t="str">
        <f t="shared" si="366"/>
        <v>£m</v>
      </c>
      <c r="H931" s="1">
        <f t="shared" si="366"/>
        <v>0</v>
      </c>
      <c r="I931" s="1">
        <f t="shared" si="366"/>
        <v>0</v>
      </c>
      <c r="J931" s="1">
        <f t="shared" si="366"/>
        <v>0</v>
      </c>
      <c r="K931" s="1">
        <f t="shared" si="366"/>
        <v>0</v>
      </c>
      <c r="L931" s="1">
        <f t="shared" si="366"/>
        <v>0</v>
      </c>
      <c r="M931" s="1">
        <f t="shared" si="366"/>
        <v>0</v>
      </c>
      <c r="N931" s="1">
        <f t="shared" si="366"/>
        <v>0</v>
      </c>
      <c r="O931" s="1">
        <f t="shared" si="366"/>
        <v>0</v>
      </c>
      <c r="P931" s="1">
        <f t="shared" si="366"/>
        <v>0</v>
      </c>
      <c r="Q931" s="1">
        <f t="shared" si="366"/>
        <v>0</v>
      </c>
    </row>
    <row r="932" spans="1:17" outlineLevel="4" x14ac:dyDescent="0.25">
      <c r="E932" s="18" t="str">
        <f t="shared" ref="E932:Q932" si="367">E$921</f>
        <v xml:space="preserve">Actual totex for cost sharing reconciliation - gated allowance (TMS/SEW only) - real (ADDN2) </v>
      </c>
      <c r="F932" s="1">
        <f t="shared" si="367"/>
        <v>0</v>
      </c>
      <c r="G932" s="1" t="str">
        <f t="shared" si="367"/>
        <v>£m</v>
      </c>
      <c r="H932" s="1">
        <f t="shared" si="367"/>
        <v>0</v>
      </c>
      <c r="I932" s="1">
        <f t="shared" si="367"/>
        <v>0</v>
      </c>
      <c r="J932" s="1">
        <f t="shared" si="367"/>
        <v>0</v>
      </c>
      <c r="K932" s="1">
        <f t="shared" si="367"/>
        <v>0</v>
      </c>
      <c r="L932" s="1">
        <f t="shared" si="367"/>
        <v>0</v>
      </c>
      <c r="M932" s="1">
        <f t="shared" si="367"/>
        <v>0</v>
      </c>
      <c r="N932" s="1">
        <f t="shared" si="367"/>
        <v>0</v>
      </c>
      <c r="O932" s="1">
        <f t="shared" si="367"/>
        <v>0</v>
      </c>
      <c r="P932" s="1">
        <f t="shared" si="367"/>
        <v>0</v>
      </c>
      <c r="Q932" s="1">
        <f t="shared" si="367"/>
        <v>0</v>
      </c>
    </row>
    <row r="933" spans="1:17" outlineLevel="3" x14ac:dyDescent="0.25">
      <c r="A933" s="5"/>
      <c r="B933" s="5"/>
      <c r="C933" s="10"/>
      <c r="D933" s="11"/>
      <c r="E933" s="6" t="str">
        <f>Inputs!E$99</f>
        <v xml:space="preserve">Totex allowance for cost sharing - gated allowance (TMS/SEW only) - real (WR) </v>
      </c>
      <c r="F933" s="2">
        <f>Inputs!F$99</f>
        <v>0</v>
      </c>
      <c r="G933" s="2" t="str">
        <f>Inputs!G$99</f>
        <v>£m</v>
      </c>
      <c r="H933" s="2">
        <f>Inputs!H$99</f>
        <v>0</v>
      </c>
      <c r="I933" s="2">
        <f>Inputs!I$99</f>
        <v>0</v>
      </c>
      <c r="J933" s="2">
        <f>Inputs!J$99</f>
        <v>0</v>
      </c>
      <c r="K933" s="2">
        <f>Inputs!K$99</f>
        <v>0</v>
      </c>
      <c r="L933" s="2">
        <f>Inputs!L$99</f>
        <v>0</v>
      </c>
      <c r="M933" s="2">
        <f>Inputs!M$99</f>
        <v>0</v>
      </c>
      <c r="N933" s="2">
        <f>Inputs!N$99</f>
        <v>0</v>
      </c>
      <c r="O933" s="2">
        <f>Inputs!O$99</f>
        <v>0</v>
      </c>
      <c r="P933" s="2">
        <f>Inputs!P$99</f>
        <v>0</v>
      </c>
      <c r="Q933" s="2">
        <f>Inputs!Q$99</f>
        <v>0</v>
      </c>
    </row>
    <row r="934" spans="1:17" outlineLevel="4" x14ac:dyDescent="0.25">
      <c r="A934" s="5"/>
      <c r="B934" s="5"/>
      <c r="C934" s="10"/>
      <c r="D934" s="11"/>
      <c r="E934" s="6" t="str">
        <f>Inputs!E$100</f>
        <v xml:space="preserve">Totex allowance for cost sharing - gated allowance (TMS/SEW only) - real (WN+) </v>
      </c>
      <c r="F934" s="2">
        <f>Inputs!F$100</f>
        <v>0</v>
      </c>
      <c r="G934" s="2" t="str">
        <f>Inputs!G$100</f>
        <v>£m</v>
      </c>
      <c r="H934" s="2">
        <f>Inputs!H$100</f>
        <v>0</v>
      </c>
      <c r="I934" s="2">
        <f>Inputs!I$100</f>
        <v>0</v>
      </c>
      <c r="J934" s="2">
        <f>Inputs!J$100</f>
        <v>0</v>
      </c>
      <c r="K934" s="2">
        <f>Inputs!K$100</f>
        <v>0</v>
      </c>
      <c r="L934" s="2">
        <f>Inputs!L$100</f>
        <v>0</v>
      </c>
      <c r="M934" s="2">
        <f>Inputs!M$100</f>
        <v>0</v>
      </c>
      <c r="N934" s="2">
        <f>Inputs!N$100</f>
        <v>0</v>
      </c>
      <c r="O934" s="2">
        <f>Inputs!O$100</f>
        <v>0</v>
      </c>
      <c r="P934" s="2">
        <f>Inputs!P$100</f>
        <v>0</v>
      </c>
      <c r="Q934" s="2">
        <f>Inputs!Q$100</f>
        <v>0</v>
      </c>
    </row>
    <row r="935" spans="1:17" outlineLevel="4" x14ac:dyDescent="0.25">
      <c r="A935" s="5"/>
      <c r="B935" s="5"/>
      <c r="C935" s="10"/>
      <c r="D935" s="11"/>
      <c r="E935" s="6" t="str">
        <f>Inputs!E$101</f>
        <v xml:space="preserve">Totex allowance for cost sharing - gated allowance (TMS/SEW only) - real (WWN+) </v>
      </c>
      <c r="F935" s="2">
        <f>Inputs!F$101</f>
        <v>0</v>
      </c>
      <c r="G935" s="2" t="str">
        <f>Inputs!G$101</f>
        <v>£m</v>
      </c>
      <c r="H935" s="2">
        <f>Inputs!H$101</f>
        <v>0</v>
      </c>
      <c r="I935" s="2">
        <f>Inputs!I$101</f>
        <v>0</v>
      </c>
      <c r="J935" s="2">
        <f>Inputs!J$101</f>
        <v>0</v>
      </c>
      <c r="K935" s="2">
        <f>Inputs!K$101</f>
        <v>0</v>
      </c>
      <c r="L935" s="2">
        <f>Inputs!L$101</f>
        <v>0</v>
      </c>
      <c r="M935" s="2">
        <f>Inputs!M$101</f>
        <v>0</v>
      </c>
      <c r="N935" s="2">
        <f>Inputs!N$101</f>
        <v>0</v>
      </c>
      <c r="O935" s="2">
        <f>Inputs!O$101</f>
        <v>0</v>
      </c>
      <c r="P935" s="2">
        <f>Inputs!P$101</f>
        <v>0</v>
      </c>
      <c r="Q935" s="2">
        <f>Inputs!Q$101</f>
        <v>0</v>
      </c>
    </row>
    <row r="936" spans="1:17" outlineLevel="4" x14ac:dyDescent="0.25">
      <c r="A936" s="5"/>
      <c r="B936" s="5"/>
      <c r="C936" s="10"/>
      <c r="D936" s="11"/>
      <c r="E936" s="6" t="str">
        <f>Inputs!E$102</f>
        <v xml:space="preserve">Totex allowance for cost sharing - gated allowance (TMS/SEW only) - real (BIO) </v>
      </c>
      <c r="F936" s="2">
        <f>Inputs!F$102</f>
        <v>0</v>
      </c>
      <c r="G936" s="2" t="str">
        <f>Inputs!G$102</f>
        <v>£m</v>
      </c>
      <c r="H936" s="2">
        <f>Inputs!H$102</f>
        <v>0</v>
      </c>
      <c r="I936" s="2">
        <f>Inputs!I$102</f>
        <v>0</v>
      </c>
      <c r="J936" s="2">
        <f>Inputs!J$102</f>
        <v>0</v>
      </c>
      <c r="K936" s="2">
        <f>Inputs!K$102</f>
        <v>0</v>
      </c>
      <c r="L936" s="2">
        <f>Inputs!L$102</f>
        <v>0</v>
      </c>
      <c r="M936" s="2">
        <f>Inputs!M$102</f>
        <v>0</v>
      </c>
      <c r="N936" s="2">
        <f>Inputs!N$102</f>
        <v>0</v>
      </c>
      <c r="O936" s="2">
        <f>Inputs!O$102</f>
        <v>0</v>
      </c>
      <c r="P936" s="2">
        <f>Inputs!P$102</f>
        <v>0</v>
      </c>
      <c r="Q936" s="2">
        <f>Inputs!Q$102</f>
        <v>0</v>
      </c>
    </row>
    <row r="937" spans="1:17" outlineLevel="4" x14ac:dyDescent="0.25">
      <c r="A937" s="5"/>
      <c r="B937" s="5"/>
      <c r="C937" s="10"/>
      <c r="D937" s="11"/>
      <c r="E937" s="6" t="str">
        <f>Inputs!E$103</f>
        <v xml:space="preserve">Totex allowance for cost sharing - gated allowance (TMS/SEW only) - real (ADDN1) </v>
      </c>
      <c r="F937" s="2">
        <f>Inputs!F$103</f>
        <v>0</v>
      </c>
      <c r="G937" s="2" t="str">
        <f>Inputs!G$103</f>
        <v>£m</v>
      </c>
      <c r="H937" s="2">
        <f>Inputs!H$103</f>
        <v>0</v>
      </c>
      <c r="I937" s="2">
        <f>Inputs!I$103</f>
        <v>0</v>
      </c>
      <c r="J937" s="2">
        <f>Inputs!J$103</f>
        <v>0</v>
      </c>
      <c r="K937" s="2">
        <f>Inputs!K$103</f>
        <v>0</v>
      </c>
      <c r="L937" s="2">
        <f>Inputs!L$103</f>
        <v>0</v>
      </c>
      <c r="M937" s="2">
        <f>Inputs!M$103</f>
        <v>0</v>
      </c>
      <c r="N937" s="2">
        <f>Inputs!N$103</f>
        <v>0</v>
      </c>
      <c r="O937" s="2">
        <f>Inputs!O$103</f>
        <v>0</v>
      </c>
      <c r="P937" s="2">
        <f>Inputs!P$103</f>
        <v>0</v>
      </c>
      <c r="Q937" s="2">
        <f>Inputs!Q$103</f>
        <v>0</v>
      </c>
    </row>
    <row r="938" spans="1:17" outlineLevel="4" x14ac:dyDescent="0.25">
      <c r="A938" s="5"/>
      <c r="B938" s="5"/>
      <c r="C938" s="10"/>
      <c r="D938" s="11"/>
      <c r="E938" s="6" t="str">
        <f>Inputs!E$104</f>
        <v xml:space="preserve">Totex allowance for cost sharing - gated allowance (TMS/SEW only) - real (ADDN2) </v>
      </c>
      <c r="F938" s="2">
        <f>Inputs!F$104</f>
        <v>0</v>
      </c>
      <c r="G938" s="2" t="str">
        <f>Inputs!G$104</f>
        <v>£m</v>
      </c>
      <c r="H938" s="2">
        <f>Inputs!H$104</f>
        <v>0</v>
      </c>
      <c r="I938" s="2">
        <f>Inputs!I$104</f>
        <v>0</v>
      </c>
      <c r="J938" s="2">
        <f>Inputs!J$104</f>
        <v>0</v>
      </c>
      <c r="K938" s="2">
        <f>Inputs!K$104</f>
        <v>0</v>
      </c>
      <c r="L938" s="2">
        <f>Inputs!L$104</f>
        <v>0</v>
      </c>
      <c r="M938" s="2">
        <f>Inputs!M$104</f>
        <v>0</v>
      </c>
      <c r="N938" s="2">
        <f>Inputs!N$104</f>
        <v>0</v>
      </c>
      <c r="O938" s="2">
        <f>Inputs!O$104</f>
        <v>0</v>
      </c>
      <c r="P938" s="2">
        <f>Inputs!P$104</f>
        <v>0</v>
      </c>
      <c r="Q938" s="2">
        <f>Inputs!Q$104</f>
        <v>0</v>
      </c>
    </row>
    <row r="939" spans="1:17" outlineLevel="3" x14ac:dyDescent="0.25">
      <c r="A939" s="5"/>
      <c r="B939" s="5"/>
      <c r="C939" s="10"/>
      <c r="D939" s="11"/>
      <c r="E939" s="6" t="str">
        <f>Time!E$56</f>
        <v>Forecast period flag</v>
      </c>
      <c r="F939" s="3">
        <f>Time!F$56</f>
        <v>0</v>
      </c>
      <c r="G939" s="3" t="str">
        <f>Time!G$56</f>
        <v>flag</v>
      </c>
      <c r="H939" s="3">
        <f>Time!H$56</f>
        <v>5</v>
      </c>
      <c r="I939" s="3">
        <f>Time!I$56</f>
        <v>0</v>
      </c>
      <c r="J939" s="3">
        <f>Time!J$56</f>
        <v>0</v>
      </c>
      <c r="K939" s="3">
        <f>Time!K$56</f>
        <v>0</v>
      </c>
      <c r="L939" s="3">
        <f>Time!L$56</f>
        <v>1</v>
      </c>
      <c r="M939" s="3">
        <f>Time!M$56</f>
        <v>1</v>
      </c>
      <c r="N939" s="3">
        <f>Time!N$56</f>
        <v>1</v>
      </c>
      <c r="O939" s="3">
        <f>Time!O$56</f>
        <v>1</v>
      </c>
      <c r="P939" s="3">
        <f>Time!P$56</f>
        <v>1</v>
      </c>
      <c r="Q939" s="3">
        <f>Time!Q$56</f>
        <v>0</v>
      </c>
    </row>
    <row r="940" spans="1:17" outlineLevel="3" x14ac:dyDescent="0.25">
      <c r="E940" s="18" t="s">
        <v>1145</v>
      </c>
      <c r="G940" s="18" t="s">
        <v>212</v>
      </c>
      <c r="H940" s="1">
        <f t="shared" ref="H940:H945" si="368">SUM(J940:Q940)</f>
        <v>0</v>
      </c>
      <c r="J940" s="1">
        <f t="shared" ref="J940:Q945" si="369">(J927-J933)*J$939</f>
        <v>0</v>
      </c>
      <c r="K940" s="1">
        <f t="shared" si="369"/>
        <v>0</v>
      </c>
      <c r="L940" s="1">
        <f t="shared" si="369"/>
        <v>0</v>
      </c>
      <c r="M940" s="1">
        <f t="shared" si="369"/>
        <v>0</v>
      </c>
      <c r="N940" s="1">
        <f t="shared" si="369"/>
        <v>0</v>
      </c>
      <c r="O940" s="1">
        <f t="shared" si="369"/>
        <v>0</v>
      </c>
      <c r="P940" s="1">
        <f t="shared" si="369"/>
        <v>0</v>
      </c>
      <c r="Q940" s="1">
        <f t="shared" si="369"/>
        <v>0</v>
      </c>
    </row>
    <row r="941" spans="1:17" outlineLevel="4" x14ac:dyDescent="0.25">
      <c r="E941" s="18" t="s">
        <v>1146</v>
      </c>
      <c r="G941" s="18" t="s">
        <v>212</v>
      </c>
      <c r="H941" s="1">
        <f t="shared" si="368"/>
        <v>0</v>
      </c>
      <c r="J941" s="1">
        <f t="shared" si="369"/>
        <v>0</v>
      </c>
      <c r="K941" s="1">
        <f t="shared" si="369"/>
        <v>0</v>
      </c>
      <c r="L941" s="1">
        <f t="shared" si="369"/>
        <v>0</v>
      </c>
      <c r="M941" s="1">
        <f t="shared" si="369"/>
        <v>0</v>
      </c>
      <c r="N941" s="1">
        <f t="shared" si="369"/>
        <v>0</v>
      </c>
      <c r="O941" s="1">
        <f t="shared" si="369"/>
        <v>0</v>
      </c>
      <c r="P941" s="1">
        <f t="shared" si="369"/>
        <v>0</v>
      </c>
      <c r="Q941" s="1">
        <f t="shared" si="369"/>
        <v>0</v>
      </c>
    </row>
    <row r="942" spans="1:17" outlineLevel="4" x14ac:dyDescent="0.25">
      <c r="E942" s="18" t="s">
        <v>1147</v>
      </c>
      <c r="G942" s="18" t="s">
        <v>212</v>
      </c>
      <c r="H942" s="1">
        <f t="shared" si="368"/>
        <v>0</v>
      </c>
      <c r="J942" s="1">
        <f t="shared" si="369"/>
        <v>0</v>
      </c>
      <c r="K942" s="1">
        <f t="shared" si="369"/>
        <v>0</v>
      </c>
      <c r="L942" s="1">
        <f t="shared" si="369"/>
        <v>0</v>
      </c>
      <c r="M942" s="1">
        <f t="shared" si="369"/>
        <v>0</v>
      </c>
      <c r="N942" s="1">
        <f t="shared" si="369"/>
        <v>0</v>
      </c>
      <c r="O942" s="1">
        <f t="shared" si="369"/>
        <v>0</v>
      </c>
      <c r="P942" s="1">
        <f t="shared" si="369"/>
        <v>0</v>
      </c>
      <c r="Q942" s="1">
        <f t="shared" si="369"/>
        <v>0</v>
      </c>
    </row>
    <row r="943" spans="1:17" outlineLevel="4" x14ac:dyDescent="0.25">
      <c r="E943" s="18" t="s">
        <v>1148</v>
      </c>
      <c r="G943" s="18" t="s">
        <v>212</v>
      </c>
      <c r="H943" s="1">
        <f t="shared" si="368"/>
        <v>0</v>
      </c>
      <c r="J943" s="1">
        <f t="shared" si="369"/>
        <v>0</v>
      </c>
      <c r="K943" s="1">
        <f t="shared" si="369"/>
        <v>0</v>
      </c>
      <c r="L943" s="1">
        <f t="shared" si="369"/>
        <v>0</v>
      </c>
      <c r="M943" s="1">
        <f t="shared" si="369"/>
        <v>0</v>
      </c>
      <c r="N943" s="1">
        <f t="shared" si="369"/>
        <v>0</v>
      </c>
      <c r="O943" s="1">
        <f t="shared" si="369"/>
        <v>0</v>
      </c>
      <c r="P943" s="1">
        <f t="shared" si="369"/>
        <v>0</v>
      </c>
      <c r="Q943" s="1">
        <f t="shared" si="369"/>
        <v>0</v>
      </c>
    </row>
    <row r="944" spans="1:17" outlineLevel="4" x14ac:dyDescent="0.25">
      <c r="E944" s="18" t="s">
        <v>1149</v>
      </c>
      <c r="G944" s="18" t="s">
        <v>212</v>
      </c>
      <c r="H944" s="1">
        <f t="shared" si="368"/>
        <v>0</v>
      </c>
      <c r="J944" s="1">
        <f t="shared" si="369"/>
        <v>0</v>
      </c>
      <c r="K944" s="1">
        <f t="shared" si="369"/>
        <v>0</v>
      </c>
      <c r="L944" s="1">
        <f t="shared" si="369"/>
        <v>0</v>
      </c>
      <c r="M944" s="1">
        <f t="shared" si="369"/>
        <v>0</v>
      </c>
      <c r="N944" s="1">
        <f t="shared" si="369"/>
        <v>0</v>
      </c>
      <c r="O944" s="1">
        <f t="shared" si="369"/>
        <v>0</v>
      </c>
      <c r="P944" s="1">
        <f t="shared" si="369"/>
        <v>0</v>
      </c>
      <c r="Q944" s="1">
        <f t="shared" si="369"/>
        <v>0</v>
      </c>
    </row>
    <row r="945" spans="1:17" outlineLevel="4" x14ac:dyDescent="0.25">
      <c r="E945" s="18" t="s">
        <v>1150</v>
      </c>
      <c r="G945" s="18" t="s">
        <v>212</v>
      </c>
      <c r="H945" s="1">
        <f t="shared" si="368"/>
        <v>0</v>
      </c>
      <c r="J945" s="1">
        <f t="shared" si="369"/>
        <v>0</v>
      </c>
      <c r="K945" s="1">
        <f t="shared" si="369"/>
        <v>0</v>
      </c>
      <c r="L945" s="1">
        <f t="shared" si="369"/>
        <v>0</v>
      </c>
      <c r="M945" s="1">
        <f t="shared" si="369"/>
        <v>0</v>
      </c>
      <c r="N945" s="1">
        <f t="shared" si="369"/>
        <v>0</v>
      </c>
      <c r="O945" s="1">
        <f t="shared" si="369"/>
        <v>0</v>
      </c>
      <c r="P945" s="1">
        <f t="shared" si="369"/>
        <v>0</v>
      </c>
      <c r="Q945" s="1">
        <f t="shared" si="369"/>
        <v>0</v>
      </c>
    </row>
    <row r="946" spans="1:17" outlineLevel="2" x14ac:dyDescent="0.25"/>
    <row r="947" spans="1:17" outlineLevel="2" x14ac:dyDescent="0.25"/>
    <row r="948" spans="1:17" outlineLevel="2" x14ac:dyDescent="0.25">
      <c r="B948" s="16" t="s">
        <v>1151</v>
      </c>
    </row>
    <row r="949" spans="1:17" outlineLevel="3" x14ac:dyDescent="0.25">
      <c r="E949" s="18" t="str">
        <f t="shared" ref="E949:Q949" si="370">E$940</f>
        <v xml:space="preserve">Variance to totex allowance - gated allowance (TMS/SEW only) - real (WR) </v>
      </c>
      <c r="F949" s="1">
        <f t="shared" si="370"/>
        <v>0</v>
      </c>
      <c r="G949" s="1" t="str">
        <f t="shared" si="370"/>
        <v>£m</v>
      </c>
      <c r="H949" s="1">
        <f t="shared" si="370"/>
        <v>0</v>
      </c>
      <c r="I949" s="1">
        <f t="shared" si="370"/>
        <v>0</v>
      </c>
      <c r="J949" s="1">
        <f t="shared" si="370"/>
        <v>0</v>
      </c>
      <c r="K949" s="1">
        <f t="shared" si="370"/>
        <v>0</v>
      </c>
      <c r="L949" s="1">
        <f t="shared" si="370"/>
        <v>0</v>
      </c>
      <c r="M949" s="1">
        <f t="shared" si="370"/>
        <v>0</v>
      </c>
      <c r="N949" s="1">
        <f t="shared" si="370"/>
        <v>0</v>
      </c>
      <c r="O949" s="1">
        <f t="shared" si="370"/>
        <v>0</v>
      </c>
      <c r="P949" s="1">
        <f t="shared" si="370"/>
        <v>0</v>
      </c>
      <c r="Q949" s="1">
        <f t="shared" si="370"/>
        <v>0</v>
      </c>
    </row>
    <row r="950" spans="1:17" outlineLevel="4" x14ac:dyDescent="0.25">
      <c r="E950" s="18" t="str">
        <f t="shared" ref="E950:Q950" si="371">E$941</f>
        <v xml:space="preserve">Variance to totex allowance - gated allowance (TMS/SEW only) - real (WN+) </v>
      </c>
      <c r="F950" s="1">
        <f t="shared" si="371"/>
        <v>0</v>
      </c>
      <c r="G950" s="1" t="str">
        <f t="shared" si="371"/>
        <v>£m</v>
      </c>
      <c r="H950" s="1">
        <f t="shared" si="371"/>
        <v>0</v>
      </c>
      <c r="I950" s="1">
        <f t="shared" si="371"/>
        <v>0</v>
      </c>
      <c r="J950" s="1">
        <f t="shared" si="371"/>
        <v>0</v>
      </c>
      <c r="K950" s="1">
        <f t="shared" si="371"/>
        <v>0</v>
      </c>
      <c r="L950" s="1">
        <f t="shared" si="371"/>
        <v>0</v>
      </c>
      <c r="M950" s="1">
        <f t="shared" si="371"/>
        <v>0</v>
      </c>
      <c r="N950" s="1">
        <f t="shared" si="371"/>
        <v>0</v>
      </c>
      <c r="O950" s="1">
        <f t="shared" si="371"/>
        <v>0</v>
      </c>
      <c r="P950" s="1">
        <f t="shared" si="371"/>
        <v>0</v>
      </c>
      <c r="Q950" s="1">
        <f t="shared" si="371"/>
        <v>0</v>
      </c>
    </row>
    <row r="951" spans="1:17" outlineLevel="4" x14ac:dyDescent="0.25">
      <c r="E951" s="18" t="str">
        <f t="shared" ref="E951:Q951" si="372">E$942</f>
        <v xml:space="preserve">Variance to totex allowance - gated allowance (TMS/SEW only) - real (WWN+) </v>
      </c>
      <c r="F951" s="1">
        <f t="shared" si="372"/>
        <v>0</v>
      </c>
      <c r="G951" s="1" t="str">
        <f t="shared" si="372"/>
        <v>£m</v>
      </c>
      <c r="H951" s="1">
        <f t="shared" si="372"/>
        <v>0</v>
      </c>
      <c r="I951" s="1">
        <f t="shared" si="372"/>
        <v>0</v>
      </c>
      <c r="J951" s="1">
        <f t="shared" si="372"/>
        <v>0</v>
      </c>
      <c r="K951" s="1">
        <f t="shared" si="372"/>
        <v>0</v>
      </c>
      <c r="L951" s="1">
        <f t="shared" si="372"/>
        <v>0</v>
      </c>
      <c r="M951" s="1">
        <f t="shared" si="372"/>
        <v>0</v>
      </c>
      <c r="N951" s="1">
        <f t="shared" si="372"/>
        <v>0</v>
      </c>
      <c r="O951" s="1">
        <f t="shared" si="372"/>
        <v>0</v>
      </c>
      <c r="P951" s="1">
        <f t="shared" si="372"/>
        <v>0</v>
      </c>
      <c r="Q951" s="1">
        <f t="shared" si="372"/>
        <v>0</v>
      </c>
    </row>
    <row r="952" spans="1:17" outlineLevel="4" x14ac:dyDescent="0.25">
      <c r="E952" s="18" t="str">
        <f t="shared" ref="E952:Q952" si="373">E$943</f>
        <v xml:space="preserve">Variance to totex allowance - gated allowance (TMS/SEW only) - real (BIO) </v>
      </c>
      <c r="F952" s="1">
        <f t="shared" si="373"/>
        <v>0</v>
      </c>
      <c r="G952" s="1" t="str">
        <f t="shared" si="373"/>
        <v>£m</v>
      </c>
      <c r="H952" s="1">
        <f t="shared" si="373"/>
        <v>0</v>
      </c>
      <c r="I952" s="1">
        <f t="shared" si="373"/>
        <v>0</v>
      </c>
      <c r="J952" s="1">
        <f t="shared" si="373"/>
        <v>0</v>
      </c>
      <c r="K952" s="1">
        <f t="shared" si="373"/>
        <v>0</v>
      </c>
      <c r="L952" s="1">
        <f t="shared" si="373"/>
        <v>0</v>
      </c>
      <c r="M952" s="1">
        <f t="shared" si="373"/>
        <v>0</v>
      </c>
      <c r="N952" s="1">
        <f t="shared" si="373"/>
        <v>0</v>
      </c>
      <c r="O952" s="1">
        <f t="shared" si="373"/>
        <v>0</v>
      </c>
      <c r="P952" s="1">
        <f t="shared" si="373"/>
        <v>0</v>
      </c>
      <c r="Q952" s="1">
        <f t="shared" si="373"/>
        <v>0</v>
      </c>
    </row>
    <row r="953" spans="1:17" outlineLevel="4" x14ac:dyDescent="0.25">
      <c r="E953" s="18" t="str">
        <f t="shared" ref="E953:Q953" si="374">E$944</f>
        <v xml:space="preserve">Variance to totex allowance - gated allowance (TMS/SEW only) - real (ADDN1) </v>
      </c>
      <c r="F953" s="1">
        <f t="shared" si="374"/>
        <v>0</v>
      </c>
      <c r="G953" s="1" t="str">
        <f t="shared" si="374"/>
        <v>£m</v>
      </c>
      <c r="H953" s="1">
        <f t="shared" si="374"/>
        <v>0</v>
      </c>
      <c r="I953" s="1">
        <f t="shared" si="374"/>
        <v>0</v>
      </c>
      <c r="J953" s="1">
        <f t="shared" si="374"/>
        <v>0</v>
      </c>
      <c r="K953" s="1">
        <f t="shared" si="374"/>
        <v>0</v>
      </c>
      <c r="L953" s="1">
        <f t="shared" si="374"/>
        <v>0</v>
      </c>
      <c r="M953" s="1">
        <f t="shared" si="374"/>
        <v>0</v>
      </c>
      <c r="N953" s="1">
        <f t="shared" si="374"/>
        <v>0</v>
      </c>
      <c r="O953" s="1">
        <f t="shared" si="374"/>
        <v>0</v>
      </c>
      <c r="P953" s="1">
        <f t="shared" si="374"/>
        <v>0</v>
      </c>
      <c r="Q953" s="1">
        <f t="shared" si="374"/>
        <v>0</v>
      </c>
    </row>
    <row r="954" spans="1:17" outlineLevel="4" x14ac:dyDescent="0.25">
      <c r="E954" s="18" t="str">
        <f t="shared" ref="E954:Q954" si="375">E$945</f>
        <v xml:space="preserve">Variance to totex allowance - gated allowance (TMS/SEW only) - real (ADDN2) </v>
      </c>
      <c r="F954" s="1">
        <f t="shared" si="375"/>
        <v>0</v>
      </c>
      <c r="G954" s="1" t="str">
        <f t="shared" si="375"/>
        <v>£m</v>
      </c>
      <c r="H954" s="1">
        <f t="shared" si="375"/>
        <v>0</v>
      </c>
      <c r="I954" s="1">
        <f t="shared" si="375"/>
        <v>0</v>
      </c>
      <c r="J954" s="1">
        <f t="shared" si="375"/>
        <v>0</v>
      </c>
      <c r="K954" s="1">
        <f t="shared" si="375"/>
        <v>0</v>
      </c>
      <c r="L954" s="1">
        <f t="shared" si="375"/>
        <v>0</v>
      </c>
      <c r="M954" s="1">
        <f t="shared" si="375"/>
        <v>0</v>
      </c>
      <c r="N954" s="1">
        <f t="shared" si="375"/>
        <v>0</v>
      </c>
      <c r="O954" s="1">
        <f t="shared" si="375"/>
        <v>0</v>
      </c>
      <c r="P954" s="1">
        <f t="shared" si="375"/>
        <v>0</v>
      </c>
      <c r="Q954" s="1">
        <f t="shared" si="375"/>
        <v>0</v>
      </c>
    </row>
    <row r="955" spans="1:17" outlineLevel="3" x14ac:dyDescent="0.25">
      <c r="A955" s="5"/>
      <c r="B955" s="5"/>
      <c r="C955" s="10"/>
      <c r="D955" s="11"/>
      <c r="E955" s="6" t="str">
        <f>Financing!E$13</f>
        <v>Time value of money factor</v>
      </c>
      <c r="F955" s="8">
        <f>Financing!F$13</f>
        <v>0</v>
      </c>
      <c r="G955" s="8" t="str">
        <f>Financing!G$13</f>
        <v>factor</v>
      </c>
      <c r="H955" s="8">
        <f>Financing!H$13</f>
        <v>0</v>
      </c>
      <c r="I955" s="8">
        <f>Financing!I$13</f>
        <v>0</v>
      </c>
      <c r="J955" s="8">
        <f>Financing!J$13</f>
        <v>1</v>
      </c>
      <c r="K955" s="8">
        <f>Financing!K$13</f>
        <v>1</v>
      </c>
      <c r="L955" s="8">
        <f>Financing!L$13</f>
        <v>1</v>
      </c>
      <c r="M955" s="8">
        <f>Financing!M$13</f>
        <v>1</v>
      </c>
      <c r="N955" s="8">
        <f>Financing!N$13</f>
        <v>1</v>
      </c>
      <c r="O955" s="8">
        <f>Financing!O$13</f>
        <v>1</v>
      </c>
      <c r="P955" s="8">
        <f>Financing!P$13</f>
        <v>1</v>
      </c>
      <c r="Q955" s="8">
        <f>Financing!Q$13</f>
        <v>1</v>
      </c>
    </row>
    <row r="956" spans="1:17" outlineLevel="3" x14ac:dyDescent="0.25">
      <c r="E956" s="18" t="s">
        <v>1152</v>
      </c>
      <c r="G956" s="18" t="s">
        <v>212</v>
      </c>
      <c r="H956" s="1">
        <f t="shared" ref="H956:H961" si="376">SUM(J956:Q956)</f>
        <v>0</v>
      </c>
      <c r="J956" s="1">
        <f t="shared" ref="J956:Q961" si="377">J949*J$955</f>
        <v>0</v>
      </c>
      <c r="K956" s="1">
        <f t="shared" si="377"/>
        <v>0</v>
      </c>
      <c r="L956" s="1">
        <f t="shared" si="377"/>
        <v>0</v>
      </c>
      <c r="M956" s="1">
        <f t="shared" si="377"/>
        <v>0</v>
      </c>
      <c r="N956" s="1">
        <f t="shared" si="377"/>
        <v>0</v>
      </c>
      <c r="O956" s="1">
        <f t="shared" si="377"/>
        <v>0</v>
      </c>
      <c r="P956" s="1">
        <f t="shared" si="377"/>
        <v>0</v>
      </c>
      <c r="Q956" s="1">
        <f t="shared" si="377"/>
        <v>0</v>
      </c>
    </row>
    <row r="957" spans="1:17" outlineLevel="4" x14ac:dyDescent="0.25">
      <c r="E957" s="18" t="s">
        <v>1153</v>
      </c>
      <c r="G957" s="18" t="s">
        <v>212</v>
      </c>
      <c r="H957" s="1">
        <f t="shared" si="376"/>
        <v>0</v>
      </c>
      <c r="J957" s="1">
        <f t="shared" si="377"/>
        <v>0</v>
      </c>
      <c r="K957" s="1">
        <f t="shared" si="377"/>
        <v>0</v>
      </c>
      <c r="L957" s="1">
        <f t="shared" si="377"/>
        <v>0</v>
      </c>
      <c r="M957" s="1">
        <f t="shared" si="377"/>
        <v>0</v>
      </c>
      <c r="N957" s="1">
        <f t="shared" si="377"/>
        <v>0</v>
      </c>
      <c r="O957" s="1">
        <f t="shared" si="377"/>
        <v>0</v>
      </c>
      <c r="P957" s="1">
        <f t="shared" si="377"/>
        <v>0</v>
      </c>
      <c r="Q957" s="1">
        <f t="shared" si="377"/>
        <v>0</v>
      </c>
    </row>
    <row r="958" spans="1:17" outlineLevel="4" x14ac:dyDescent="0.25">
      <c r="E958" s="18" t="s">
        <v>1154</v>
      </c>
      <c r="G958" s="18" t="s">
        <v>212</v>
      </c>
      <c r="H958" s="1">
        <f t="shared" si="376"/>
        <v>0</v>
      </c>
      <c r="J958" s="1">
        <f t="shared" si="377"/>
        <v>0</v>
      </c>
      <c r="K958" s="1">
        <f t="shared" si="377"/>
        <v>0</v>
      </c>
      <c r="L958" s="1">
        <f t="shared" si="377"/>
        <v>0</v>
      </c>
      <c r="M958" s="1">
        <f t="shared" si="377"/>
        <v>0</v>
      </c>
      <c r="N958" s="1">
        <f t="shared" si="377"/>
        <v>0</v>
      </c>
      <c r="O958" s="1">
        <f t="shared" si="377"/>
        <v>0</v>
      </c>
      <c r="P958" s="1">
        <f t="shared" si="377"/>
        <v>0</v>
      </c>
      <c r="Q958" s="1">
        <f t="shared" si="377"/>
        <v>0</v>
      </c>
    </row>
    <row r="959" spans="1:17" outlineLevel="4" x14ac:dyDescent="0.25">
      <c r="E959" s="18" t="s">
        <v>1155</v>
      </c>
      <c r="G959" s="18" t="s">
        <v>212</v>
      </c>
      <c r="H959" s="1">
        <f t="shared" si="376"/>
        <v>0</v>
      </c>
      <c r="J959" s="1">
        <f t="shared" si="377"/>
        <v>0</v>
      </c>
      <c r="K959" s="1">
        <f t="shared" si="377"/>
        <v>0</v>
      </c>
      <c r="L959" s="1">
        <f t="shared" si="377"/>
        <v>0</v>
      </c>
      <c r="M959" s="1">
        <f t="shared" si="377"/>
        <v>0</v>
      </c>
      <c r="N959" s="1">
        <f t="shared" si="377"/>
        <v>0</v>
      </c>
      <c r="O959" s="1">
        <f t="shared" si="377"/>
        <v>0</v>
      </c>
      <c r="P959" s="1">
        <f t="shared" si="377"/>
        <v>0</v>
      </c>
      <c r="Q959" s="1">
        <f t="shared" si="377"/>
        <v>0</v>
      </c>
    </row>
    <row r="960" spans="1:17" outlineLevel="4" x14ac:dyDescent="0.25">
      <c r="E960" s="18" t="s">
        <v>1156</v>
      </c>
      <c r="G960" s="18" t="s">
        <v>212</v>
      </c>
      <c r="H960" s="1">
        <f t="shared" si="376"/>
        <v>0</v>
      </c>
      <c r="J960" s="1">
        <f t="shared" si="377"/>
        <v>0</v>
      </c>
      <c r="K960" s="1">
        <f t="shared" si="377"/>
        <v>0</v>
      </c>
      <c r="L960" s="1">
        <f t="shared" si="377"/>
        <v>0</v>
      </c>
      <c r="M960" s="1">
        <f t="shared" si="377"/>
        <v>0</v>
      </c>
      <c r="N960" s="1">
        <f t="shared" si="377"/>
        <v>0</v>
      </c>
      <c r="O960" s="1">
        <f t="shared" si="377"/>
        <v>0</v>
      </c>
      <c r="P960" s="1">
        <f t="shared" si="377"/>
        <v>0</v>
      </c>
      <c r="Q960" s="1">
        <f t="shared" si="377"/>
        <v>0</v>
      </c>
    </row>
    <row r="961" spans="1:17" outlineLevel="4" x14ac:dyDescent="0.25">
      <c r="E961" s="18" t="s">
        <v>1157</v>
      </c>
      <c r="G961" s="18" t="s">
        <v>212</v>
      </c>
      <c r="H961" s="1">
        <f t="shared" si="376"/>
        <v>0</v>
      </c>
      <c r="J961" s="1">
        <f t="shared" si="377"/>
        <v>0</v>
      </c>
      <c r="K961" s="1">
        <f t="shared" si="377"/>
        <v>0</v>
      </c>
      <c r="L961" s="1">
        <f t="shared" si="377"/>
        <v>0</v>
      </c>
      <c r="M961" s="1">
        <f t="shared" si="377"/>
        <v>0</v>
      </c>
      <c r="N961" s="1">
        <f t="shared" si="377"/>
        <v>0</v>
      </c>
      <c r="O961" s="1">
        <f t="shared" si="377"/>
        <v>0</v>
      </c>
      <c r="P961" s="1">
        <f t="shared" si="377"/>
        <v>0</v>
      </c>
      <c r="Q961" s="1">
        <f t="shared" si="377"/>
        <v>0</v>
      </c>
    </row>
    <row r="962" spans="1:17" outlineLevel="2" x14ac:dyDescent="0.25"/>
    <row r="963" spans="1:17" outlineLevel="2" x14ac:dyDescent="0.25"/>
    <row r="964" spans="1:17" outlineLevel="2" x14ac:dyDescent="0.25">
      <c r="B964" s="16" t="s">
        <v>1158</v>
      </c>
    </row>
    <row r="965" spans="1:17" outlineLevel="3" x14ac:dyDescent="0.25">
      <c r="E965" s="18" t="str">
        <f t="shared" ref="E965:Q965" si="378">E$956</f>
        <v xml:space="preserve">Time-adjusted variance to totex allowance - gated allowance (TMS/SEW only) - real (WR) </v>
      </c>
      <c r="F965" s="1">
        <f t="shared" si="378"/>
        <v>0</v>
      </c>
      <c r="G965" s="1" t="str">
        <f t="shared" si="378"/>
        <v>£m</v>
      </c>
      <c r="H965" s="1">
        <f t="shared" si="378"/>
        <v>0</v>
      </c>
      <c r="I965" s="1">
        <f t="shared" si="378"/>
        <v>0</v>
      </c>
      <c r="J965" s="1">
        <f t="shared" si="378"/>
        <v>0</v>
      </c>
      <c r="K965" s="1">
        <f t="shared" si="378"/>
        <v>0</v>
      </c>
      <c r="L965" s="1">
        <f t="shared" si="378"/>
        <v>0</v>
      </c>
      <c r="M965" s="1">
        <f t="shared" si="378"/>
        <v>0</v>
      </c>
      <c r="N965" s="1">
        <f t="shared" si="378"/>
        <v>0</v>
      </c>
      <c r="O965" s="1">
        <f t="shared" si="378"/>
        <v>0</v>
      </c>
      <c r="P965" s="1">
        <f t="shared" si="378"/>
        <v>0</v>
      </c>
      <c r="Q965" s="1">
        <f t="shared" si="378"/>
        <v>0</v>
      </c>
    </row>
    <row r="966" spans="1:17" outlineLevel="4" x14ac:dyDescent="0.25">
      <c r="E966" s="18" t="str">
        <f t="shared" ref="E966:Q966" si="379">E$957</f>
        <v xml:space="preserve">Time-adjusted variance to totex allowance - gated allowance (TMS/SEW only) - real (WN+) </v>
      </c>
      <c r="F966" s="1">
        <f t="shared" si="379"/>
        <v>0</v>
      </c>
      <c r="G966" s="1" t="str">
        <f t="shared" si="379"/>
        <v>£m</v>
      </c>
      <c r="H966" s="1">
        <f t="shared" si="379"/>
        <v>0</v>
      </c>
      <c r="I966" s="1">
        <f t="shared" si="379"/>
        <v>0</v>
      </c>
      <c r="J966" s="1">
        <f t="shared" si="379"/>
        <v>0</v>
      </c>
      <c r="K966" s="1">
        <f t="shared" si="379"/>
        <v>0</v>
      </c>
      <c r="L966" s="1">
        <f t="shared" si="379"/>
        <v>0</v>
      </c>
      <c r="M966" s="1">
        <f t="shared" si="379"/>
        <v>0</v>
      </c>
      <c r="N966" s="1">
        <f t="shared" si="379"/>
        <v>0</v>
      </c>
      <c r="O966" s="1">
        <f t="shared" si="379"/>
        <v>0</v>
      </c>
      <c r="P966" s="1">
        <f t="shared" si="379"/>
        <v>0</v>
      </c>
      <c r="Q966" s="1">
        <f t="shared" si="379"/>
        <v>0</v>
      </c>
    </row>
    <row r="967" spans="1:17" outlineLevel="4" x14ac:dyDescent="0.25">
      <c r="E967" s="18" t="str">
        <f t="shared" ref="E967:Q967" si="380">E$958</f>
        <v xml:space="preserve">Time-adjusted variance to totex allowance - gated allowance (TMS/SEW only) - real (WWN+) </v>
      </c>
      <c r="F967" s="1">
        <f t="shared" si="380"/>
        <v>0</v>
      </c>
      <c r="G967" s="1" t="str">
        <f t="shared" si="380"/>
        <v>£m</v>
      </c>
      <c r="H967" s="1">
        <f t="shared" si="380"/>
        <v>0</v>
      </c>
      <c r="I967" s="1">
        <f t="shared" si="380"/>
        <v>0</v>
      </c>
      <c r="J967" s="1">
        <f t="shared" si="380"/>
        <v>0</v>
      </c>
      <c r="K967" s="1">
        <f t="shared" si="380"/>
        <v>0</v>
      </c>
      <c r="L967" s="1">
        <f t="shared" si="380"/>
        <v>0</v>
      </c>
      <c r="M967" s="1">
        <f t="shared" si="380"/>
        <v>0</v>
      </c>
      <c r="N967" s="1">
        <f t="shared" si="380"/>
        <v>0</v>
      </c>
      <c r="O967" s="1">
        <f t="shared" si="380"/>
        <v>0</v>
      </c>
      <c r="P967" s="1">
        <f t="shared" si="380"/>
        <v>0</v>
      </c>
      <c r="Q967" s="1">
        <f t="shared" si="380"/>
        <v>0</v>
      </c>
    </row>
    <row r="968" spans="1:17" outlineLevel="4" x14ac:dyDescent="0.25">
      <c r="E968" s="18" t="str">
        <f t="shared" ref="E968:Q968" si="381">E$959</f>
        <v xml:space="preserve">Time-adjusted variance to totex allowance - gated allowance (TMS/SEW only) - real (BIO) </v>
      </c>
      <c r="F968" s="1">
        <f t="shared" si="381"/>
        <v>0</v>
      </c>
      <c r="G968" s="1" t="str">
        <f t="shared" si="381"/>
        <v>£m</v>
      </c>
      <c r="H968" s="1">
        <f t="shared" si="381"/>
        <v>0</v>
      </c>
      <c r="I968" s="1">
        <f t="shared" si="381"/>
        <v>0</v>
      </c>
      <c r="J968" s="1">
        <f t="shared" si="381"/>
        <v>0</v>
      </c>
      <c r="K968" s="1">
        <f t="shared" si="381"/>
        <v>0</v>
      </c>
      <c r="L968" s="1">
        <f t="shared" si="381"/>
        <v>0</v>
      </c>
      <c r="M968" s="1">
        <f t="shared" si="381"/>
        <v>0</v>
      </c>
      <c r="N968" s="1">
        <f t="shared" si="381"/>
        <v>0</v>
      </c>
      <c r="O968" s="1">
        <f t="shared" si="381"/>
        <v>0</v>
      </c>
      <c r="P968" s="1">
        <f t="shared" si="381"/>
        <v>0</v>
      </c>
      <c r="Q968" s="1">
        <f t="shared" si="381"/>
        <v>0</v>
      </c>
    </row>
    <row r="969" spans="1:17" outlineLevel="4" x14ac:dyDescent="0.25">
      <c r="E969" s="18" t="str">
        <f t="shared" ref="E969:Q969" si="382">E$960</f>
        <v xml:space="preserve">Time-adjusted variance to totex allowance - gated allowance (TMS/SEW only) - real (ADDN1) </v>
      </c>
      <c r="F969" s="1">
        <f t="shared" si="382"/>
        <v>0</v>
      </c>
      <c r="G969" s="1" t="str">
        <f t="shared" si="382"/>
        <v>£m</v>
      </c>
      <c r="H969" s="1">
        <f t="shared" si="382"/>
        <v>0</v>
      </c>
      <c r="I969" s="1">
        <f t="shared" si="382"/>
        <v>0</v>
      </c>
      <c r="J969" s="1">
        <f t="shared" si="382"/>
        <v>0</v>
      </c>
      <c r="K969" s="1">
        <f t="shared" si="382"/>
        <v>0</v>
      </c>
      <c r="L969" s="1">
        <f t="shared" si="382"/>
        <v>0</v>
      </c>
      <c r="M969" s="1">
        <f t="shared" si="382"/>
        <v>0</v>
      </c>
      <c r="N969" s="1">
        <f t="shared" si="382"/>
        <v>0</v>
      </c>
      <c r="O969" s="1">
        <f t="shared" si="382"/>
        <v>0</v>
      </c>
      <c r="P969" s="1">
        <f t="shared" si="382"/>
        <v>0</v>
      </c>
      <c r="Q969" s="1">
        <f t="shared" si="382"/>
        <v>0</v>
      </c>
    </row>
    <row r="970" spans="1:17" outlineLevel="4" x14ac:dyDescent="0.25">
      <c r="E970" s="18" t="str">
        <f t="shared" ref="E970:Q970" si="383">E$961</f>
        <v xml:space="preserve">Time-adjusted variance to totex allowance - gated allowance (TMS/SEW only) - real (ADDN2) </v>
      </c>
      <c r="F970" s="1">
        <f t="shared" si="383"/>
        <v>0</v>
      </c>
      <c r="G970" s="1" t="str">
        <f t="shared" si="383"/>
        <v>£m</v>
      </c>
      <c r="H970" s="1">
        <f t="shared" si="383"/>
        <v>0</v>
      </c>
      <c r="I970" s="1">
        <f t="shared" si="383"/>
        <v>0</v>
      </c>
      <c r="J970" s="1">
        <f t="shared" si="383"/>
        <v>0</v>
      </c>
      <c r="K970" s="1">
        <f t="shared" si="383"/>
        <v>0</v>
      </c>
      <c r="L970" s="1">
        <f t="shared" si="383"/>
        <v>0</v>
      </c>
      <c r="M970" s="1">
        <f t="shared" si="383"/>
        <v>0</v>
      </c>
      <c r="N970" s="1">
        <f t="shared" si="383"/>
        <v>0</v>
      </c>
      <c r="O970" s="1">
        <f t="shared" si="383"/>
        <v>0</v>
      </c>
      <c r="P970" s="1">
        <f t="shared" si="383"/>
        <v>0</v>
      </c>
      <c r="Q970" s="1">
        <f t="shared" si="383"/>
        <v>0</v>
      </c>
    </row>
    <row r="971" spans="1:17" outlineLevel="3" x14ac:dyDescent="0.25">
      <c r="A971" s="5"/>
      <c r="B971" s="5"/>
      <c r="C971" s="10"/>
      <c r="D971" s="11"/>
      <c r="E971" s="6" t="s">
        <v>1159</v>
      </c>
      <c r="F971" s="2">
        <f t="shared" ref="F971:F976" si="384">SUM($J965:$Q965)</f>
        <v>0</v>
      </c>
      <c r="G971" s="6" t="s">
        <v>212</v>
      </c>
      <c r="H971" s="1"/>
    </row>
    <row r="972" spans="1:17" outlineLevel="4" x14ac:dyDescent="0.25">
      <c r="A972" s="5"/>
      <c r="B972" s="5"/>
      <c r="C972" s="10"/>
      <c r="D972" s="11"/>
      <c r="E972" s="6" t="s">
        <v>1160</v>
      </c>
      <c r="F972" s="2">
        <f t="shared" si="384"/>
        <v>0</v>
      </c>
      <c r="G972" s="6" t="s">
        <v>212</v>
      </c>
      <c r="H972" s="1"/>
    </row>
    <row r="973" spans="1:17" outlineLevel="4" x14ac:dyDescent="0.25">
      <c r="A973" s="5"/>
      <c r="B973" s="5"/>
      <c r="C973" s="10"/>
      <c r="D973" s="11"/>
      <c r="E973" s="6" t="s">
        <v>1161</v>
      </c>
      <c r="F973" s="2">
        <f t="shared" si="384"/>
        <v>0</v>
      </c>
      <c r="G973" s="6" t="s">
        <v>212</v>
      </c>
      <c r="H973" s="1"/>
    </row>
    <row r="974" spans="1:17" outlineLevel="4" x14ac:dyDescent="0.25">
      <c r="A974" s="5"/>
      <c r="B974" s="5"/>
      <c r="C974" s="10"/>
      <c r="D974" s="11"/>
      <c r="E974" s="6" t="s">
        <v>1162</v>
      </c>
      <c r="F974" s="2">
        <f t="shared" si="384"/>
        <v>0</v>
      </c>
      <c r="G974" s="6" t="s">
        <v>212</v>
      </c>
      <c r="H974" s="1"/>
    </row>
    <row r="975" spans="1:17" outlineLevel="4" x14ac:dyDescent="0.25">
      <c r="A975" s="5"/>
      <c r="B975" s="5"/>
      <c r="C975" s="10"/>
      <c r="D975" s="11"/>
      <c r="E975" s="6" t="s">
        <v>1163</v>
      </c>
      <c r="F975" s="2">
        <f t="shared" si="384"/>
        <v>0</v>
      </c>
      <c r="G975" s="6" t="s">
        <v>212</v>
      </c>
      <c r="H975" s="1"/>
    </row>
    <row r="976" spans="1:17" outlineLevel="4" x14ac:dyDescent="0.25">
      <c r="A976" s="5"/>
      <c r="B976" s="5"/>
      <c r="C976" s="10"/>
      <c r="D976" s="11"/>
      <c r="E976" s="6" t="s">
        <v>1164</v>
      </c>
      <c r="F976" s="2">
        <f t="shared" si="384"/>
        <v>0</v>
      </c>
      <c r="G976" s="6" t="s">
        <v>212</v>
      </c>
      <c r="H976" s="1"/>
    </row>
    <row r="977" spans="1:8" outlineLevel="2" x14ac:dyDescent="0.25"/>
    <row r="978" spans="1:8" outlineLevel="1" x14ac:dyDescent="0.25"/>
    <row r="979" spans="1:8" outlineLevel="1" x14ac:dyDescent="0.25">
      <c r="B979" s="16" t="s">
        <v>683</v>
      </c>
    </row>
    <row r="980" spans="1:8" outlineLevel="2" x14ac:dyDescent="0.25">
      <c r="B980" s="16" t="s">
        <v>1165</v>
      </c>
    </row>
    <row r="981" spans="1:8" outlineLevel="3" x14ac:dyDescent="0.25">
      <c r="E981" s="18" t="str">
        <f t="shared" ref="E981:G981" si="385">E$971</f>
        <v xml:space="preserve">Total variance to totex allowance - gated allowance (TMS/SEW only) - real (WR) </v>
      </c>
      <c r="F981" s="1">
        <f t="shared" si="385"/>
        <v>0</v>
      </c>
      <c r="G981" s="18" t="str">
        <f t="shared" si="385"/>
        <v>£m</v>
      </c>
      <c r="H981" s="1"/>
    </row>
    <row r="982" spans="1:8" outlineLevel="4" x14ac:dyDescent="0.25">
      <c r="E982" s="18" t="str">
        <f t="shared" ref="E982:G982" si="386">E$972</f>
        <v xml:space="preserve">Total variance to totex allowance - gated allowance (TMS/SEW only) - real (WN+) </v>
      </c>
      <c r="F982" s="1">
        <f t="shared" si="386"/>
        <v>0</v>
      </c>
      <c r="G982" s="18" t="str">
        <f t="shared" si="386"/>
        <v>£m</v>
      </c>
      <c r="H982" s="1"/>
    </row>
    <row r="983" spans="1:8" outlineLevel="4" x14ac:dyDescent="0.25">
      <c r="E983" s="18" t="str">
        <f t="shared" ref="E983:G983" si="387">E$973</f>
        <v xml:space="preserve">Total variance to totex allowance - gated allowance (TMS/SEW only) - real (WWN+) </v>
      </c>
      <c r="F983" s="1">
        <f t="shared" si="387"/>
        <v>0</v>
      </c>
      <c r="G983" s="18" t="str">
        <f t="shared" si="387"/>
        <v>£m</v>
      </c>
      <c r="H983" s="1"/>
    </row>
    <row r="984" spans="1:8" outlineLevel="4" x14ac:dyDescent="0.25">
      <c r="E984" s="18" t="str">
        <f t="shared" ref="E984:G984" si="388">E$974</f>
        <v xml:space="preserve">Total variance to totex allowance - gated allowance (TMS/SEW only) - real (BIO) </v>
      </c>
      <c r="F984" s="1">
        <f t="shared" si="388"/>
        <v>0</v>
      </c>
      <c r="G984" s="18" t="str">
        <f t="shared" si="388"/>
        <v>£m</v>
      </c>
      <c r="H984" s="1"/>
    </row>
    <row r="985" spans="1:8" outlineLevel="4" x14ac:dyDescent="0.25">
      <c r="E985" s="18" t="str">
        <f t="shared" ref="E985:G985" si="389">E$975</f>
        <v xml:space="preserve">Total variance to totex allowance - gated allowance (TMS/SEW only) - real (ADDN1) </v>
      </c>
      <c r="F985" s="1">
        <f t="shared" si="389"/>
        <v>0</v>
      </c>
      <c r="G985" s="18" t="str">
        <f t="shared" si="389"/>
        <v>£m</v>
      </c>
      <c r="H985" s="1"/>
    </row>
    <row r="986" spans="1:8" outlineLevel="4" x14ac:dyDescent="0.25">
      <c r="E986" s="18" t="str">
        <f t="shared" ref="E986:G986" si="390">E$976</f>
        <v xml:space="preserve">Total variance to totex allowance - gated allowance (TMS/SEW only) - real (ADDN2) </v>
      </c>
      <c r="F986" s="1">
        <f t="shared" si="390"/>
        <v>0</v>
      </c>
      <c r="G986" s="18" t="str">
        <f t="shared" si="390"/>
        <v>£m</v>
      </c>
      <c r="H986" s="1"/>
    </row>
    <row r="987" spans="1:8" outlineLevel="3" x14ac:dyDescent="0.25">
      <c r="A987" s="5"/>
      <c r="B987" s="5"/>
      <c r="C987" s="10"/>
      <c r="D987" s="11"/>
      <c r="E987" s="6" t="str">
        <f>Inputs!E$364</f>
        <v>Gated allowance (TMS/SEW only) - cost sharing outperformance rate - company share</v>
      </c>
      <c r="F987" s="7">
        <f>Inputs!F$364</f>
        <v>0</v>
      </c>
      <c r="G987" s="6" t="str">
        <f>Inputs!G$364</f>
        <v>%</v>
      </c>
      <c r="H987" s="17"/>
    </row>
    <row r="988" spans="1:8" outlineLevel="3" x14ac:dyDescent="0.25">
      <c r="A988" s="5"/>
      <c r="B988" s="5"/>
      <c r="C988" s="10"/>
      <c r="D988" s="11"/>
      <c r="E988" s="6" t="str">
        <f>Inputs!E$365</f>
        <v>Gated allowance (TMS/SEW only) - cost sharing underperformance rate - company share</v>
      </c>
      <c r="F988" s="7">
        <f>Inputs!F$365</f>
        <v>0</v>
      </c>
      <c r="G988" s="6" t="str">
        <f>Inputs!G$365</f>
        <v>%</v>
      </c>
      <c r="H988" s="17"/>
    </row>
    <row r="989" spans="1:8" outlineLevel="3" x14ac:dyDescent="0.25">
      <c r="E989" s="18" t="s">
        <v>1166</v>
      </c>
      <c r="F989" s="17">
        <f t="shared" ref="F989:F994" si="391">IF($F981&lt;0,$F$987,$F$988)</f>
        <v>0</v>
      </c>
      <c r="G989" s="18" t="s">
        <v>451</v>
      </c>
      <c r="H989" s="17"/>
    </row>
    <row r="990" spans="1:8" outlineLevel="4" x14ac:dyDescent="0.25">
      <c r="E990" s="18" t="s">
        <v>1167</v>
      </c>
      <c r="F990" s="17">
        <f t="shared" si="391"/>
        <v>0</v>
      </c>
      <c r="G990" s="18" t="s">
        <v>451</v>
      </c>
      <c r="H990" s="17"/>
    </row>
    <row r="991" spans="1:8" outlineLevel="4" x14ac:dyDescent="0.25">
      <c r="E991" s="18" t="s">
        <v>1168</v>
      </c>
      <c r="F991" s="17">
        <f t="shared" si="391"/>
        <v>0</v>
      </c>
      <c r="G991" s="18" t="s">
        <v>451</v>
      </c>
      <c r="H991" s="17"/>
    </row>
    <row r="992" spans="1:8" outlineLevel="4" x14ac:dyDescent="0.25">
      <c r="E992" s="18" t="s">
        <v>1169</v>
      </c>
      <c r="F992" s="17">
        <f t="shared" si="391"/>
        <v>0</v>
      </c>
      <c r="G992" s="18" t="s">
        <v>451</v>
      </c>
      <c r="H992" s="17"/>
    </row>
    <row r="993" spans="2:8" outlineLevel="4" x14ac:dyDescent="0.25">
      <c r="E993" s="18" t="s">
        <v>1170</v>
      </c>
      <c r="F993" s="17">
        <f t="shared" si="391"/>
        <v>0</v>
      </c>
      <c r="G993" s="18" t="s">
        <v>451</v>
      </c>
      <c r="H993" s="17"/>
    </row>
    <row r="994" spans="2:8" outlineLevel="4" x14ac:dyDescent="0.25">
      <c r="E994" s="18" t="s">
        <v>1171</v>
      </c>
      <c r="F994" s="17">
        <f t="shared" si="391"/>
        <v>0</v>
      </c>
      <c r="G994" s="18" t="s">
        <v>451</v>
      </c>
      <c r="H994" s="17"/>
    </row>
    <row r="995" spans="2:8" outlineLevel="2" x14ac:dyDescent="0.25"/>
    <row r="996" spans="2:8" outlineLevel="2" x14ac:dyDescent="0.25"/>
    <row r="997" spans="2:8" outlineLevel="2" x14ac:dyDescent="0.25">
      <c r="B997" s="16" t="s">
        <v>1172</v>
      </c>
    </row>
    <row r="998" spans="2:8" outlineLevel="3" x14ac:dyDescent="0.25">
      <c r="E998" s="18" t="str">
        <f t="shared" ref="E998:G998" si="392">E$971</f>
        <v xml:space="preserve">Total variance to totex allowance - gated allowance (TMS/SEW only) - real (WR) </v>
      </c>
      <c r="F998" s="1">
        <f t="shared" si="392"/>
        <v>0</v>
      </c>
      <c r="G998" s="18" t="str">
        <f t="shared" si="392"/>
        <v>£m</v>
      </c>
      <c r="H998" s="1"/>
    </row>
    <row r="999" spans="2:8" outlineLevel="4" x14ac:dyDescent="0.25">
      <c r="E999" s="18" t="str">
        <f t="shared" ref="E999:G999" si="393">E$972</f>
        <v xml:space="preserve">Total variance to totex allowance - gated allowance (TMS/SEW only) - real (WN+) </v>
      </c>
      <c r="F999" s="1">
        <f t="shared" si="393"/>
        <v>0</v>
      </c>
      <c r="G999" s="18" t="str">
        <f t="shared" si="393"/>
        <v>£m</v>
      </c>
      <c r="H999" s="1"/>
    </row>
    <row r="1000" spans="2:8" outlineLevel="4" x14ac:dyDescent="0.25">
      <c r="E1000" s="18" t="str">
        <f t="shared" ref="E1000:G1000" si="394">E$973</f>
        <v xml:space="preserve">Total variance to totex allowance - gated allowance (TMS/SEW only) - real (WWN+) </v>
      </c>
      <c r="F1000" s="1">
        <f t="shared" si="394"/>
        <v>0</v>
      </c>
      <c r="G1000" s="18" t="str">
        <f t="shared" si="394"/>
        <v>£m</v>
      </c>
      <c r="H1000" s="1"/>
    </row>
    <row r="1001" spans="2:8" outlineLevel="4" x14ac:dyDescent="0.25">
      <c r="E1001" s="18" t="str">
        <f t="shared" ref="E1001:G1001" si="395">E$974</f>
        <v xml:space="preserve">Total variance to totex allowance - gated allowance (TMS/SEW only) - real (BIO) </v>
      </c>
      <c r="F1001" s="1">
        <f t="shared" si="395"/>
        <v>0</v>
      </c>
      <c r="G1001" s="18" t="str">
        <f t="shared" si="395"/>
        <v>£m</v>
      </c>
      <c r="H1001" s="1"/>
    </row>
    <row r="1002" spans="2:8" outlineLevel="4" x14ac:dyDescent="0.25">
      <c r="E1002" s="18" t="str">
        <f t="shared" ref="E1002:G1002" si="396">E$975</f>
        <v xml:space="preserve">Total variance to totex allowance - gated allowance (TMS/SEW only) - real (ADDN1) </v>
      </c>
      <c r="F1002" s="1">
        <f t="shared" si="396"/>
        <v>0</v>
      </c>
      <c r="G1002" s="18" t="str">
        <f t="shared" si="396"/>
        <v>£m</v>
      </c>
      <c r="H1002" s="1"/>
    </row>
    <row r="1003" spans="2:8" outlineLevel="4" x14ac:dyDescent="0.25">
      <c r="E1003" s="18" t="str">
        <f t="shared" ref="E1003:G1003" si="397">E$976</f>
        <v xml:space="preserve">Total variance to totex allowance - gated allowance (TMS/SEW only) - real (ADDN2) </v>
      </c>
      <c r="F1003" s="1">
        <f t="shared" si="397"/>
        <v>0</v>
      </c>
      <c r="G1003" s="18" t="str">
        <f t="shared" si="397"/>
        <v>£m</v>
      </c>
      <c r="H1003" s="1"/>
    </row>
    <row r="1004" spans="2:8" outlineLevel="3" x14ac:dyDescent="0.25">
      <c r="E1004" s="18" t="str">
        <f t="shared" ref="E1004:G1004" si="398">E$989</f>
        <v xml:space="preserve">Active sharing rate - gated allowance (TMS/SEW only) (WR) </v>
      </c>
      <c r="F1004" s="17">
        <f t="shared" si="398"/>
        <v>0</v>
      </c>
      <c r="G1004" s="18" t="str">
        <f t="shared" si="398"/>
        <v>%</v>
      </c>
      <c r="H1004" s="17"/>
    </row>
    <row r="1005" spans="2:8" outlineLevel="4" x14ac:dyDescent="0.25">
      <c r="E1005" s="18" t="str">
        <f t="shared" ref="E1005:G1005" si="399">E$990</f>
        <v xml:space="preserve">Active sharing rate - gated allowance (TMS/SEW only) (WN+) </v>
      </c>
      <c r="F1005" s="17">
        <f t="shared" si="399"/>
        <v>0</v>
      </c>
      <c r="G1005" s="18" t="str">
        <f t="shared" si="399"/>
        <v>%</v>
      </c>
      <c r="H1005" s="17"/>
    </row>
    <row r="1006" spans="2:8" outlineLevel="4" x14ac:dyDescent="0.25">
      <c r="E1006" s="18" t="str">
        <f t="shared" ref="E1006:G1006" si="400">E$991</f>
        <v xml:space="preserve">Active sharing rate - gated allowance (TMS/SEW only) (WWN+) </v>
      </c>
      <c r="F1006" s="17">
        <f t="shared" si="400"/>
        <v>0</v>
      </c>
      <c r="G1006" s="18" t="str">
        <f t="shared" si="400"/>
        <v>%</v>
      </c>
      <c r="H1006" s="17"/>
    </row>
    <row r="1007" spans="2:8" outlineLevel="4" x14ac:dyDescent="0.25">
      <c r="E1007" s="18" t="str">
        <f t="shared" ref="E1007:G1007" si="401">E$992</f>
        <v xml:space="preserve">Active sharing rate - gated allowance (TMS/SEW only) (BIO) </v>
      </c>
      <c r="F1007" s="17">
        <f t="shared" si="401"/>
        <v>0</v>
      </c>
      <c r="G1007" s="18" t="str">
        <f t="shared" si="401"/>
        <v>%</v>
      </c>
      <c r="H1007" s="17"/>
    </row>
    <row r="1008" spans="2:8" outlineLevel="4" x14ac:dyDescent="0.25">
      <c r="E1008" s="18" t="str">
        <f t="shared" ref="E1008:G1008" si="402">E$993</f>
        <v xml:space="preserve">Active sharing rate - gated allowance (TMS/SEW only) (ADDN1) </v>
      </c>
      <c r="F1008" s="17">
        <f t="shared" si="402"/>
        <v>0</v>
      </c>
      <c r="G1008" s="18" t="str">
        <f t="shared" si="402"/>
        <v>%</v>
      </c>
      <c r="H1008" s="17"/>
    </row>
    <row r="1009" spans="1:8" outlineLevel="4" x14ac:dyDescent="0.25">
      <c r="E1009" s="18" t="str">
        <f t="shared" ref="E1009:G1009" si="403">E$994</f>
        <v xml:space="preserve">Active sharing rate - gated allowance (TMS/SEW only) (ADDN2) </v>
      </c>
      <c r="F1009" s="17">
        <f t="shared" si="403"/>
        <v>0</v>
      </c>
      <c r="G1009" s="18" t="str">
        <f t="shared" si="403"/>
        <v>%</v>
      </c>
      <c r="H1009" s="17"/>
    </row>
    <row r="1010" spans="1:8" outlineLevel="3" x14ac:dyDescent="0.25">
      <c r="E1010" s="18" t="s">
        <v>1173</v>
      </c>
      <c r="F1010" s="1">
        <f t="shared" ref="F1010:F1015" si="404">$F998*(1-$F1004)</f>
        <v>0</v>
      </c>
      <c r="G1010" s="18" t="s">
        <v>212</v>
      </c>
      <c r="H1010" s="1"/>
    </row>
    <row r="1011" spans="1:8" outlineLevel="4" x14ac:dyDescent="0.25">
      <c r="E1011" s="18" t="s">
        <v>1174</v>
      </c>
      <c r="F1011" s="1">
        <f t="shared" si="404"/>
        <v>0</v>
      </c>
      <c r="G1011" s="18" t="s">
        <v>212</v>
      </c>
      <c r="H1011" s="1"/>
    </row>
    <row r="1012" spans="1:8" outlineLevel="4" x14ac:dyDescent="0.25">
      <c r="E1012" s="18" t="s">
        <v>1175</v>
      </c>
      <c r="F1012" s="1">
        <f t="shared" si="404"/>
        <v>0</v>
      </c>
      <c r="G1012" s="18" t="s">
        <v>212</v>
      </c>
      <c r="H1012" s="1"/>
    </row>
    <row r="1013" spans="1:8" outlineLevel="4" x14ac:dyDescent="0.25">
      <c r="E1013" s="18" t="s">
        <v>1176</v>
      </c>
      <c r="F1013" s="1">
        <f t="shared" si="404"/>
        <v>0</v>
      </c>
      <c r="G1013" s="18" t="s">
        <v>212</v>
      </c>
      <c r="H1013" s="1"/>
    </row>
    <row r="1014" spans="1:8" outlineLevel="4" x14ac:dyDescent="0.25">
      <c r="E1014" s="18" t="s">
        <v>1177</v>
      </c>
      <c r="F1014" s="1">
        <f t="shared" si="404"/>
        <v>0</v>
      </c>
      <c r="G1014" s="18" t="s">
        <v>212</v>
      </c>
      <c r="H1014" s="1"/>
    </row>
    <row r="1015" spans="1:8" outlineLevel="4" x14ac:dyDescent="0.25">
      <c r="E1015" s="18" t="s">
        <v>1178</v>
      </c>
      <c r="F1015" s="1">
        <f t="shared" si="404"/>
        <v>0</v>
      </c>
      <c r="G1015" s="18" t="s">
        <v>212</v>
      </c>
      <c r="H1015" s="1"/>
    </row>
    <row r="1016" spans="1:8" outlineLevel="2" x14ac:dyDescent="0.25"/>
    <row r="1018" spans="1:8" x14ac:dyDescent="0.25">
      <c r="A1018" s="16" t="s">
        <v>1179</v>
      </c>
    </row>
    <row r="1019" spans="1:8" outlineLevel="1" x14ac:dyDescent="0.25">
      <c r="B1019" s="16" t="s">
        <v>1180</v>
      </c>
    </row>
    <row r="1020" spans="1:8" outlineLevel="2" x14ac:dyDescent="0.25">
      <c r="E1020" s="18" t="str">
        <f t="shared" ref="E1020:G1020" si="405">E$114</f>
        <v xml:space="preserve">Active totex adjustment - standard enhancement cost sharing - real (WR) </v>
      </c>
      <c r="F1020" s="1">
        <f t="shared" si="405"/>
        <v>0</v>
      </c>
      <c r="G1020" s="18" t="str">
        <f t="shared" si="405"/>
        <v>£m</v>
      </c>
      <c r="H1020" s="1"/>
    </row>
    <row r="1021" spans="1:8" outlineLevel="3" x14ac:dyDescent="0.25">
      <c r="E1021" s="18" t="str">
        <f t="shared" ref="E1021:G1021" si="406">E$115</f>
        <v xml:space="preserve">Active totex adjustment - standard enhancement cost sharing - real (WN+) </v>
      </c>
      <c r="F1021" s="1">
        <f t="shared" si="406"/>
        <v>0</v>
      </c>
      <c r="G1021" s="18" t="str">
        <f t="shared" si="406"/>
        <v>£m</v>
      </c>
      <c r="H1021" s="1"/>
    </row>
    <row r="1022" spans="1:8" outlineLevel="3" x14ac:dyDescent="0.25">
      <c r="E1022" s="18" t="str">
        <f t="shared" ref="E1022:G1022" si="407">E$116</f>
        <v xml:space="preserve">Active totex adjustment - standard enhancement cost sharing - real (WWN+) </v>
      </c>
      <c r="F1022" s="1">
        <f t="shared" si="407"/>
        <v>0</v>
      </c>
      <c r="G1022" s="18" t="str">
        <f t="shared" si="407"/>
        <v>£m</v>
      </c>
      <c r="H1022" s="1"/>
    </row>
    <row r="1023" spans="1:8" outlineLevel="3" x14ac:dyDescent="0.25">
      <c r="E1023" s="18" t="str">
        <f t="shared" ref="E1023:G1023" si="408">E$117</f>
        <v xml:space="preserve">Active totex adjustment - standard enhancement cost sharing - real (BIO) </v>
      </c>
      <c r="F1023" s="1">
        <f t="shared" si="408"/>
        <v>0</v>
      </c>
      <c r="G1023" s="18" t="str">
        <f t="shared" si="408"/>
        <v>£m</v>
      </c>
      <c r="H1023" s="1"/>
    </row>
    <row r="1024" spans="1:8" outlineLevel="3" x14ac:dyDescent="0.25">
      <c r="E1024" s="18" t="str">
        <f t="shared" ref="E1024:G1024" si="409">E$118</f>
        <v xml:space="preserve">Active totex adjustment - standard enhancement cost sharing - real (ADDN1) </v>
      </c>
      <c r="F1024" s="1">
        <f t="shared" si="409"/>
        <v>0</v>
      </c>
      <c r="G1024" s="18" t="str">
        <f t="shared" si="409"/>
        <v>£m</v>
      </c>
      <c r="H1024" s="1"/>
    </row>
    <row r="1025" spans="5:8" outlineLevel="3" x14ac:dyDescent="0.25">
      <c r="E1025" s="18" t="str">
        <f t="shared" ref="E1025:G1025" si="410">E$119</f>
        <v xml:space="preserve">Active totex adjustment - standard enhancement cost sharing - real (ADDN2) </v>
      </c>
      <c r="F1025" s="1">
        <f t="shared" si="410"/>
        <v>0</v>
      </c>
      <c r="G1025" s="18" t="str">
        <f t="shared" si="410"/>
        <v>£m</v>
      </c>
      <c r="H1025" s="1"/>
    </row>
    <row r="1026" spans="5:8" outlineLevel="2" x14ac:dyDescent="0.25">
      <c r="E1026" s="18" t="str">
        <f t="shared" ref="E1026:G1026" si="411">E$450</f>
        <v xml:space="preserve">Active totex adjustment - delivery mechanism allowance - real (WR) </v>
      </c>
      <c r="F1026" s="1">
        <f t="shared" si="411"/>
        <v>0</v>
      </c>
      <c r="G1026" s="18" t="str">
        <f t="shared" si="411"/>
        <v>£m</v>
      </c>
      <c r="H1026" s="1"/>
    </row>
    <row r="1027" spans="5:8" outlineLevel="3" x14ac:dyDescent="0.25">
      <c r="E1027" s="18" t="str">
        <f t="shared" ref="E1027:G1027" si="412">E$451</f>
        <v xml:space="preserve">Active totex adjustment - delivery mechanism allowance - real (WN+) </v>
      </c>
      <c r="F1027" s="1">
        <f t="shared" si="412"/>
        <v>0</v>
      </c>
      <c r="G1027" s="18" t="str">
        <f t="shared" si="412"/>
        <v>£m</v>
      </c>
      <c r="H1027" s="1"/>
    </row>
    <row r="1028" spans="5:8" outlineLevel="3" x14ac:dyDescent="0.25">
      <c r="E1028" s="18" t="str">
        <f t="shared" ref="E1028:G1028" si="413">E$452</f>
        <v xml:space="preserve">Active totex adjustment - delivery mechanism allowance - real (WWN+) </v>
      </c>
      <c r="F1028" s="1">
        <f t="shared" si="413"/>
        <v>0</v>
      </c>
      <c r="G1028" s="18" t="str">
        <f t="shared" si="413"/>
        <v>£m</v>
      </c>
      <c r="H1028" s="1"/>
    </row>
    <row r="1029" spans="5:8" outlineLevel="3" x14ac:dyDescent="0.25">
      <c r="E1029" s="18" t="str">
        <f t="shared" ref="E1029:G1029" si="414">E$453</f>
        <v xml:space="preserve">Active totex adjustment - delivery mechanism allowance - real (BIO) </v>
      </c>
      <c r="F1029" s="1">
        <f t="shared" si="414"/>
        <v>0</v>
      </c>
      <c r="G1029" s="18" t="str">
        <f t="shared" si="414"/>
        <v>£m</v>
      </c>
      <c r="H1029" s="1"/>
    </row>
    <row r="1030" spans="5:8" outlineLevel="3" x14ac:dyDescent="0.25">
      <c r="E1030" s="18" t="str">
        <f t="shared" ref="E1030:G1030" si="415">E$454</f>
        <v xml:space="preserve">Active totex adjustment - delivery mechanism allowance - real (ADDN1) </v>
      </c>
      <c r="F1030" s="1">
        <f t="shared" si="415"/>
        <v>0</v>
      </c>
      <c r="G1030" s="18" t="str">
        <f t="shared" si="415"/>
        <v>£m</v>
      </c>
      <c r="H1030" s="1"/>
    </row>
    <row r="1031" spans="5:8" outlineLevel="3" x14ac:dyDescent="0.25">
      <c r="E1031" s="18" t="str">
        <f t="shared" ref="E1031:G1031" si="416">E$455</f>
        <v xml:space="preserve">Active totex adjustment - delivery mechanism allowance - real (ADDN2) </v>
      </c>
      <c r="F1031" s="1">
        <f t="shared" si="416"/>
        <v>0</v>
      </c>
      <c r="G1031" s="18" t="str">
        <f t="shared" si="416"/>
        <v>£m</v>
      </c>
      <c r="H1031" s="1"/>
    </row>
    <row r="1032" spans="5:8" outlineLevel="2" x14ac:dyDescent="0.25">
      <c r="E1032" s="18" t="str">
        <f t="shared" ref="E1032:G1032" si="417">E$338</f>
        <v xml:space="preserve">Active totex adjustment - 40:10 cost sharing - real (WR) </v>
      </c>
      <c r="F1032" s="1">
        <f t="shared" si="417"/>
        <v>0</v>
      </c>
      <c r="G1032" s="18" t="str">
        <f t="shared" si="417"/>
        <v>£m</v>
      </c>
      <c r="H1032" s="1"/>
    </row>
    <row r="1033" spans="5:8" outlineLevel="3" x14ac:dyDescent="0.25">
      <c r="E1033" s="18" t="str">
        <f t="shared" ref="E1033:G1033" si="418">E$339</f>
        <v xml:space="preserve">Active totex adjustment - 40:10 cost sharing - real (WN+) </v>
      </c>
      <c r="F1033" s="1">
        <f t="shared" si="418"/>
        <v>0</v>
      </c>
      <c r="G1033" s="18" t="str">
        <f t="shared" si="418"/>
        <v>£m</v>
      </c>
      <c r="H1033" s="1"/>
    </row>
    <row r="1034" spans="5:8" outlineLevel="3" x14ac:dyDescent="0.25">
      <c r="E1034" s="18" t="str">
        <f t="shared" ref="E1034:G1034" si="419">E$340</f>
        <v xml:space="preserve">Active totex adjustment - 40:10 cost sharing - real (WWN+) </v>
      </c>
      <c r="F1034" s="1">
        <f t="shared" si="419"/>
        <v>0</v>
      </c>
      <c r="G1034" s="18" t="str">
        <f t="shared" si="419"/>
        <v>£m</v>
      </c>
      <c r="H1034" s="1"/>
    </row>
    <row r="1035" spans="5:8" outlineLevel="3" x14ac:dyDescent="0.25">
      <c r="E1035" s="18" t="str">
        <f t="shared" ref="E1035:G1035" si="420">E$341</f>
        <v xml:space="preserve">Active totex adjustment - 40:10 cost sharing - real (BIO) </v>
      </c>
      <c r="F1035" s="1">
        <f t="shared" si="420"/>
        <v>0</v>
      </c>
      <c r="G1035" s="18" t="str">
        <f t="shared" si="420"/>
        <v>£m</v>
      </c>
      <c r="H1035" s="1"/>
    </row>
    <row r="1036" spans="5:8" outlineLevel="3" x14ac:dyDescent="0.25">
      <c r="E1036" s="18" t="str">
        <f t="shared" ref="E1036:G1036" si="421">E$342</f>
        <v xml:space="preserve">Active totex adjustment - 40:10 cost sharing - real (ADDN1) </v>
      </c>
      <c r="F1036" s="1">
        <f t="shared" si="421"/>
        <v>0</v>
      </c>
      <c r="G1036" s="18" t="str">
        <f t="shared" si="421"/>
        <v>£m</v>
      </c>
      <c r="H1036" s="1"/>
    </row>
    <row r="1037" spans="5:8" outlineLevel="3" x14ac:dyDescent="0.25">
      <c r="E1037" s="18" t="str">
        <f t="shared" ref="E1037:G1037" si="422">E$343</f>
        <v xml:space="preserve">Active totex adjustment - 40:10 cost sharing - real (ADDN2) </v>
      </c>
      <c r="F1037" s="1">
        <f t="shared" si="422"/>
        <v>0</v>
      </c>
      <c r="G1037" s="18" t="str">
        <f t="shared" si="422"/>
        <v>£m</v>
      </c>
      <c r="H1037" s="1"/>
    </row>
    <row r="1038" spans="5:8" outlineLevel="2" x14ac:dyDescent="0.25">
      <c r="E1038" s="18" t="str">
        <f t="shared" ref="E1038:G1038" si="423">E$226</f>
        <v xml:space="preserve">Active totex adjustment - 25:25 cost sharing - real (WR) </v>
      </c>
      <c r="F1038" s="1">
        <f t="shared" si="423"/>
        <v>0</v>
      </c>
      <c r="G1038" s="18" t="str">
        <f t="shared" si="423"/>
        <v>£m</v>
      </c>
      <c r="H1038" s="1"/>
    </row>
    <row r="1039" spans="5:8" outlineLevel="3" x14ac:dyDescent="0.25">
      <c r="E1039" s="18" t="str">
        <f t="shared" ref="E1039:G1039" si="424">E$227</f>
        <v xml:space="preserve">Active totex adjustment - 25:25 cost sharing - real (WN+) </v>
      </c>
      <c r="F1039" s="1">
        <f t="shared" si="424"/>
        <v>0</v>
      </c>
      <c r="G1039" s="18" t="str">
        <f t="shared" si="424"/>
        <v>£m</v>
      </c>
      <c r="H1039" s="1"/>
    </row>
    <row r="1040" spans="5:8" outlineLevel="3" x14ac:dyDescent="0.25">
      <c r="E1040" s="18" t="str">
        <f t="shared" ref="E1040:G1040" si="425">E$228</f>
        <v xml:space="preserve">Active totex adjustment - 25:25 cost sharing - real (WWN+) </v>
      </c>
      <c r="F1040" s="1">
        <f t="shared" si="425"/>
        <v>0</v>
      </c>
      <c r="G1040" s="18" t="str">
        <f t="shared" si="425"/>
        <v>£m</v>
      </c>
      <c r="H1040" s="1"/>
    </row>
    <row r="1041" spans="5:8" outlineLevel="3" x14ac:dyDescent="0.25">
      <c r="E1041" s="18" t="str">
        <f t="shared" ref="E1041:G1041" si="426">E$229</f>
        <v xml:space="preserve">Active totex adjustment - 25:25 cost sharing - real (BIO) </v>
      </c>
      <c r="F1041" s="1">
        <f t="shared" si="426"/>
        <v>0</v>
      </c>
      <c r="G1041" s="18" t="str">
        <f t="shared" si="426"/>
        <v>£m</v>
      </c>
      <c r="H1041" s="1"/>
    </row>
    <row r="1042" spans="5:8" outlineLevel="3" x14ac:dyDescent="0.25">
      <c r="E1042" s="18" t="str">
        <f t="shared" ref="E1042:G1042" si="427">E$230</f>
        <v xml:space="preserve">Active totex adjustment - 25:25 cost sharing - real (ADDN1) </v>
      </c>
      <c r="F1042" s="1">
        <f t="shared" si="427"/>
        <v>0</v>
      </c>
      <c r="G1042" s="18" t="str">
        <f t="shared" si="427"/>
        <v>£m</v>
      </c>
      <c r="H1042" s="1"/>
    </row>
    <row r="1043" spans="5:8" outlineLevel="3" x14ac:dyDescent="0.25">
      <c r="E1043" s="18" t="str">
        <f t="shared" ref="E1043:G1043" si="428">E$231</f>
        <v xml:space="preserve">Active totex adjustment - 25:25 cost sharing - real (ADDN2) </v>
      </c>
      <c r="F1043" s="1">
        <f t="shared" si="428"/>
        <v>0</v>
      </c>
      <c r="G1043" s="18" t="str">
        <f t="shared" si="428"/>
        <v>£m</v>
      </c>
      <c r="H1043" s="1"/>
    </row>
    <row r="1044" spans="5:8" outlineLevel="2" x14ac:dyDescent="0.25">
      <c r="E1044" s="18" t="str">
        <f t="shared" ref="E1044:G1044" si="429">E$786</f>
        <v xml:space="preserve">Active totex adjustment - enhanced engagement schemes - real (WR) </v>
      </c>
      <c r="F1044" s="1">
        <f t="shared" si="429"/>
        <v>0</v>
      </c>
      <c r="G1044" s="18" t="str">
        <f t="shared" si="429"/>
        <v>£m</v>
      </c>
      <c r="H1044" s="1"/>
    </row>
    <row r="1045" spans="5:8" outlineLevel="3" x14ac:dyDescent="0.25">
      <c r="E1045" s="18" t="str">
        <f t="shared" ref="E1045:G1045" si="430">E$787</f>
        <v xml:space="preserve">Active totex adjustment - enhanced engagement schemes - real (WN+) </v>
      </c>
      <c r="F1045" s="1">
        <f t="shared" si="430"/>
        <v>0</v>
      </c>
      <c r="G1045" s="18" t="str">
        <f t="shared" si="430"/>
        <v>£m</v>
      </c>
      <c r="H1045" s="1"/>
    </row>
    <row r="1046" spans="5:8" outlineLevel="3" x14ac:dyDescent="0.25">
      <c r="E1046" s="18" t="str">
        <f t="shared" ref="E1046:G1046" si="431">E$788</f>
        <v xml:space="preserve">Active totex adjustment - enhanced engagement schemes - real (WWN+) </v>
      </c>
      <c r="F1046" s="1">
        <f t="shared" si="431"/>
        <v>0</v>
      </c>
      <c r="G1046" s="18" t="str">
        <f t="shared" si="431"/>
        <v>£m</v>
      </c>
      <c r="H1046" s="1"/>
    </row>
    <row r="1047" spans="5:8" outlineLevel="3" x14ac:dyDescent="0.25">
      <c r="E1047" s="18" t="str">
        <f t="shared" ref="E1047:G1047" si="432">E$789</f>
        <v xml:space="preserve">Active totex adjustment - enhanced engagement schemes - real (BIO) </v>
      </c>
      <c r="F1047" s="1">
        <f t="shared" si="432"/>
        <v>0</v>
      </c>
      <c r="G1047" s="18" t="str">
        <f t="shared" si="432"/>
        <v>£m</v>
      </c>
      <c r="H1047" s="1"/>
    </row>
    <row r="1048" spans="5:8" outlineLevel="3" x14ac:dyDescent="0.25">
      <c r="E1048" s="18" t="str">
        <f t="shared" ref="E1048:G1048" si="433">E$790</f>
        <v xml:space="preserve">Active totex adjustment - enhanced engagement schemes - real (ADDN1) </v>
      </c>
      <c r="F1048" s="1">
        <f t="shared" si="433"/>
        <v>0</v>
      </c>
      <c r="G1048" s="18" t="str">
        <f t="shared" si="433"/>
        <v>£m</v>
      </c>
      <c r="H1048" s="1"/>
    </row>
    <row r="1049" spans="5:8" outlineLevel="3" x14ac:dyDescent="0.25">
      <c r="E1049" s="18" t="str">
        <f t="shared" ref="E1049:G1049" si="434">E$791</f>
        <v xml:space="preserve">Active totex adjustment - enhanced engagement schemes - real (ADDN2) </v>
      </c>
      <c r="F1049" s="1">
        <f t="shared" si="434"/>
        <v>0</v>
      </c>
      <c r="G1049" s="18" t="str">
        <f t="shared" si="434"/>
        <v>£m</v>
      </c>
      <c r="H1049" s="1"/>
    </row>
    <row r="1050" spans="5:8" outlineLevel="2" x14ac:dyDescent="0.25">
      <c r="E1050" s="18" t="str">
        <f t="shared" ref="E1050:G1050" si="435">E$562</f>
        <v xml:space="preserve">Active totex adjustment - PFAS - real (WR) </v>
      </c>
      <c r="F1050" s="1">
        <f t="shared" si="435"/>
        <v>0</v>
      </c>
      <c r="G1050" s="18" t="str">
        <f t="shared" si="435"/>
        <v>£m</v>
      </c>
      <c r="H1050" s="1"/>
    </row>
    <row r="1051" spans="5:8" outlineLevel="3" x14ac:dyDescent="0.25">
      <c r="E1051" s="18" t="str">
        <f t="shared" ref="E1051:G1051" si="436">E$563</f>
        <v xml:space="preserve">Active totex adjustment - PFAS - real (WN+) </v>
      </c>
      <c r="F1051" s="1">
        <f t="shared" si="436"/>
        <v>0</v>
      </c>
      <c r="G1051" s="18" t="str">
        <f t="shared" si="436"/>
        <v>£m</v>
      </c>
      <c r="H1051" s="1"/>
    </row>
    <row r="1052" spans="5:8" outlineLevel="3" x14ac:dyDescent="0.25">
      <c r="E1052" s="18" t="str">
        <f t="shared" ref="E1052:G1052" si="437">E$564</f>
        <v xml:space="preserve">Active totex adjustment - PFAS - real (WWN+) </v>
      </c>
      <c r="F1052" s="1">
        <f t="shared" si="437"/>
        <v>0</v>
      </c>
      <c r="G1052" s="18" t="str">
        <f t="shared" si="437"/>
        <v>£m</v>
      </c>
      <c r="H1052" s="1"/>
    </row>
    <row r="1053" spans="5:8" outlineLevel="3" x14ac:dyDescent="0.25">
      <c r="E1053" s="18" t="str">
        <f t="shared" ref="E1053:G1053" si="438">E$565</f>
        <v xml:space="preserve">Active totex adjustment - PFAS - real (BIO) </v>
      </c>
      <c r="F1053" s="1">
        <f t="shared" si="438"/>
        <v>0</v>
      </c>
      <c r="G1053" s="18" t="str">
        <f t="shared" si="438"/>
        <v>£m</v>
      </c>
      <c r="H1053" s="1"/>
    </row>
    <row r="1054" spans="5:8" outlineLevel="3" x14ac:dyDescent="0.25">
      <c r="E1054" s="18" t="str">
        <f t="shared" ref="E1054:G1054" si="439">E$566</f>
        <v xml:space="preserve">Active totex adjustment - PFAS - real (ADDN1) </v>
      </c>
      <c r="F1054" s="1">
        <f t="shared" si="439"/>
        <v>0</v>
      </c>
      <c r="G1054" s="18" t="str">
        <f t="shared" si="439"/>
        <v>£m</v>
      </c>
      <c r="H1054" s="1"/>
    </row>
    <row r="1055" spans="5:8" outlineLevel="3" x14ac:dyDescent="0.25">
      <c r="E1055" s="18" t="str">
        <f t="shared" ref="E1055:G1055" si="440">E$567</f>
        <v xml:space="preserve">Active totex adjustment - PFAS - real (ADDN2) </v>
      </c>
      <c r="F1055" s="1">
        <f t="shared" si="440"/>
        <v>0</v>
      </c>
      <c r="G1055" s="18" t="str">
        <f t="shared" si="440"/>
        <v>£m</v>
      </c>
      <c r="H1055" s="1"/>
    </row>
    <row r="1056" spans="5:8" outlineLevel="2" x14ac:dyDescent="0.25">
      <c r="E1056" s="18" t="str">
        <f t="shared" ref="E1056:G1056" si="441">E$674</f>
        <v xml:space="preserve">Active totex adjustment - cyber - real (WR) </v>
      </c>
      <c r="F1056" s="1">
        <f t="shared" si="441"/>
        <v>0</v>
      </c>
      <c r="G1056" s="18" t="str">
        <f t="shared" si="441"/>
        <v>£m</v>
      </c>
      <c r="H1056" s="1"/>
    </row>
    <row r="1057" spans="5:8" outlineLevel="3" x14ac:dyDescent="0.25">
      <c r="E1057" s="18" t="str">
        <f t="shared" ref="E1057:G1057" si="442">E$675</f>
        <v xml:space="preserve">Active totex adjustment - cyber - real (WN+) </v>
      </c>
      <c r="F1057" s="1">
        <f t="shared" si="442"/>
        <v>0</v>
      </c>
      <c r="G1057" s="18" t="str">
        <f t="shared" si="442"/>
        <v>£m</v>
      </c>
      <c r="H1057" s="1"/>
    </row>
    <row r="1058" spans="5:8" outlineLevel="3" x14ac:dyDescent="0.25">
      <c r="E1058" s="18" t="str">
        <f t="shared" ref="E1058:G1058" si="443">E$676</f>
        <v xml:space="preserve">Active totex adjustment - cyber - real (WWN+) </v>
      </c>
      <c r="F1058" s="1">
        <f t="shared" si="443"/>
        <v>0</v>
      </c>
      <c r="G1058" s="18" t="str">
        <f t="shared" si="443"/>
        <v>£m</v>
      </c>
      <c r="H1058" s="1"/>
    </row>
    <row r="1059" spans="5:8" outlineLevel="3" x14ac:dyDescent="0.25">
      <c r="E1059" s="18" t="str">
        <f t="shared" ref="E1059:G1059" si="444">E$677</f>
        <v xml:space="preserve">Active totex adjustment - cyber - real (BIO) </v>
      </c>
      <c r="F1059" s="1">
        <f t="shared" si="444"/>
        <v>0</v>
      </c>
      <c r="G1059" s="18" t="str">
        <f t="shared" si="444"/>
        <v>£m</v>
      </c>
      <c r="H1059" s="1"/>
    </row>
    <row r="1060" spans="5:8" outlineLevel="3" x14ac:dyDescent="0.25">
      <c r="E1060" s="18" t="str">
        <f t="shared" ref="E1060:G1060" si="445">E$678</f>
        <v xml:space="preserve">Active totex adjustment - cyber - real (ADDN1) </v>
      </c>
      <c r="F1060" s="1">
        <f t="shared" si="445"/>
        <v>0</v>
      </c>
      <c r="G1060" s="18" t="str">
        <f t="shared" si="445"/>
        <v>£m</v>
      </c>
      <c r="H1060" s="1"/>
    </row>
    <row r="1061" spans="5:8" outlineLevel="3" x14ac:dyDescent="0.25">
      <c r="E1061" s="18" t="str">
        <f t="shared" ref="E1061:G1061" si="446">E$679</f>
        <v xml:space="preserve">Active totex adjustment - cyber - real (ADDN2) </v>
      </c>
      <c r="F1061" s="1">
        <f t="shared" si="446"/>
        <v>0</v>
      </c>
      <c r="G1061" s="18" t="str">
        <f t="shared" si="446"/>
        <v>£m</v>
      </c>
      <c r="H1061" s="1"/>
    </row>
    <row r="1062" spans="5:8" outlineLevel="2" x14ac:dyDescent="0.25">
      <c r="E1062" s="18" t="str">
        <f t="shared" ref="E1062:G1062" si="447">E$1010</f>
        <v xml:space="preserve">Active totex adjustment - gated allowance (TMS/SEW only) - real (WR) </v>
      </c>
      <c r="F1062" s="1">
        <f t="shared" si="447"/>
        <v>0</v>
      </c>
      <c r="G1062" s="18" t="str">
        <f t="shared" si="447"/>
        <v>£m</v>
      </c>
      <c r="H1062" s="1"/>
    </row>
    <row r="1063" spans="5:8" outlineLevel="3" x14ac:dyDescent="0.25">
      <c r="E1063" s="18" t="str">
        <f t="shared" ref="E1063:G1063" si="448">E$1011</f>
        <v xml:space="preserve">Active totex adjustment - gated allowance (TMS/SEW only) - real (WN+) </v>
      </c>
      <c r="F1063" s="1">
        <f t="shared" si="448"/>
        <v>0</v>
      </c>
      <c r="G1063" s="18" t="str">
        <f t="shared" si="448"/>
        <v>£m</v>
      </c>
      <c r="H1063" s="1"/>
    </row>
    <row r="1064" spans="5:8" outlineLevel="3" x14ac:dyDescent="0.25">
      <c r="E1064" s="18" t="str">
        <f t="shared" ref="E1064:G1064" si="449">E$1012</f>
        <v xml:space="preserve">Active totex adjustment - gated allowance (TMS/SEW only) - real (WWN+) </v>
      </c>
      <c r="F1064" s="1">
        <f t="shared" si="449"/>
        <v>0</v>
      </c>
      <c r="G1064" s="18" t="str">
        <f t="shared" si="449"/>
        <v>£m</v>
      </c>
      <c r="H1064" s="1"/>
    </row>
    <row r="1065" spans="5:8" outlineLevel="3" x14ac:dyDescent="0.25">
      <c r="E1065" s="18" t="str">
        <f t="shared" ref="E1065:G1065" si="450">E$1013</f>
        <v xml:space="preserve">Active totex adjustment - gated allowance (TMS/SEW only) - real (BIO) </v>
      </c>
      <c r="F1065" s="1">
        <f t="shared" si="450"/>
        <v>0</v>
      </c>
      <c r="G1065" s="18" t="str">
        <f t="shared" si="450"/>
        <v>£m</v>
      </c>
      <c r="H1065" s="1"/>
    </row>
    <row r="1066" spans="5:8" outlineLevel="3" x14ac:dyDescent="0.25">
      <c r="E1066" s="18" t="str">
        <f t="shared" ref="E1066:G1066" si="451">E$1014</f>
        <v xml:space="preserve">Active totex adjustment - gated allowance (TMS/SEW only) - real (ADDN1) </v>
      </c>
      <c r="F1066" s="1">
        <f t="shared" si="451"/>
        <v>0</v>
      </c>
      <c r="G1066" s="18" t="str">
        <f t="shared" si="451"/>
        <v>£m</v>
      </c>
      <c r="H1066" s="1"/>
    </row>
    <row r="1067" spans="5:8" outlineLevel="3" x14ac:dyDescent="0.25">
      <c r="E1067" s="18" t="str">
        <f t="shared" ref="E1067:G1067" si="452">E$1015</f>
        <v xml:space="preserve">Active totex adjustment - gated allowance (TMS/SEW only) - real (ADDN2) </v>
      </c>
      <c r="F1067" s="1">
        <f t="shared" si="452"/>
        <v>0</v>
      </c>
      <c r="G1067" s="18" t="str">
        <f t="shared" si="452"/>
        <v>£m</v>
      </c>
      <c r="H1067" s="1"/>
    </row>
    <row r="1068" spans="5:8" outlineLevel="2" x14ac:dyDescent="0.25">
      <c r="E1068" s="18" t="str">
        <f t="shared" ref="E1068:G1068" si="453">E$898</f>
        <v xml:space="preserve">Active totex adjustment - large schemes gated process - real (WR) </v>
      </c>
      <c r="F1068" s="1">
        <f t="shared" si="453"/>
        <v>0</v>
      </c>
      <c r="G1068" s="18" t="str">
        <f t="shared" si="453"/>
        <v>£m</v>
      </c>
      <c r="H1068" s="1"/>
    </row>
    <row r="1069" spans="5:8" outlineLevel="3" x14ac:dyDescent="0.25">
      <c r="E1069" s="18" t="str">
        <f t="shared" ref="E1069:G1069" si="454">E$899</f>
        <v xml:space="preserve">Active totex adjustment - large schemes gated process - real (WN+) </v>
      </c>
      <c r="F1069" s="1">
        <f t="shared" si="454"/>
        <v>0</v>
      </c>
      <c r="G1069" s="18" t="str">
        <f t="shared" si="454"/>
        <v>£m</v>
      </c>
      <c r="H1069" s="1"/>
    </row>
    <row r="1070" spans="5:8" outlineLevel="3" x14ac:dyDescent="0.25">
      <c r="E1070" s="18" t="str">
        <f t="shared" ref="E1070:G1070" si="455">E$900</f>
        <v xml:space="preserve">Active totex adjustment - large schemes gated process - real (WWN+) </v>
      </c>
      <c r="F1070" s="1">
        <f t="shared" si="455"/>
        <v>0</v>
      </c>
      <c r="G1070" s="18" t="str">
        <f t="shared" si="455"/>
        <v>£m</v>
      </c>
      <c r="H1070" s="1"/>
    </row>
    <row r="1071" spans="5:8" outlineLevel="3" x14ac:dyDescent="0.25">
      <c r="E1071" s="18" t="str">
        <f t="shared" ref="E1071:G1071" si="456">E$901</f>
        <v xml:space="preserve">Active totex adjustment - large schemes gated process - real (BIO) </v>
      </c>
      <c r="F1071" s="1">
        <f t="shared" si="456"/>
        <v>0</v>
      </c>
      <c r="G1071" s="18" t="str">
        <f t="shared" si="456"/>
        <v>£m</v>
      </c>
      <c r="H1071" s="1"/>
    </row>
    <row r="1072" spans="5:8" outlineLevel="3" x14ac:dyDescent="0.25">
      <c r="E1072" s="18" t="str">
        <f t="shared" ref="E1072:G1072" si="457">E$902</f>
        <v xml:space="preserve">Active totex adjustment - large schemes gated process - real (ADDN1) </v>
      </c>
      <c r="F1072" s="1">
        <f t="shared" si="457"/>
        <v>0</v>
      </c>
      <c r="G1072" s="18" t="str">
        <f t="shared" si="457"/>
        <v>£m</v>
      </c>
      <c r="H1072" s="1"/>
    </row>
    <row r="1073" spans="1:8" outlineLevel="3" x14ac:dyDescent="0.25">
      <c r="E1073" s="18" t="str">
        <f t="shared" ref="E1073:G1073" si="458">E$903</f>
        <v xml:space="preserve">Active totex adjustment - large schemes gated process - real (ADDN2) </v>
      </c>
      <c r="F1073" s="1">
        <f t="shared" si="458"/>
        <v>0</v>
      </c>
      <c r="G1073" s="18" t="str">
        <f t="shared" si="458"/>
        <v>£m</v>
      </c>
      <c r="H1073" s="1"/>
    </row>
    <row r="1074" spans="1:8" outlineLevel="2" x14ac:dyDescent="0.25">
      <c r="A1074" s="5"/>
      <c r="B1074" s="5"/>
      <c r="C1074" s="10"/>
      <c r="D1074" s="11"/>
      <c r="E1074" s="6" t="s">
        <v>1181</v>
      </c>
      <c r="F1074" s="2">
        <f t="shared" ref="F1074:F1079" si="459">SUM($F1020,$F1026,$F1032,$F1038,$F1044,$F1050,$F1056,$F1062,$F1068)</f>
        <v>0</v>
      </c>
      <c r="G1074" s="6" t="s">
        <v>212</v>
      </c>
      <c r="H1074" s="1"/>
    </row>
    <row r="1075" spans="1:8" outlineLevel="3" x14ac:dyDescent="0.25">
      <c r="A1075" s="5"/>
      <c r="B1075" s="5"/>
      <c r="C1075" s="10"/>
      <c r="D1075" s="11"/>
      <c r="E1075" s="6" t="s">
        <v>1182</v>
      </c>
      <c r="F1075" s="2">
        <f t="shared" si="459"/>
        <v>0</v>
      </c>
      <c r="G1075" s="6" t="s">
        <v>212</v>
      </c>
      <c r="H1075" s="1"/>
    </row>
    <row r="1076" spans="1:8" outlineLevel="3" x14ac:dyDescent="0.25">
      <c r="A1076" s="5"/>
      <c r="B1076" s="5"/>
      <c r="C1076" s="10"/>
      <c r="D1076" s="11"/>
      <c r="E1076" s="6" t="s">
        <v>1183</v>
      </c>
      <c r="F1076" s="2">
        <f t="shared" si="459"/>
        <v>0</v>
      </c>
      <c r="G1076" s="6" t="s">
        <v>212</v>
      </c>
      <c r="H1076" s="1"/>
    </row>
    <row r="1077" spans="1:8" outlineLevel="3" x14ac:dyDescent="0.25">
      <c r="A1077" s="5"/>
      <c r="B1077" s="5"/>
      <c r="C1077" s="10"/>
      <c r="D1077" s="11"/>
      <c r="E1077" s="6" t="s">
        <v>1184</v>
      </c>
      <c r="F1077" s="2">
        <f t="shared" si="459"/>
        <v>0</v>
      </c>
      <c r="G1077" s="6" t="s">
        <v>212</v>
      </c>
      <c r="H1077" s="1"/>
    </row>
    <row r="1078" spans="1:8" outlineLevel="3" x14ac:dyDescent="0.25">
      <c r="A1078" s="5"/>
      <c r="B1078" s="5"/>
      <c r="C1078" s="10"/>
      <c r="D1078" s="11"/>
      <c r="E1078" s="6" t="s">
        <v>1185</v>
      </c>
      <c r="F1078" s="2">
        <f t="shared" si="459"/>
        <v>0</v>
      </c>
      <c r="G1078" s="6" t="s">
        <v>212</v>
      </c>
      <c r="H1078" s="1"/>
    </row>
    <row r="1079" spans="1:8" outlineLevel="3" x14ac:dyDescent="0.25">
      <c r="A1079" s="5"/>
      <c r="B1079" s="5"/>
      <c r="C1079" s="10"/>
      <c r="D1079" s="11"/>
      <c r="E1079" s="6" t="s">
        <v>1186</v>
      </c>
      <c r="F1079" s="2">
        <f t="shared" si="459"/>
        <v>0</v>
      </c>
      <c r="G1079" s="6" t="s">
        <v>212</v>
      </c>
      <c r="H1079" s="1"/>
    </row>
    <row r="1080" spans="1:8" outlineLevel="1" x14ac:dyDescent="0.25"/>
    <row r="1084" spans="1:8" x14ac:dyDescent="0.25">
      <c r="A1084" s="16" t="s">
        <v>44</v>
      </c>
    </row>
  </sheetData>
  <conditionalFormatting sqref="F2">
    <cfRule type="cellIs" dxfId="59" priority="4" stopIfTrue="1" operator="notEqual">
      <formula>0</formula>
    </cfRule>
    <cfRule type="cellIs" dxfId="58" priority="5" stopIfTrue="1" operator="equal">
      <formula>""</formula>
    </cfRule>
  </conditionalFormatting>
  <conditionalFormatting sqref="J3:Q3">
    <cfRule type="containsText" dxfId="57" priority="1" operator="containsText" text="Post Forecast">
      <formula>NOT(ISERROR(SEARCH("Post Forecast",J3)))</formula>
    </cfRule>
    <cfRule type="containsText" dxfId="56" priority="2" operator="containsText" text="Forecast">
      <formula>NOT(ISERROR(SEARCH("Forecast",J3)))</formula>
    </cfRule>
    <cfRule type="containsText" dxfId="55" priority="3" operator="containsText" text="Pre Fcst">
      <formula>NOT(ISERROR(SEARCH("Pre Fcst",J3)))</formula>
    </cfRule>
  </conditionalFormatting>
  <conditionalFormatting sqref="J4:Q4">
    <cfRule type="cellIs" dxfId="54" priority="6" operator="equal">
      <formula>"PPA ext."</formula>
    </cfRule>
    <cfRule type="cellIs" dxfId="53" priority="7" operator="equal">
      <formula>"Delay"</formula>
    </cfRule>
    <cfRule type="cellIs" dxfId="52" priority="8" operator="equal">
      <formula>"Fin Close"</formula>
    </cfRule>
    <cfRule type="cellIs" dxfId="51" priority="9" stopIfTrue="1" operator="equal">
      <formula>"Construction"</formula>
    </cfRule>
    <cfRule type="cellIs" dxfId="5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Q100"/>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2" x14ac:dyDescent="0.25"/>
  <cols>
    <col min="1" max="2" width="1.453125" style="16" customWidth="1"/>
    <col min="3" max="3" width="1.453125" style="29" customWidth="1"/>
    <col min="4" max="4" width="1.453125" style="39" customWidth="1"/>
    <col min="5" max="5" width="76.8164062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Bespoke items</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8" spans="1:17" x14ac:dyDescent="0.25">
      <c r="B8" s="16" t="s">
        <v>1187</v>
      </c>
    </row>
    <row r="9" spans="1:17" outlineLevel="1" x14ac:dyDescent="0.25">
      <c r="A9" s="5"/>
      <c r="B9" s="5"/>
      <c r="C9" s="10"/>
      <c r="D9" s="11"/>
      <c r="E9" s="6" t="str">
        <f>Inputs!E$328</f>
        <v xml:space="preserve">Actual totex for cost sharing reconciliation - bespoke items - nominal (WR) </v>
      </c>
      <c r="F9" s="2">
        <f>Inputs!F$328</f>
        <v>0</v>
      </c>
      <c r="G9" s="2" t="str">
        <f>Inputs!G$328</f>
        <v>£m</v>
      </c>
      <c r="H9" s="2">
        <f>Inputs!H$328</f>
        <v>0</v>
      </c>
      <c r="I9" s="2">
        <f>Inputs!I$328</f>
        <v>0</v>
      </c>
      <c r="J9" s="2">
        <f>Inputs!J$328</f>
        <v>0</v>
      </c>
      <c r="K9" s="2">
        <f>Inputs!K$328</f>
        <v>0</v>
      </c>
      <c r="L9" s="2">
        <f>Inputs!L$328</f>
        <v>0</v>
      </c>
      <c r="M9" s="2">
        <f>Inputs!M$328</f>
        <v>0</v>
      </c>
      <c r="N9" s="2">
        <f>Inputs!N$328</f>
        <v>0</v>
      </c>
      <c r="O9" s="2">
        <f>Inputs!O$328</f>
        <v>0</v>
      </c>
      <c r="P9" s="2">
        <f>Inputs!P$328</f>
        <v>0</v>
      </c>
      <c r="Q9" s="2">
        <f>Inputs!Q$328</f>
        <v>0</v>
      </c>
    </row>
    <row r="10" spans="1:17" outlineLevel="2" x14ac:dyDescent="0.25">
      <c r="A10" s="5"/>
      <c r="B10" s="5"/>
      <c r="C10" s="10"/>
      <c r="D10" s="11"/>
      <c r="E10" s="6" t="str">
        <f>Inputs!E$329</f>
        <v xml:space="preserve">Actual totex for cost sharing reconciliation - bespoke items - nominal (WN+) </v>
      </c>
      <c r="F10" s="2">
        <f>Inputs!F$329</f>
        <v>0</v>
      </c>
      <c r="G10" s="2" t="str">
        <f>Inputs!G$329</f>
        <v>£m</v>
      </c>
      <c r="H10" s="2">
        <f>Inputs!H$329</f>
        <v>0</v>
      </c>
      <c r="I10" s="2">
        <f>Inputs!I$329</f>
        <v>0</v>
      </c>
      <c r="J10" s="2">
        <f>Inputs!J$329</f>
        <v>0</v>
      </c>
      <c r="K10" s="2">
        <f>Inputs!K$329</f>
        <v>0</v>
      </c>
      <c r="L10" s="2">
        <f>Inputs!L$329</f>
        <v>0</v>
      </c>
      <c r="M10" s="2">
        <f>Inputs!M$329</f>
        <v>0</v>
      </c>
      <c r="N10" s="2">
        <f>Inputs!N$329</f>
        <v>0</v>
      </c>
      <c r="O10" s="2">
        <f>Inputs!O$329</f>
        <v>0</v>
      </c>
      <c r="P10" s="2">
        <f>Inputs!P$329</f>
        <v>0</v>
      </c>
      <c r="Q10" s="2">
        <f>Inputs!Q$329</f>
        <v>0</v>
      </c>
    </row>
    <row r="11" spans="1:17" outlineLevel="2" x14ac:dyDescent="0.25">
      <c r="A11" s="5"/>
      <c r="B11" s="5"/>
      <c r="C11" s="10"/>
      <c r="D11" s="11"/>
      <c r="E11" s="6" t="str">
        <f>Inputs!E$330</f>
        <v xml:space="preserve">Actual totex for cost sharing reconciliation - bespoke items - nominal (WWN+) </v>
      </c>
      <c r="F11" s="2">
        <f>Inputs!F$330</f>
        <v>0</v>
      </c>
      <c r="G11" s="2" t="str">
        <f>Inputs!G$330</f>
        <v>£m</v>
      </c>
      <c r="H11" s="2">
        <f>Inputs!H$330</f>
        <v>0</v>
      </c>
      <c r="I11" s="2">
        <f>Inputs!I$330</f>
        <v>0</v>
      </c>
      <c r="J11" s="2">
        <f>Inputs!J$330</f>
        <v>0</v>
      </c>
      <c r="K11" s="2">
        <f>Inputs!K$330</f>
        <v>0</v>
      </c>
      <c r="L11" s="2">
        <f>Inputs!L$330</f>
        <v>0</v>
      </c>
      <c r="M11" s="2">
        <f>Inputs!M$330</f>
        <v>0</v>
      </c>
      <c r="N11" s="2">
        <f>Inputs!N$330</f>
        <v>0</v>
      </c>
      <c r="O11" s="2">
        <f>Inputs!O$330</f>
        <v>0</v>
      </c>
      <c r="P11" s="2">
        <f>Inputs!P$330</f>
        <v>0</v>
      </c>
      <c r="Q11" s="2">
        <f>Inputs!Q$330</f>
        <v>0</v>
      </c>
    </row>
    <row r="12" spans="1:17" outlineLevel="2" x14ac:dyDescent="0.25">
      <c r="A12" s="5"/>
      <c r="B12" s="5"/>
      <c r="C12" s="10"/>
      <c r="D12" s="11"/>
      <c r="E12" s="6" t="str">
        <f>Inputs!E$331</f>
        <v xml:space="preserve">Actual totex for cost sharing reconciliation - bespoke items - nominal (BIO) </v>
      </c>
      <c r="F12" s="2">
        <f>Inputs!F$331</f>
        <v>0</v>
      </c>
      <c r="G12" s="2" t="str">
        <f>Inputs!G$331</f>
        <v>£m</v>
      </c>
      <c r="H12" s="2">
        <f>Inputs!H$331</f>
        <v>0</v>
      </c>
      <c r="I12" s="2">
        <f>Inputs!I$331</f>
        <v>0</v>
      </c>
      <c r="J12" s="2">
        <f>Inputs!J$331</f>
        <v>0</v>
      </c>
      <c r="K12" s="2">
        <f>Inputs!K$331</f>
        <v>0</v>
      </c>
      <c r="L12" s="2">
        <f>Inputs!L$331</f>
        <v>0</v>
      </c>
      <c r="M12" s="2">
        <f>Inputs!M$331</f>
        <v>0</v>
      </c>
      <c r="N12" s="2">
        <f>Inputs!N$331</f>
        <v>0</v>
      </c>
      <c r="O12" s="2">
        <f>Inputs!O$331</f>
        <v>0</v>
      </c>
      <c r="P12" s="2">
        <f>Inputs!P$331</f>
        <v>0</v>
      </c>
      <c r="Q12" s="2">
        <f>Inputs!Q$331</f>
        <v>0</v>
      </c>
    </row>
    <row r="13" spans="1:17" outlineLevel="2" x14ac:dyDescent="0.25">
      <c r="A13" s="5"/>
      <c r="B13" s="5"/>
      <c r="C13" s="10"/>
      <c r="D13" s="11"/>
      <c r="E13" s="6" t="str">
        <f>Inputs!E$332</f>
        <v xml:space="preserve">Actual totex for cost sharing reconciliation - bespoke items - nominal (ADDN1) </v>
      </c>
      <c r="F13" s="2">
        <f>Inputs!F$332</f>
        <v>0</v>
      </c>
      <c r="G13" s="2" t="str">
        <f>Inputs!G$332</f>
        <v>£m</v>
      </c>
      <c r="H13" s="2">
        <f>Inputs!H$332</f>
        <v>0</v>
      </c>
      <c r="I13" s="2">
        <f>Inputs!I$332</f>
        <v>0</v>
      </c>
      <c r="J13" s="2">
        <f>Inputs!J$332</f>
        <v>0</v>
      </c>
      <c r="K13" s="2">
        <f>Inputs!K$332</f>
        <v>0</v>
      </c>
      <c r="L13" s="2">
        <f>Inputs!L$332</f>
        <v>0</v>
      </c>
      <c r="M13" s="2">
        <f>Inputs!M$332</f>
        <v>0</v>
      </c>
      <c r="N13" s="2">
        <f>Inputs!N$332</f>
        <v>0</v>
      </c>
      <c r="O13" s="2">
        <f>Inputs!O$332</f>
        <v>0</v>
      </c>
      <c r="P13" s="2">
        <f>Inputs!P$332</f>
        <v>0</v>
      </c>
      <c r="Q13" s="2">
        <f>Inputs!Q$332</f>
        <v>0</v>
      </c>
    </row>
    <row r="14" spans="1:17" outlineLevel="2" x14ac:dyDescent="0.25">
      <c r="A14" s="5"/>
      <c r="B14" s="5"/>
      <c r="C14" s="10"/>
      <c r="D14" s="11"/>
      <c r="E14" s="6" t="str">
        <f>Inputs!E$333</f>
        <v xml:space="preserve">Actual totex for cost sharing reconciliation - bespoke items - nominal (ADDN2) </v>
      </c>
      <c r="F14" s="2">
        <f>Inputs!F$333</f>
        <v>0</v>
      </c>
      <c r="G14" s="2" t="str">
        <f>Inputs!G$333</f>
        <v>£m</v>
      </c>
      <c r="H14" s="2">
        <f>Inputs!H$333</f>
        <v>0</v>
      </c>
      <c r="I14" s="2">
        <f>Inputs!I$333</f>
        <v>0</v>
      </c>
      <c r="J14" s="2">
        <f>Inputs!J$333</f>
        <v>0</v>
      </c>
      <c r="K14" s="2">
        <f>Inputs!K$333</f>
        <v>0</v>
      </c>
      <c r="L14" s="2">
        <f>Inputs!L$333</f>
        <v>0</v>
      </c>
      <c r="M14" s="2">
        <f>Inputs!M$333</f>
        <v>0</v>
      </c>
      <c r="N14" s="2">
        <f>Inputs!N$333</f>
        <v>0</v>
      </c>
      <c r="O14" s="2">
        <f>Inputs!O$333</f>
        <v>0</v>
      </c>
      <c r="P14" s="2">
        <f>Inputs!P$333</f>
        <v>0</v>
      </c>
      <c r="Q14" s="2">
        <f>Inputs!Q$333</f>
        <v>0</v>
      </c>
    </row>
    <row r="15" spans="1:17" outlineLevel="1" x14ac:dyDescent="0.25">
      <c r="A15" s="5"/>
      <c r="B15" s="5"/>
      <c r="C15" s="10"/>
      <c r="D15" s="11"/>
      <c r="E15" s="6" t="str">
        <f>Indexation!E$43</f>
        <v>CPI(H) - FYA - inflate from base year (2022-23) average</v>
      </c>
      <c r="F15" s="7">
        <f>Indexation!F$43</f>
        <v>0</v>
      </c>
      <c r="G15" s="7" t="str">
        <f>Indexation!G$43</f>
        <v>%</v>
      </c>
      <c r="H15" s="7">
        <f>Indexation!H$43</f>
        <v>0</v>
      </c>
      <c r="I15" s="7">
        <f>Indexation!I$43</f>
        <v>0</v>
      </c>
      <c r="J15" s="7">
        <f>Indexation!J$43</f>
        <v>0</v>
      </c>
      <c r="K15" s="7">
        <f>Indexation!K$43</f>
        <v>0</v>
      </c>
      <c r="L15" s="7">
        <f>Indexation!L$43</f>
        <v>0</v>
      </c>
      <c r="M15" s="7">
        <f>Indexation!M$43</f>
        <v>0</v>
      </c>
      <c r="N15" s="7">
        <f>Indexation!N$43</f>
        <v>0</v>
      </c>
      <c r="O15" s="7">
        <f>Indexation!O$43</f>
        <v>0</v>
      </c>
      <c r="P15" s="7">
        <f>Indexation!P$43</f>
        <v>0</v>
      </c>
      <c r="Q15" s="7">
        <f>Indexation!Q$43</f>
        <v>0</v>
      </c>
    </row>
    <row r="16" spans="1:17" outlineLevel="1" x14ac:dyDescent="0.25">
      <c r="A16" s="5"/>
      <c r="B16" s="5"/>
      <c r="C16" s="10"/>
      <c r="D16" s="11"/>
      <c r="E16" s="6" t="str">
        <f>Time!E$56</f>
        <v>Forecast period flag</v>
      </c>
      <c r="F16" s="3">
        <f>Time!F$56</f>
        <v>0</v>
      </c>
      <c r="G16" s="3" t="str">
        <f>Time!G$56</f>
        <v>flag</v>
      </c>
      <c r="H16" s="3">
        <f>Time!H$56</f>
        <v>5</v>
      </c>
      <c r="I16" s="3">
        <f>Time!I$56</f>
        <v>0</v>
      </c>
      <c r="J16" s="3">
        <f>Time!J$56</f>
        <v>0</v>
      </c>
      <c r="K16" s="3">
        <f>Time!K$56</f>
        <v>0</v>
      </c>
      <c r="L16" s="3">
        <f>Time!L$56</f>
        <v>1</v>
      </c>
      <c r="M16" s="3">
        <f>Time!M$56</f>
        <v>1</v>
      </c>
      <c r="N16" s="3">
        <f>Time!N$56</f>
        <v>1</v>
      </c>
      <c r="O16" s="3">
        <f>Time!O$56</f>
        <v>1</v>
      </c>
      <c r="P16" s="3">
        <f>Time!P$56</f>
        <v>1</v>
      </c>
      <c r="Q16" s="3">
        <f>Time!Q$56</f>
        <v>0</v>
      </c>
    </row>
    <row r="17" spans="1:17" outlineLevel="1" x14ac:dyDescent="0.25">
      <c r="E17" s="18" t="s">
        <v>1188</v>
      </c>
      <c r="G17" s="18" t="s">
        <v>212</v>
      </c>
      <c r="H17" s="1">
        <f t="shared" ref="H17:H22" si="0">SUM(J17:Q17)</f>
        <v>0</v>
      </c>
      <c r="J17" s="1">
        <f t="shared" ref="J17:Q22" si="1">IF(J$15=0,0,(J9/J$15)*J$16)</f>
        <v>0</v>
      </c>
      <c r="K17" s="1">
        <f t="shared" si="1"/>
        <v>0</v>
      </c>
      <c r="L17" s="1">
        <f t="shared" si="1"/>
        <v>0</v>
      </c>
      <c r="M17" s="1">
        <f t="shared" si="1"/>
        <v>0</v>
      </c>
      <c r="N17" s="1">
        <f t="shared" si="1"/>
        <v>0</v>
      </c>
      <c r="O17" s="1">
        <f t="shared" si="1"/>
        <v>0</v>
      </c>
      <c r="P17" s="1">
        <f t="shared" si="1"/>
        <v>0</v>
      </c>
      <c r="Q17" s="1">
        <f t="shared" si="1"/>
        <v>0</v>
      </c>
    </row>
    <row r="18" spans="1:17" outlineLevel="2" x14ac:dyDescent="0.25">
      <c r="E18" s="18" t="s">
        <v>1189</v>
      </c>
      <c r="G18" s="18" t="s">
        <v>212</v>
      </c>
      <c r="H18" s="1">
        <f t="shared" si="0"/>
        <v>0</v>
      </c>
      <c r="J18" s="1">
        <f t="shared" si="1"/>
        <v>0</v>
      </c>
      <c r="K18" s="1">
        <f t="shared" si="1"/>
        <v>0</v>
      </c>
      <c r="L18" s="1">
        <f t="shared" si="1"/>
        <v>0</v>
      </c>
      <c r="M18" s="1">
        <f t="shared" si="1"/>
        <v>0</v>
      </c>
      <c r="N18" s="1">
        <f t="shared" si="1"/>
        <v>0</v>
      </c>
      <c r="O18" s="1">
        <f t="shared" si="1"/>
        <v>0</v>
      </c>
      <c r="P18" s="1">
        <f t="shared" si="1"/>
        <v>0</v>
      </c>
      <c r="Q18" s="1">
        <f t="shared" si="1"/>
        <v>0</v>
      </c>
    </row>
    <row r="19" spans="1:17" outlineLevel="2" x14ac:dyDescent="0.25">
      <c r="E19" s="18" t="s">
        <v>1190</v>
      </c>
      <c r="G19" s="18" t="s">
        <v>212</v>
      </c>
      <c r="H19" s="1">
        <f t="shared" si="0"/>
        <v>0</v>
      </c>
      <c r="J19" s="1">
        <f t="shared" si="1"/>
        <v>0</v>
      </c>
      <c r="K19" s="1">
        <f t="shared" si="1"/>
        <v>0</v>
      </c>
      <c r="L19" s="1">
        <f t="shared" si="1"/>
        <v>0</v>
      </c>
      <c r="M19" s="1">
        <f t="shared" si="1"/>
        <v>0</v>
      </c>
      <c r="N19" s="1">
        <f t="shared" si="1"/>
        <v>0</v>
      </c>
      <c r="O19" s="1">
        <f t="shared" si="1"/>
        <v>0</v>
      </c>
      <c r="P19" s="1">
        <f t="shared" si="1"/>
        <v>0</v>
      </c>
      <c r="Q19" s="1">
        <f t="shared" si="1"/>
        <v>0</v>
      </c>
    </row>
    <row r="20" spans="1:17" outlineLevel="2" x14ac:dyDescent="0.25">
      <c r="E20" s="18" t="s">
        <v>1191</v>
      </c>
      <c r="G20" s="18" t="s">
        <v>212</v>
      </c>
      <c r="H20" s="1">
        <f t="shared" si="0"/>
        <v>0</v>
      </c>
      <c r="J20" s="1">
        <f t="shared" si="1"/>
        <v>0</v>
      </c>
      <c r="K20" s="1">
        <f t="shared" si="1"/>
        <v>0</v>
      </c>
      <c r="L20" s="1">
        <f t="shared" si="1"/>
        <v>0</v>
      </c>
      <c r="M20" s="1">
        <f t="shared" si="1"/>
        <v>0</v>
      </c>
      <c r="N20" s="1">
        <f t="shared" si="1"/>
        <v>0</v>
      </c>
      <c r="O20" s="1">
        <f t="shared" si="1"/>
        <v>0</v>
      </c>
      <c r="P20" s="1">
        <f t="shared" si="1"/>
        <v>0</v>
      </c>
      <c r="Q20" s="1">
        <f t="shared" si="1"/>
        <v>0</v>
      </c>
    </row>
    <row r="21" spans="1:17" outlineLevel="2" x14ac:dyDescent="0.25">
      <c r="E21" s="18" t="s">
        <v>1192</v>
      </c>
      <c r="G21" s="18" t="s">
        <v>212</v>
      </c>
      <c r="H21" s="1">
        <f t="shared" si="0"/>
        <v>0</v>
      </c>
      <c r="J21" s="1">
        <f t="shared" si="1"/>
        <v>0</v>
      </c>
      <c r="K21" s="1">
        <f t="shared" si="1"/>
        <v>0</v>
      </c>
      <c r="L21" s="1">
        <f t="shared" si="1"/>
        <v>0</v>
      </c>
      <c r="M21" s="1">
        <f t="shared" si="1"/>
        <v>0</v>
      </c>
      <c r="N21" s="1">
        <f t="shared" si="1"/>
        <v>0</v>
      </c>
      <c r="O21" s="1">
        <f t="shared" si="1"/>
        <v>0</v>
      </c>
      <c r="P21" s="1">
        <f t="shared" si="1"/>
        <v>0</v>
      </c>
      <c r="Q21" s="1">
        <f t="shared" si="1"/>
        <v>0</v>
      </c>
    </row>
    <row r="22" spans="1:17" outlineLevel="2" x14ac:dyDescent="0.25">
      <c r="E22" s="18" t="s">
        <v>1193</v>
      </c>
      <c r="G22" s="18" t="s">
        <v>212</v>
      </c>
      <c r="H22" s="1">
        <f t="shared" si="0"/>
        <v>0</v>
      </c>
      <c r="J22" s="1">
        <f t="shared" si="1"/>
        <v>0</v>
      </c>
      <c r="K22" s="1">
        <f t="shared" si="1"/>
        <v>0</v>
      </c>
      <c r="L22" s="1">
        <f t="shared" si="1"/>
        <v>0</v>
      </c>
      <c r="M22" s="1">
        <f t="shared" si="1"/>
        <v>0</v>
      </c>
      <c r="N22" s="1">
        <f t="shared" si="1"/>
        <v>0</v>
      </c>
      <c r="O22" s="1">
        <f t="shared" si="1"/>
        <v>0</v>
      </c>
      <c r="P22" s="1">
        <f t="shared" si="1"/>
        <v>0</v>
      </c>
      <c r="Q22" s="1">
        <f t="shared" si="1"/>
        <v>0</v>
      </c>
    </row>
    <row r="25" spans="1:17" x14ac:dyDescent="0.25">
      <c r="B25" s="16" t="s">
        <v>1194</v>
      </c>
    </row>
    <row r="26" spans="1:17" outlineLevel="1" x14ac:dyDescent="0.25">
      <c r="E26" s="18" t="str">
        <f t="shared" ref="E26:Q26" si="2">E$17</f>
        <v xml:space="preserve">Actual totex for cost sharing reconciliation - bespoke items - real (WR) </v>
      </c>
      <c r="F26" s="1">
        <f t="shared" si="2"/>
        <v>0</v>
      </c>
      <c r="G26" s="1" t="str">
        <f t="shared" si="2"/>
        <v>£m</v>
      </c>
      <c r="H26" s="1">
        <f t="shared" si="2"/>
        <v>0</v>
      </c>
      <c r="I26" s="1">
        <f t="shared" si="2"/>
        <v>0</v>
      </c>
      <c r="J26" s="1">
        <f t="shared" si="2"/>
        <v>0</v>
      </c>
      <c r="K26" s="1">
        <f t="shared" si="2"/>
        <v>0</v>
      </c>
      <c r="L26" s="1">
        <f t="shared" si="2"/>
        <v>0</v>
      </c>
      <c r="M26" s="1">
        <f t="shared" si="2"/>
        <v>0</v>
      </c>
      <c r="N26" s="1">
        <f t="shared" si="2"/>
        <v>0</v>
      </c>
      <c r="O26" s="1">
        <f t="shared" si="2"/>
        <v>0</v>
      </c>
      <c r="P26" s="1">
        <f t="shared" si="2"/>
        <v>0</v>
      </c>
      <c r="Q26" s="1">
        <f t="shared" si="2"/>
        <v>0</v>
      </c>
    </row>
    <row r="27" spans="1:17" outlineLevel="2" x14ac:dyDescent="0.25">
      <c r="E27" s="18" t="str">
        <f t="shared" ref="E27:Q27" si="3">E$18</f>
        <v xml:space="preserve">Actual totex for cost sharing reconciliation - bespoke items - real (WN+) </v>
      </c>
      <c r="F27" s="1">
        <f t="shared" si="3"/>
        <v>0</v>
      </c>
      <c r="G27" s="1" t="str">
        <f t="shared" si="3"/>
        <v>£m</v>
      </c>
      <c r="H27" s="1">
        <f t="shared" si="3"/>
        <v>0</v>
      </c>
      <c r="I27" s="1">
        <f t="shared" si="3"/>
        <v>0</v>
      </c>
      <c r="J27" s="1">
        <f t="shared" si="3"/>
        <v>0</v>
      </c>
      <c r="K27" s="1">
        <f t="shared" si="3"/>
        <v>0</v>
      </c>
      <c r="L27" s="1">
        <f t="shared" si="3"/>
        <v>0</v>
      </c>
      <c r="M27" s="1">
        <f t="shared" si="3"/>
        <v>0</v>
      </c>
      <c r="N27" s="1">
        <f t="shared" si="3"/>
        <v>0</v>
      </c>
      <c r="O27" s="1">
        <f t="shared" si="3"/>
        <v>0</v>
      </c>
      <c r="P27" s="1">
        <f t="shared" si="3"/>
        <v>0</v>
      </c>
      <c r="Q27" s="1">
        <f t="shared" si="3"/>
        <v>0</v>
      </c>
    </row>
    <row r="28" spans="1:17" outlineLevel="2" x14ac:dyDescent="0.25">
      <c r="E28" s="18" t="str">
        <f t="shared" ref="E28:Q28" si="4">E$19</f>
        <v xml:space="preserve">Actual totex for cost sharing reconciliation - bespoke items - real (WWN+) </v>
      </c>
      <c r="F28" s="1">
        <f t="shared" si="4"/>
        <v>0</v>
      </c>
      <c r="G28" s="1" t="str">
        <f t="shared" si="4"/>
        <v>£m</v>
      </c>
      <c r="H28" s="1">
        <f t="shared" si="4"/>
        <v>0</v>
      </c>
      <c r="I28" s="1">
        <f t="shared" si="4"/>
        <v>0</v>
      </c>
      <c r="J28" s="1">
        <f t="shared" si="4"/>
        <v>0</v>
      </c>
      <c r="K28" s="1">
        <f t="shared" si="4"/>
        <v>0</v>
      </c>
      <c r="L28" s="1">
        <f t="shared" si="4"/>
        <v>0</v>
      </c>
      <c r="M28" s="1">
        <f t="shared" si="4"/>
        <v>0</v>
      </c>
      <c r="N28" s="1">
        <f t="shared" si="4"/>
        <v>0</v>
      </c>
      <c r="O28" s="1">
        <f t="shared" si="4"/>
        <v>0</v>
      </c>
      <c r="P28" s="1">
        <f t="shared" si="4"/>
        <v>0</v>
      </c>
      <c r="Q28" s="1">
        <f t="shared" si="4"/>
        <v>0</v>
      </c>
    </row>
    <row r="29" spans="1:17" outlineLevel="2" x14ac:dyDescent="0.25">
      <c r="E29" s="18" t="str">
        <f t="shared" ref="E29:Q29" si="5">E$20</f>
        <v xml:space="preserve">Actual totex for cost sharing reconciliation - bespoke items - real (BIO) </v>
      </c>
      <c r="F29" s="1">
        <f t="shared" si="5"/>
        <v>0</v>
      </c>
      <c r="G29" s="1" t="str">
        <f t="shared" si="5"/>
        <v>£m</v>
      </c>
      <c r="H29" s="1">
        <f t="shared" si="5"/>
        <v>0</v>
      </c>
      <c r="I29" s="1">
        <f t="shared" si="5"/>
        <v>0</v>
      </c>
      <c r="J29" s="1">
        <f t="shared" si="5"/>
        <v>0</v>
      </c>
      <c r="K29" s="1">
        <f t="shared" si="5"/>
        <v>0</v>
      </c>
      <c r="L29" s="1">
        <f t="shared" si="5"/>
        <v>0</v>
      </c>
      <c r="M29" s="1">
        <f t="shared" si="5"/>
        <v>0</v>
      </c>
      <c r="N29" s="1">
        <f t="shared" si="5"/>
        <v>0</v>
      </c>
      <c r="O29" s="1">
        <f t="shared" si="5"/>
        <v>0</v>
      </c>
      <c r="P29" s="1">
        <f t="shared" si="5"/>
        <v>0</v>
      </c>
      <c r="Q29" s="1">
        <f t="shared" si="5"/>
        <v>0</v>
      </c>
    </row>
    <row r="30" spans="1:17" outlineLevel="2" x14ac:dyDescent="0.25">
      <c r="E30" s="18" t="str">
        <f t="shared" ref="E30:Q30" si="6">E$21</f>
        <v xml:space="preserve">Actual totex for cost sharing reconciliation - bespoke items - real (ADDN1) </v>
      </c>
      <c r="F30" s="1">
        <f t="shared" si="6"/>
        <v>0</v>
      </c>
      <c r="G30" s="1" t="str">
        <f t="shared" si="6"/>
        <v>£m</v>
      </c>
      <c r="H30" s="1">
        <f t="shared" si="6"/>
        <v>0</v>
      </c>
      <c r="I30" s="1">
        <f t="shared" si="6"/>
        <v>0</v>
      </c>
      <c r="J30" s="1">
        <f t="shared" si="6"/>
        <v>0</v>
      </c>
      <c r="K30" s="1">
        <f t="shared" si="6"/>
        <v>0</v>
      </c>
      <c r="L30" s="1">
        <f t="shared" si="6"/>
        <v>0</v>
      </c>
      <c r="M30" s="1">
        <f t="shared" si="6"/>
        <v>0</v>
      </c>
      <c r="N30" s="1">
        <f t="shared" si="6"/>
        <v>0</v>
      </c>
      <c r="O30" s="1">
        <f t="shared" si="6"/>
        <v>0</v>
      </c>
      <c r="P30" s="1">
        <f t="shared" si="6"/>
        <v>0</v>
      </c>
      <c r="Q30" s="1">
        <f t="shared" si="6"/>
        <v>0</v>
      </c>
    </row>
    <row r="31" spans="1:17" outlineLevel="2" x14ac:dyDescent="0.25">
      <c r="E31" s="18" t="str">
        <f t="shared" ref="E31:Q31" si="7">E$22</f>
        <v xml:space="preserve">Actual totex for cost sharing reconciliation - bespoke items - real (ADDN2) </v>
      </c>
      <c r="F31" s="1">
        <f t="shared" si="7"/>
        <v>0</v>
      </c>
      <c r="G31" s="1" t="str">
        <f t="shared" si="7"/>
        <v>£m</v>
      </c>
      <c r="H31" s="1">
        <f t="shared" si="7"/>
        <v>0</v>
      </c>
      <c r="I31" s="1">
        <f t="shared" si="7"/>
        <v>0</v>
      </c>
      <c r="J31" s="1">
        <f t="shared" si="7"/>
        <v>0</v>
      </c>
      <c r="K31" s="1">
        <f t="shared" si="7"/>
        <v>0</v>
      </c>
      <c r="L31" s="1">
        <f t="shared" si="7"/>
        <v>0</v>
      </c>
      <c r="M31" s="1">
        <f t="shared" si="7"/>
        <v>0</v>
      </c>
      <c r="N31" s="1">
        <f t="shared" si="7"/>
        <v>0</v>
      </c>
      <c r="O31" s="1">
        <f t="shared" si="7"/>
        <v>0</v>
      </c>
      <c r="P31" s="1">
        <f t="shared" si="7"/>
        <v>0</v>
      </c>
      <c r="Q31" s="1">
        <f t="shared" si="7"/>
        <v>0</v>
      </c>
    </row>
    <row r="32" spans="1:17" outlineLevel="1" x14ac:dyDescent="0.25">
      <c r="A32" s="5"/>
      <c r="B32" s="5"/>
      <c r="C32" s="10"/>
      <c r="D32" s="11"/>
      <c r="E32" s="6" t="str">
        <f>Inputs!E$321</f>
        <v xml:space="preserve">Totex allowance for cost sharing - bespoke items - real (WR) </v>
      </c>
      <c r="F32" s="2">
        <f>Inputs!F$321</f>
        <v>0</v>
      </c>
      <c r="G32" s="2" t="str">
        <f>Inputs!G$321</f>
        <v>£m</v>
      </c>
      <c r="H32" s="2">
        <f>Inputs!H$321</f>
        <v>0</v>
      </c>
      <c r="I32" s="2">
        <f>Inputs!I$321</f>
        <v>0</v>
      </c>
      <c r="J32" s="2">
        <f>Inputs!J$321</f>
        <v>0</v>
      </c>
      <c r="K32" s="2">
        <f>Inputs!K$321</f>
        <v>0</v>
      </c>
      <c r="L32" s="2">
        <f>Inputs!L$321</f>
        <v>0</v>
      </c>
      <c r="M32" s="2">
        <f>Inputs!M$321</f>
        <v>0</v>
      </c>
      <c r="N32" s="2">
        <f>Inputs!N$321</f>
        <v>0</v>
      </c>
      <c r="O32" s="2">
        <f>Inputs!O$321</f>
        <v>0</v>
      </c>
      <c r="P32" s="2">
        <f>Inputs!P$321</f>
        <v>0</v>
      </c>
      <c r="Q32" s="2">
        <f>Inputs!Q$321</f>
        <v>0</v>
      </c>
    </row>
    <row r="33" spans="1:17" outlineLevel="2" x14ac:dyDescent="0.25">
      <c r="A33" s="5"/>
      <c r="B33" s="5"/>
      <c r="C33" s="10"/>
      <c r="D33" s="11"/>
      <c r="E33" s="6" t="str">
        <f>Inputs!E$322</f>
        <v xml:space="preserve">Totex allowance for cost sharing - bespoke items - real (WN+) </v>
      </c>
      <c r="F33" s="2">
        <f>Inputs!F$322</f>
        <v>0</v>
      </c>
      <c r="G33" s="2" t="str">
        <f>Inputs!G$322</f>
        <v>£m</v>
      </c>
      <c r="H33" s="2">
        <f>Inputs!H$322</f>
        <v>0</v>
      </c>
      <c r="I33" s="2">
        <f>Inputs!I$322</f>
        <v>0</v>
      </c>
      <c r="J33" s="2">
        <f>Inputs!J$322</f>
        <v>0</v>
      </c>
      <c r="K33" s="2">
        <f>Inputs!K$322</f>
        <v>0</v>
      </c>
      <c r="L33" s="2">
        <f>Inputs!L$322</f>
        <v>0</v>
      </c>
      <c r="M33" s="2">
        <f>Inputs!M$322</f>
        <v>0</v>
      </c>
      <c r="N33" s="2">
        <f>Inputs!N$322</f>
        <v>0</v>
      </c>
      <c r="O33" s="2">
        <f>Inputs!O$322</f>
        <v>0</v>
      </c>
      <c r="P33" s="2">
        <f>Inputs!P$322</f>
        <v>0</v>
      </c>
      <c r="Q33" s="2">
        <f>Inputs!Q$322</f>
        <v>0</v>
      </c>
    </row>
    <row r="34" spans="1:17" outlineLevel="2" x14ac:dyDescent="0.25">
      <c r="A34" s="5"/>
      <c r="B34" s="5"/>
      <c r="C34" s="10"/>
      <c r="D34" s="11"/>
      <c r="E34" s="6" t="str">
        <f>Inputs!E$323</f>
        <v xml:space="preserve">Totex allowance for cost sharing - bespoke items - real (WWN+) </v>
      </c>
      <c r="F34" s="2">
        <f>Inputs!F$323</f>
        <v>0</v>
      </c>
      <c r="G34" s="2" t="str">
        <f>Inputs!G$323</f>
        <v>£m</v>
      </c>
      <c r="H34" s="2">
        <f>Inputs!H$323</f>
        <v>0</v>
      </c>
      <c r="I34" s="2">
        <f>Inputs!I$323</f>
        <v>0</v>
      </c>
      <c r="J34" s="2">
        <f>Inputs!J$323</f>
        <v>0</v>
      </c>
      <c r="K34" s="2">
        <f>Inputs!K$323</f>
        <v>0</v>
      </c>
      <c r="L34" s="2">
        <f>Inputs!L$323</f>
        <v>0</v>
      </c>
      <c r="M34" s="2">
        <f>Inputs!M$323</f>
        <v>0</v>
      </c>
      <c r="N34" s="2">
        <f>Inputs!N$323</f>
        <v>0</v>
      </c>
      <c r="O34" s="2">
        <f>Inputs!O$323</f>
        <v>0</v>
      </c>
      <c r="P34" s="2">
        <f>Inputs!P$323</f>
        <v>0</v>
      </c>
      <c r="Q34" s="2">
        <f>Inputs!Q$323</f>
        <v>0</v>
      </c>
    </row>
    <row r="35" spans="1:17" outlineLevel="2" x14ac:dyDescent="0.25">
      <c r="A35" s="5"/>
      <c r="B35" s="5"/>
      <c r="C35" s="10"/>
      <c r="D35" s="11"/>
      <c r="E35" s="6" t="str">
        <f>Inputs!E$324</f>
        <v xml:space="preserve">Totex allowance for cost sharing - bespoke items - real (BIO) </v>
      </c>
      <c r="F35" s="2">
        <f>Inputs!F$324</f>
        <v>0</v>
      </c>
      <c r="G35" s="2" t="str">
        <f>Inputs!G$324</f>
        <v>£m</v>
      </c>
      <c r="H35" s="2">
        <f>Inputs!H$324</f>
        <v>0</v>
      </c>
      <c r="I35" s="2">
        <f>Inputs!I$324</f>
        <v>0</v>
      </c>
      <c r="J35" s="2">
        <f>Inputs!J$324</f>
        <v>0</v>
      </c>
      <c r="K35" s="2">
        <f>Inputs!K$324</f>
        <v>0</v>
      </c>
      <c r="L35" s="2">
        <f>Inputs!L$324</f>
        <v>0</v>
      </c>
      <c r="M35" s="2">
        <f>Inputs!M$324</f>
        <v>0</v>
      </c>
      <c r="N35" s="2">
        <f>Inputs!N$324</f>
        <v>0</v>
      </c>
      <c r="O35" s="2">
        <f>Inputs!O$324</f>
        <v>0</v>
      </c>
      <c r="P35" s="2">
        <f>Inputs!P$324</f>
        <v>0</v>
      </c>
      <c r="Q35" s="2">
        <f>Inputs!Q$324</f>
        <v>0</v>
      </c>
    </row>
    <row r="36" spans="1:17" outlineLevel="2" x14ac:dyDescent="0.25">
      <c r="A36" s="5"/>
      <c r="B36" s="5"/>
      <c r="C36" s="10"/>
      <c r="D36" s="11"/>
      <c r="E36" s="6" t="str">
        <f>Inputs!E$325</f>
        <v xml:space="preserve">Totex allowance for cost sharing - bespoke items - real (ADDN1) </v>
      </c>
      <c r="F36" s="2">
        <f>Inputs!F$325</f>
        <v>0</v>
      </c>
      <c r="G36" s="2" t="str">
        <f>Inputs!G$325</f>
        <v>£m</v>
      </c>
      <c r="H36" s="2">
        <f>Inputs!H$325</f>
        <v>0</v>
      </c>
      <c r="I36" s="2">
        <f>Inputs!I$325</f>
        <v>0</v>
      </c>
      <c r="J36" s="2">
        <f>Inputs!J$325</f>
        <v>0</v>
      </c>
      <c r="K36" s="2">
        <f>Inputs!K$325</f>
        <v>0</v>
      </c>
      <c r="L36" s="2">
        <f>Inputs!L$325</f>
        <v>0</v>
      </c>
      <c r="M36" s="2">
        <f>Inputs!M$325</f>
        <v>0</v>
      </c>
      <c r="N36" s="2">
        <f>Inputs!N$325</f>
        <v>0</v>
      </c>
      <c r="O36" s="2">
        <f>Inputs!O$325</f>
        <v>0</v>
      </c>
      <c r="P36" s="2">
        <f>Inputs!P$325</f>
        <v>0</v>
      </c>
      <c r="Q36" s="2">
        <f>Inputs!Q$325</f>
        <v>0</v>
      </c>
    </row>
    <row r="37" spans="1:17" outlineLevel="2" x14ac:dyDescent="0.25">
      <c r="A37" s="5"/>
      <c r="B37" s="5"/>
      <c r="C37" s="10"/>
      <c r="D37" s="11"/>
      <c r="E37" s="6" t="str">
        <f>Inputs!E$326</f>
        <v xml:space="preserve">Totex allowance for cost sharing - bespoke items - real (ADDN2) </v>
      </c>
      <c r="F37" s="2">
        <f>Inputs!F$326</f>
        <v>0</v>
      </c>
      <c r="G37" s="2" t="str">
        <f>Inputs!G$326</f>
        <v>£m</v>
      </c>
      <c r="H37" s="2">
        <f>Inputs!H$326</f>
        <v>0</v>
      </c>
      <c r="I37" s="2">
        <f>Inputs!I$326</f>
        <v>0</v>
      </c>
      <c r="J37" s="2">
        <f>Inputs!J$326</f>
        <v>0</v>
      </c>
      <c r="K37" s="2">
        <f>Inputs!K$326</f>
        <v>0</v>
      </c>
      <c r="L37" s="2">
        <f>Inputs!L$326</f>
        <v>0</v>
      </c>
      <c r="M37" s="2">
        <f>Inputs!M$326</f>
        <v>0</v>
      </c>
      <c r="N37" s="2">
        <f>Inputs!N$326</f>
        <v>0</v>
      </c>
      <c r="O37" s="2">
        <f>Inputs!O$326</f>
        <v>0</v>
      </c>
      <c r="P37" s="2">
        <f>Inputs!P$326</f>
        <v>0</v>
      </c>
      <c r="Q37" s="2">
        <f>Inputs!Q$326</f>
        <v>0</v>
      </c>
    </row>
    <row r="38" spans="1:17" outlineLevel="1" x14ac:dyDescent="0.25">
      <c r="E38" s="18" t="s">
        <v>1195</v>
      </c>
      <c r="G38" s="18" t="s">
        <v>212</v>
      </c>
      <c r="H38" s="1">
        <f t="shared" ref="H38:H43" si="8">SUM(J38:Q38)</f>
        <v>0</v>
      </c>
      <c r="J38" s="1">
        <f t="shared" ref="J38:Q43" si="9">J26-J32</f>
        <v>0</v>
      </c>
      <c r="K38" s="1">
        <f t="shared" si="9"/>
        <v>0</v>
      </c>
      <c r="L38" s="1">
        <f t="shared" si="9"/>
        <v>0</v>
      </c>
      <c r="M38" s="1">
        <f t="shared" si="9"/>
        <v>0</v>
      </c>
      <c r="N38" s="1">
        <f t="shared" si="9"/>
        <v>0</v>
      </c>
      <c r="O38" s="1">
        <f t="shared" si="9"/>
        <v>0</v>
      </c>
      <c r="P38" s="1">
        <f t="shared" si="9"/>
        <v>0</v>
      </c>
      <c r="Q38" s="1">
        <f t="shared" si="9"/>
        <v>0</v>
      </c>
    </row>
    <row r="39" spans="1:17" outlineLevel="2" x14ac:dyDescent="0.25">
      <c r="E39" s="18" t="s">
        <v>1196</v>
      </c>
      <c r="G39" s="18" t="s">
        <v>212</v>
      </c>
      <c r="H39" s="1">
        <f t="shared" si="8"/>
        <v>0</v>
      </c>
      <c r="J39" s="1">
        <f t="shared" si="9"/>
        <v>0</v>
      </c>
      <c r="K39" s="1">
        <f t="shared" si="9"/>
        <v>0</v>
      </c>
      <c r="L39" s="1">
        <f t="shared" si="9"/>
        <v>0</v>
      </c>
      <c r="M39" s="1">
        <f t="shared" si="9"/>
        <v>0</v>
      </c>
      <c r="N39" s="1">
        <f t="shared" si="9"/>
        <v>0</v>
      </c>
      <c r="O39" s="1">
        <f t="shared" si="9"/>
        <v>0</v>
      </c>
      <c r="P39" s="1">
        <f t="shared" si="9"/>
        <v>0</v>
      </c>
      <c r="Q39" s="1">
        <f t="shared" si="9"/>
        <v>0</v>
      </c>
    </row>
    <row r="40" spans="1:17" outlineLevel="2" x14ac:dyDescent="0.25">
      <c r="E40" s="18" t="s">
        <v>1197</v>
      </c>
      <c r="G40" s="18" t="s">
        <v>212</v>
      </c>
      <c r="H40" s="1">
        <f t="shared" si="8"/>
        <v>0</v>
      </c>
      <c r="J40" s="1">
        <f t="shared" si="9"/>
        <v>0</v>
      </c>
      <c r="K40" s="1">
        <f t="shared" si="9"/>
        <v>0</v>
      </c>
      <c r="L40" s="1">
        <f t="shared" si="9"/>
        <v>0</v>
      </c>
      <c r="M40" s="1">
        <f t="shared" si="9"/>
        <v>0</v>
      </c>
      <c r="N40" s="1">
        <f t="shared" si="9"/>
        <v>0</v>
      </c>
      <c r="O40" s="1">
        <f t="shared" si="9"/>
        <v>0</v>
      </c>
      <c r="P40" s="1">
        <f t="shared" si="9"/>
        <v>0</v>
      </c>
      <c r="Q40" s="1">
        <f t="shared" si="9"/>
        <v>0</v>
      </c>
    </row>
    <row r="41" spans="1:17" outlineLevel="2" x14ac:dyDescent="0.25">
      <c r="E41" s="18" t="s">
        <v>1198</v>
      </c>
      <c r="G41" s="18" t="s">
        <v>212</v>
      </c>
      <c r="H41" s="1">
        <f t="shared" si="8"/>
        <v>0</v>
      </c>
      <c r="J41" s="1">
        <f t="shared" si="9"/>
        <v>0</v>
      </c>
      <c r="K41" s="1">
        <f t="shared" si="9"/>
        <v>0</v>
      </c>
      <c r="L41" s="1">
        <f t="shared" si="9"/>
        <v>0</v>
      </c>
      <c r="M41" s="1">
        <f t="shared" si="9"/>
        <v>0</v>
      </c>
      <c r="N41" s="1">
        <f t="shared" si="9"/>
        <v>0</v>
      </c>
      <c r="O41" s="1">
        <f t="shared" si="9"/>
        <v>0</v>
      </c>
      <c r="P41" s="1">
        <f t="shared" si="9"/>
        <v>0</v>
      </c>
      <c r="Q41" s="1">
        <f t="shared" si="9"/>
        <v>0</v>
      </c>
    </row>
    <row r="42" spans="1:17" outlineLevel="2" x14ac:dyDescent="0.25">
      <c r="E42" s="18" t="s">
        <v>1199</v>
      </c>
      <c r="G42" s="18" t="s">
        <v>212</v>
      </c>
      <c r="H42" s="1">
        <f t="shared" si="8"/>
        <v>0</v>
      </c>
      <c r="J42" s="1">
        <f t="shared" si="9"/>
        <v>0</v>
      </c>
      <c r="K42" s="1">
        <f t="shared" si="9"/>
        <v>0</v>
      </c>
      <c r="L42" s="1">
        <f t="shared" si="9"/>
        <v>0</v>
      </c>
      <c r="M42" s="1">
        <f t="shared" si="9"/>
        <v>0</v>
      </c>
      <c r="N42" s="1">
        <f t="shared" si="9"/>
        <v>0</v>
      </c>
      <c r="O42" s="1">
        <f t="shared" si="9"/>
        <v>0</v>
      </c>
      <c r="P42" s="1">
        <f t="shared" si="9"/>
        <v>0</v>
      </c>
      <c r="Q42" s="1">
        <f t="shared" si="9"/>
        <v>0</v>
      </c>
    </row>
    <row r="43" spans="1:17" outlineLevel="2" x14ac:dyDescent="0.25">
      <c r="E43" s="18" t="s">
        <v>1200</v>
      </c>
      <c r="G43" s="18" t="s">
        <v>212</v>
      </c>
      <c r="H43" s="1">
        <f t="shared" si="8"/>
        <v>0</v>
      </c>
      <c r="J43" s="1">
        <f t="shared" si="9"/>
        <v>0</v>
      </c>
      <c r="K43" s="1">
        <f t="shared" si="9"/>
        <v>0</v>
      </c>
      <c r="L43" s="1">
        <f t="shared" si="9"/>
        <v>0</v>
      </c>
      <c r="M43" s="1">
        <f t="shared" si="9"/>
        <v>0</v>
      </c>
      <c r="N43" s="1">
        <f t="shared" si="9"/>
        <v>0</v>
      </c>
      <c r="O43" s="1">
        <f t="shared" si="9"/>
        <v>0</v>
      </c>
      <c r="P43" s="1">
        <f t="shared" si="9"/>
        <v>0</v>
      </c>
      <c r="Q43" s="1">
        <f t="shared" si="9"/>
        <v>0</v>
      </c>
    </row>
    <row r="46" spans="1:17" x14ac:dyDescent="0.25">
      <c r="B46" s="16" t="s">
        <v>1201</v>
      </c>
    </row>
    <row r="47" spans="1:17" outlineLevel="1" x14ac:dyDescent="0.25">
      <c r="E47" s="18" t="str">
        <f t="shared" ref="E47:Q47" si="10">E$38</f>
        <v xml:space="preserve">Variance to totex allowance - bespoke items - real (WR) </v>
      </c>
      <c r="F47" s="1">
        <f t="shared" si="10"/>
        <v>0</v>
      </c>
      <c r="G47" s="1" t="str">
        <f t="shared" si="10"/>
        <v>£m</v>
      </c>
      <c r="H47" s="1">
        <f t="shared" si="10"/>
        <v>0</v>
      </c>
      <c r="I47" s="1">
        <f t="shared" si="10"/>
        <v>0</v>
      </c>
      <c r="J47" s="1">
        <f t="shared" si="10"/>
        <v>0</v>
      </c>
      <c r="K47" s="1">
        <f t="shared" si="10"/>
        <v>0</v>
      </c>
      <c r="L47" s="1">
        <f t="shared" si="10"/>
        <v>0</v>
      </c>
      <c r="M47" s="1">
        <f t="shared" si="10"/>
        <v>0</v>
      </c>
      <c r="N47" s="1">
        <f t="shared" si="10"/>
        <v>0</v>
      </c>
      <c r="O47" s="1">
        <f t="shared" si="10"/>
        <v>0</v>
      </c>
      <c r="P47" s="1">
        <f t="shared" si="10"/>
        <v>0</v>
      </c>
      <c r="Q47" s="1">
        <f t="shared" si="10"/>
        <v>0</v>
      </c>
    </row>
    <row r="48" spans="1:17" outlineLevel="2" x14ac:dyDescent="0.25">
      <c r="E48" s="18" t="str">
        <f t="shared" ref="E48:Q48" si="11">E$39</f>
        <v xml:space="preserve">Variance to totex allowance - bespoke items - real (WN+) </v>
      </c>
      <c r="F48" s="1">
        <f t="shared" si="11"/>
        <v>0</v>
      </c>
      <c r="G48" s="1" t="str">
        <f t="shared" si="11"/>
        <v>£m</v>
      </c>
      <c r="H48" s="1">
        <f t="shared" si="11"/>
        <v>0</v>
      </c>
      <c r="I48" s="1">
        <f t="shared" si="11"/>
        <v>0</v>
      </c>
      <c r="J48" s="1">
        <f t="shared" si="11"/>
        <v>0</v>
      </c>
      <c r="K48" s="1">
        <f t="shared" si="11"/>
        <v>0</v>
      </c>
      <c r="L48" s="1">
        <f t="shared" si="11"/>
        <v>0</v>
      </c>
      <c r="M48" s="1">
        <f t="shared" si="11"/>
        <v>0</v>
      </c>
      <c r="N48" s="1">
        <f t="shared" si="11"/>
        <v>0</v>
      </c>
      <c r="O48" s="1">
        <f t="shared" si="11"/>
        <v>0</v>
      </c>
      <c r="P48" s="1">
        <f t="shared" si="11"/>
        <v>0</v>
      </c>
      <c r="Q48" s="1">
        <f t="shared" si="11"/>
        <v>0</v>
      </c>
    </row>
    <row r="49" spans="1:17" outlineLevel="2" x14ac:dyDescent="0.25">
      <c r="E49" s="18" t="str">
        <f t="shared" ref="E49:Q49" si="12">E$40</f>
        <v xml:space="preserve">Variance to totex allowance - bespoke items - real (WWN+) </v>
      </c>
      <c r="F49" s="1">
        <f t="shared" si="12"/>
        <v>0</v>
      </c>
      <c r="G49" s="1" t="str">
        <f t="shared" si="12"/>
        <v>£m</v>
      </c>
      <c r="H49" s="1">
        <f t="shared" si="12"/>
        <v>0</v>
      </c>
      <c r="I49" s="1">
        <f t="shared" si="12"/>
        <v>0</v>
      </c>
      <c r="J49" s="1">
        <f t="shared" si="12"/>
        <v>0</v>
      </c>
      <c r="K49" s="1">
        <f t="shared" si="12"/>
        <v>0</v>
      </c>
      <c r="L49" s="1">
        <f t="shared" si="12"/>
        <v>0</v>
      </c>
      <c r="M49" s="1">
        <f t="shared" si="12"/>
        <v>0</v>
      </c>
      <c r="N49" s="1">
        <f t="shared" si="12"/>
        <v>0</v>
      </c>
      <c r="O49" s="1">
        <f t="shared" si="12"/>
        <v>0</v>
      </c>
      <c r="P49" s="1">
        <f t="shared" si="12"/>
        <v>0</v>
      </c>
      <c r="Q49" s="1">
        <f t="shared" si="12"/>
        <v>0</v>
      </c>
    </row>
    <row r="50" spans="1:17" outlineLevel="2" x14ac:dyDescent="0.25">
      <c r="E50" s="18" t="str">
        <f t="shared" ref="E50:Q50" si="13">E$41</f>
        <v xml:space="preserve">Variance to totex allowance - bespoke items - real (BIO) </v>
      </c>
      <c r="F50" s="1">
        <f t="shared" si="13"/>
        <v>0</v>
      </c>
      <c r="G50" s="1" t="str">
        <f t="shared" si="13"/>
        <v>£m</v>
      </c>
      <c r="H50" s="1">
        <f t="shared" si="13"/>
        <v>0</v>
      </c>
      <c r="I50" s="1">
        <f t="shared" si="13"/>
        <v>0</v>
      </c>
      <c r="J50" s="1">
        <f t="shared" si="13"/>
        <v>0</v>
      </c>
      <c r="K50" s="1">
        <f t="shared" si="13"/>
        <v>0</v>
      </c>
      <c r="L50" s="1">
        <f t="shared" si="13"/>
        <v>0</v>
      </c>
      <c r="M50" s="1">
        <f t="shared" si="13"/>
        <v>0</v>
      </c>
      <c r="N50" s="1">
        <f t="shared" si="13"/>
        <v>0</v>
      </c>
      <c r="O50" s="1">
        <f t="shared" si="13"/>
        <v>0</v>
      </c>
      <c r="P50" s="1">
        <f t="shared" si="13"/>
        <v>0</v>
      </c>
      <c r="Q50" s="1">
        <f t="shared" si="13"/>
        <v>0</v>
      </c>
    </row>
    <row r="51" spans="1:17" outlineLevel="2" x14ac:dyDescent="0.25">
      <c r="E51" s="18" t="str">
        <f t="shared" ref="E51:Q51" si="14">E$42</f>
        <v xml:space="preserve">Variance to totex allowance - bespoke items - real (ADDN1) </v>
      </c>
      <c r="F51" s="1">
        <f t="shared" si="14"/>
        <v>0</v>
      </c>
      <c r="G51" s="1" t="str">
        <f t="shared" si="14"/>
        <v>£m</v>
      </c>
      <c r="H51" s="1">
        <f t="shared" si="14"/>
        <v>0</v>
      </c>
      <c r="I51" s="1">
        <f t="shared" si="14"/>
        <v>0</v>
      </c>
      <c r="J51" s="1">
        <f t="shared" si="14"/>
        <v>0</v>
      </c>
      <c r="K51" s="1">
        <f t="shared" si="14"/>
        <v>0</v>
      </c>
      <c r="L51" s="1">
        <f t="shared" si="14"/>
        <v>0</v>
      </c>
      <c r="M51" s="1">
        <f t="shared" si="14"/>
        <v>0</v>
      </c>
      <c r="N51" s="1">
        <f t="shared" si="14"/>
        <v>0</v>
      </c>
      <c r="O51" s="1">
        <f t="shared" si="14"/>
        <v>0</v>
      </c>
      <c r="P51" s="1">
        <f t="shared" si="14"/>
        <v>0</v>
      </c>
      <c r="Q51" s="1">
        <f t="shared" si="14"/>
        <v>0</v>
      </c>
    </row>
    <row r="52" spans="1:17" outlineLevel="2" x14ac:dyDescent="0.25">
      <c r="E52" s="18" t="str">
        <f t="shared" ref="E52:Q52" si="15">E$43</f>
        <v xml:space="preserve">Variance to totex allowance - bespoke items - real (ADDN2) </v>
      </c>
      <c r="F52" s="1">
        <f t="shared" si="15"/>
        <v>0</v>
      </c>
      <c r="G52" s="1" t="str">
        <f t="shared" si="15"/>
        <v>£m</v>
      </c>
      <c r="H52" s="1">
        <f t="shared" si="15"/>
        <v>0</v>
      </c>
      <c r="I52" s="1">
        <f t="shared" si="15"/>
        <v>0</v>
      </c>
      <c r="J52" s="1">
        <f t="shared" si="15"/>
        <v>0</v>
      </c>
      <c r="K52" s="1">
        <f t="shared" si="15"/>
        <v>0</v>
      </c>
      <c r="L52" s="1">
        <f t="shared" si="15"/>
        <v>0</v>
      </c>
      <c r="M52" s="1">
        <f t="shared" si="15"/>
        <v>0</v>
      </c>
      <c r="N52" s="1">
        <f t="shared" si="15"/>
        <v>0</v>
      </c>
      <c r="O52" s="1">
        <f t="shared" si="15"/>
        <v>0</v>
      </c>
      <c r="P52" s="1">
        <f t="shared" si="15"/>
        <v>0</v>
      </c>
      <c r="Q52" s="1">
        <f t="shared" si="15"/>
        <v>0</v>
      </c>
    </row>
    <row r="53" spans="1:17" outlineLevel="1" x14ac:dyDescent="0.25">
      <c r="A53" s="5"/>
      <c r="B53" s="5"/>
      <c r="C53" s="10"/>
      <c r="D53" s="11"/>
      <c r="E53" s="6" t="str">
        <f>Financing!E$13</f>
        <v>Time value of money factor</v>
      </c>
      <c r="F53" s="8">
        <f>Financing!F$13</f>
        <v>0</v>
      </c>
      <c r="G53" s="8" t="str">
        <f>Financing!G$13</f>
        <v>factor</v>
      </c>
      <c r="H53" s="8">
        <f>Financing!H$13</f>
        <v>0</v>
      </c>
      <c r="I53" s="8">
        <f>Financing!I$13</f>
        <v>0</v>
      </c>
      <c r="J53" s="8">
        <f>Financing!J$13</f>
        <v>1</v>
      </c>
      <c r="K53" s="8">
        <f>Financing!K$13</f>
        <v>1</v>
      </c>
      <c r="L53" s="8">
        <f>Financing!L$13</f>
        <v>1</v>
      </c>
      <c r="M53" s="8">
        <f>Financing!M$13</f>
        <v>1</v>
      </c>
      <c r="N53" s="8">
        <f>Financing!N$13</f>
        <v>1</v>
      </c>
      <c r="O53" s="8">
        <f>Financing!O$13</f>
        <v>1</v>
      </c>
      <c r="P53" s="8">
        <f>Financing!P$13</f>
        <v>1</v>
      </c>
      <c r="Q53" s="8">
        <f>Financing!Q$13</f>
        <v>1</v>
      </c>
    </row>
    <row r="54" spans="1:17" outlineLevel="1" x14ac:dyDescent="0.25">
      <c r="E54" s="18" t="s">
        <v>1202</v>
      </c>
      <c r="G54" s="18" t="s">
        <v>212</v>
      </c>
      <c r="H54" s="1">
        <f t="shared" ref="H54:H59" si="16">SUM(J54:Q54)</f>
        <v>0</v>
      </c>
      <c r="J54" s="1">
        <f t="shared" ref="J54:Q59" si="17">J47*J$53</f>
        <v>0</v>
      </c>
      <c r="K54" s="1">
        <f t="shared" si="17"/>
        <v>0</v>
      </c>
      <c r="L54" s="1">
        <f t="shared" si="17"/>
        <v>0</v>
      </c>
      <c r="M54" s="1">
        <f t="shared" si="17"/>
        <v>0</v>
      </c>
      <c r="N54" s="1">
        <f t="shared" si="17"/>
        <v>0</v>
      </c>
      <c r="O54" s="1">
        <f t="shared" si="17"/>
        <v>0</v>
      </c>
      <c r="P54" s="1">
        <f t="shared" si="17"/>
        <v>0</v>
      </c>
      <c r="Q54" s="1">
        <f t="shared" si="17"/>
        <v>0</v>
      </c>
    </row>
    <row r="55" spans="1:17" outlineLevel="2" x14ac:dyDescent="0.25">
      <c r="E55" s="18" t="s">
        <v>1203</v>
      </c>
      <c r="G55" s="18" t="s">
        <v>212</v>
      </c>
      <c r="H55" s="1">
        <f t="shared" si="16"/>
        <v>0</v>
      </c>
      <c r="J55" s="1">
        <f t="shared" si="17"/>
        <v>0</v>
      </c>
      <c r="K55" s="1">
        <f t="shared" si="17"/>
        <v>0</v>
      </c>
      <c r="L55" s="1">
        <f t="shared" si="17"/>
        <v>0</v>
      </c>
      <c r="M55" s="1">
        <f t="shared" si="17"/>
        <v>0</v>
      </c>
      <c r="N55" s="1">
        <f t="shared" si="17"/>
        <v>0</v>
      </c>
      <c r="O55" s="1">
        <f t="shared" si="17"/>
        <v>0</v>
      </c>
      <c r="P55" s="1">
        <f t="shared" si="17"/>
        <v>0</v>
      </c>
      <c r="Q55" s="1">
        <f t="shared" si="17"/>
        <v>0</v>
      </c>
    </row>
    <row r="56" spans="1:17" outlineLevel="2" x14ac:dyDescent="0.25">
      <c r="E56" s="18" t="s">
        <v>1204</v>
      </c>
      <c r="G56" s="18" t="s">
        <v>212</v>
      </c>
      <c r="H56" s="1">
        <f t="shared" si="16"/>
        <v>0</v>
      </c>
      <c r="J56" s="1">
        <f t="shared" si="17"/>
        <v>0</v>
      </c>
      <c r="K56" s="1">
        <f t="shared" si="17"/>
        <v>0</v>
      </c>
      <c r="L56" s="1">
        <f t="shared" si="17"/>
        <v>0</v>
      </c>
      <c r="M56" s="1">
        <f t="shared" si="17"/>
        <v>0</v>
      </c>
      <c r="N56" s="1">
        <f t="shared" si="17"/>
        <v>0</v>
      </c>
      <c r="O56" s="1">
        <f t="shared" si="17"/>
        <v>0</v>
      </c>
      <c r="P56" s="1">
        <f t="shared" si="17"/>
        <v>0</v>
      </c>
      <c r="Q56" s="1">
        <f t="shared" si="17"/>
        <v>0</v>
      </c>
    </row>
    <row r="57" spans="1:17" outlineLevel="2" x14ac:dyDescent="0.25">
      <c r="E57" s="18" t="s">
        <v>1205</v>
      </c>
      <c r="G57" s="18" t="s">
        <v>212</v>
      </c>
      <c r="H57" s="1">
        <f t="shared" si="16"/>
        <v>0</v>
      </c>
      <c r="J57" s="1">
        <f t="shared" si="17"/>
        <v>0</v>
      </c>
      <c r="K57" s="1">
        <f t="shared" si="17"/>
        <v>0</v>
      </c>
      <c r="L57" s="1">
        <f t="shared" si="17"/>
        <v>0</v>
      </c>
      <c r="M57" s="1">
        <f t="shared" si="17"/>
        <v>0</v>
      </c>
      <c r="N57" s="1">
        <f t="shared" si="17"/>
        <v>0</v>
      </c>
      <c r="O57" s="1">
        <f t="shared" si="17"/>
        <v>0</v>
      </c>
      <c r="P57" s="1">
        <f t="shared" si="17"/>
        <v>0</v>
      </c>
      <c r="Q57" s="1">
        <f t="shared" si="17"/>
        <v>0</v>
      </c>
    </row>
    <row r="58" spans="1:17" outlineLevel="2" x14ac:dyDescent="0.25">
      <c r="E58" s="18" t="s">
        <v>1206</v>
      </c>
      <c r="G58" s="18" t="s">
        <v>212</v>
      </c>
      <c r="H58" s="1">
        <f t="shared" si="16"/>
        <v>0</v>
      </c>
      <c r="J58" s="1">
        <f t="shared" si="17"/>
        <v>0</v>
      </c>
      <c r="K58" s="1">
        <f t="shared" si="17"/>
        <v>0</v>
      </c>
      <c r="L58" s="1">
        <f t="shared" si="17"/>
        <v>0</v>
      </c>
      <c r="M58" s="1">
        <f t="shared" si="17"/>
        <v>0</v>
      </c>
      <c r="N58" s="1">
        <f t="shared" si="17"/>
        <v>0</v>
      </c>
      <c r="O58" s="1">
        <f t="shared" si="17"/>
        <v>0</v>
      </c>
      <c r="P58" s="1">
        <f t="shared" si="17"/>
        <v>0</v>
      </c>
      <c r="Q58" s="1">
        <f t="shared" si="17"/>
        <v>0</v>
      </c>
    </row>
    <row r="59" spans="1:17" outlineLevel="2" x14ac:dyDescent="0.25">
      <c r="E59" s="18" t="s">
        <v>1207</v>
      </c>
      <c r="G59" s="18" t="s">
        <v>212</v>
      </c>
      <c r="H59" s="1">
        <f t="shared" si="16"/>
        <v>0</v>
      </c>
      <c r="J59" s="1">
        <f t="shared" si="17"/>
        <v>0</v>
      </c>
      <c r="K59" s="1">
        <f t="shared" si="17"/>
        <v>0</v>
      </c>
      <c r="L59" s="1">
        <f t="shared" si="17"/>
        <v>0</v>
      </c>
      <c r="M59" s="1">
        <f t="shared" si="17"/>
        <v>0</v>
      </c>
      <c r="N59" s="1">
        <f t="shared" si="17"/>
        <v>0</v>
      </c>
      <c r="O59" s="1">
        <f t="shared" si="17"/>
        <v>0</v>
      </c>
      <c r="P59" s="1">
        <f t="shared" si="17"/>
        <v>0</v>
      </c>
      <c r="Q59" s="1">
        <f t="shared" si="17"/>
        <v>0</v>
      </c>
    </row>
    <row r="62" spans="1:17" x14ac:dyDescent="0.25">
      <c r="B62" s="16" t="s">
        <v>1208</v>
      </c>
    </row>
    <row r="63" spans="1:17" outlineLevel="1" x14ac:dyDescent="0.25">
      <c r="E63" s="18" t="str">
        <f t="shared" ref="E63:Q63" si="18">E$54</f>
        <v xml:space="preserve">Time-adjusted variance to totex allowance - bespoke items - real (WR) </v>
      </c>
      <c r="F63" s="1">
        <f t="shared" si="18"/>
        <v>0</v>
      </c>
      <c r="G63" s="1" t="str">
        <f t="shared" si="18"/>
        <v>£m</v>
      </c>
      <c r="H63" s="1">
        <f t="shared" si="18"/>
        <v>0</v>
      </c>
      <c r="I63" s="1">
        <f t="shared" si="18"/>
        <v>0</v>
      </c>
      <c r="J63" s="1">
        <f t="shared" si="18"/>
        <v>0</v>
      </c>
      <c r="K63" s="1">
        <f t="shared" si="18"/>
        <v>0</v>
      </c>
      <c r="L63" s="1">
        <f t="shared" si="18"/>
        <v>0</v>
      </c>
      <c r="M63" s="1">
        <f t="shared" si="18"/>
        <v>0</v>
      </c>
      <c r="N63" s="1">
        <f t="shared" si="18"/>
        <v>0</v>
      </c>
      <c r="O63" s="1">
        <f t="shared" si="18"/>
        <v>0</v>
      </c>
      <c r="P63" s="1">
        <f t="shared" si="18"/>
        <v>0</v>
      </c>
      <c r="Q63" s="1">
        <f t="shared" si="18"/>
        <v>0</v>
      </c>
    </row>
    <row r="64" spans="1:17" outlineLevel="2" x14ac:dyDescent="0.25">
      <c r="E64" s="18" t="str">
        <f t="shared" ref="E64:Q64" si="19">E$55</f>
        <v xml:space="preserve">Time-adjusted variance to totex allowance - bespoke items - real (WN+) </v>
      </c>
      <c r="F64" s="1">
        <f t="shared" si="19"/>
        <v>0</v>
      </c>
      <c r="G64" s="1" t="str">
        <f t="shared" si="19"/>
        <v>£m</v>
      </c>
      <c r="H64" s="1">
        <f t="shared" si="19"/>
        <v>0</v>
      </c>
      <c r="I64" s="1">
        <f t="shared" si="19"/>
        <v>0</v>
      </c>
      <c r="J64" s="1">
        <f t="shared" si="19"/>
        <v>0</v>
      </c>
      <c r="K64" s="1">
        <f t="shared" si="19"/>
        <v>0</v>
      </c>
      <c r="L64" s="1">
        <f t="shared" si="19"/>
        <v>0</v>
      </c>
      <c r="M64" s="1">
        <f t="shared" si="19"/>
        <v>0</v>
      </c>
      <c r="N64" s="1">
        <f t="shared" si="19"/>
        <v>0</v>
      </c>
      <c r="O64" s="1">
        <f t="shared" si="19"/>
        <v>0</v>
      </c>
      <c r="P64" s="1">
        <f t="shared" si="19"/>
        <v>0</v>
      </c>
      <c r="Q64" s="1">
        <f t="shared" si="19"/>
        <v>0</v>
      </c>
    </row>
    <row r="65" spans="1:17" outlineLevel="2" x14ac:dyDescent="0.25">
      <c r="E65" s="18" t="str">
        <f t="shared" ref="E65:Q65" si="20">E$56</f>
        <v xml:space="preserve">Time-adjusted variance to totex allowance - bespoke items - real (WWN+) </v>
      </c>
      <c r="F65" s="1">
        <f t="shared" si="20"/>
        <v>0</v>
      </c>
      <c r="G65" s="1" t="str">
        <f t="shared" si="20"/>
        <v>£m</v>
      </c>
      <c r="H65" s="1">
        <f t="shared" si="20"/>
        <v>0</v>
      </c>
      <c r="I65" s="1">
        <f t="shared" si="20"/>
        <v>0</v>
      </c>
      <c r="J65" s="1">
        <f t="shared" si="20"/>
        <v>0</v>
      </c>
      <c r="K65" s="1">
        <f t="shared" si="20"/>
        <v>0</v>
      </c>
      <c r="L65" s="1">
        <f t="shared" si="20"/>
        <v>0</v>
      </c>
      <c r="M65" s="1">
        <f t="shared" si="20"/>
        <v>0</v>
      </c>
      <c r="N65" s="1">
        <f t="shared" si="20"/>
        <v>0</v>
      </c>
      <c r="O65" s="1">
        <f t="shared" si="20"/>
        <v>0</v>
      </c>
      <c r="P65" s="1">
        <f t="shared" si="20"/>
        <v>0</v>
      </c>
      <c r="Q65" s="1">
        <f t="shared" si="20"/>
        <v>0</v>
      </c>
    </row>
    <row r="66" spans="1:17" outlineLevel="2" x14ac:dyDescent="0.25">
      <c r="E66" s="18" t="str">
        <f t="shared" ref="E66:Q66" si="21">E$57</f>
        <v xml:space="preserve">Time-adjusted variance to totex allowance - bespoke items - real (BIO) </v>
      </c>
      <c r="F66" s="1">
        <f t="shared" si="21"/>
        <v>0</v>
      </c>
      <c r="G66" s="1" t="str">
        <f t="shared" si="21"/>
        <v>£m</v>
      </c>
      <c r="H66" s="1">
        <f t="shared" si="21"/>
        <v>0</v>
      </c>
      <c r="I66" s="1">
        <f t="shared" si="21"/>
        <v>0</v>
      </c>
      <c r="J66" s="1">
        <f t="shared" si="21"/>
        <v>0</v>
      </c>
      <c r="K66" s="1">
        <f t="shared" si="21"/>
        <v>0</v>
      </c>
      <c r="L66" s="1">
        <f t="shared" si="21"/>
        <v>0</v>
      </c>
      <c r="M66" s="1">
        <f t="shared" si="21"/>
        <v>0</v>
      </c>
      <c r="N66" s="1">
        <f t="shared" si="21"/>
        <v>0</v>
      </c>
      <c r="O66" s="1">
        <f t="shared" si="21"/>
        <v>0</v>
      </c>
      <c r="P66" s="1">
        <f t="shared" si="21"/>
        <v>0</v>
      </c>
      <c r="Q66" s="1">
        <f t="shared" si="21"/>
        <v>0</v>
      </c>
    </row>
    <row r="67" spans="1:17" outlineLevel="2" x14ac:dyDescent="0.25">
      <c r="E67" s="18" t="str">
        <f t="shared" ref="E67:Q67" si="22">E$58</f>
        <v xml:space="preserve">Time-adjusted variance to totex allowance - bespoke items - real (ADDN1) </v>
      </c>
      <c r="F67" s="1">
        <f t="shared" si="22"/>
        <v>0</v>
      </c>
      <c r="G67" s="1" t="str">
        <f t="shared" si="22"/>
        <v>£m</v>
      </c>
      <c r="H67" s="1">
        <f t="shared" si="22"/>
        <v>0</v>
      </c>
      <c r="I67" s="1">
        <f t="shared" si="22"/>
        <v>0</v>
      </c>
      <c r="J67" s="1">
        <f t="shared" si="22"/>
        <v>0</v>
      </c>
      <c r="K67" s="1">
        <f t="shared" si="22"/>
        <v>0</v>
      </c>
      <c r="L67" s="1">
        <f t="shared" si="22"/>
        <v>0</v>
      </c>
      <c r="M67" s="1">
        <f t="shared" si="22"/>
        <v>0</v>
      </c>
      <c r="N67" s="1">
        <f t="shared" si="22"/>
        <v>0</v>
      </c>
      <c r="O67" s="1">
        <f t="shared" si="22"/>
        <v>0</v>
      </c>
      <c r="P67" s="1">
        <f t="shared" si="22"/>
        <v>0</v>
      </c>
      <c r="Q67" s="1">
        <f t="shared" si="22"/>
        <v>0</v>
      </c>
    </row>
    <row r="68" spans="1:17" outlineLevel="2" x14ac:dyDescent="0.25">
      <c r="E68" s="18" t="str">
        <f t="shared" ref="E68:Q68" si="23">E$59</f>
        <v xml:space="preserve">Time-adjusted variance to totex allowance - bespoke items - real (ADDN2) </v>
      </c>
      <c r="F68" s="1">
        <f t="shared" si="23"/>
        <v>0</v>
      </c>
      <c r="G68" s="1" t="str">
        <f t="shared" si="23"/>
        <v>£m</v>
      </c>
      <c r="H68" s="1">
        <f t="shared" si="23"/>
        <v>0</v>
      </c>
      <c r="I68" s="1">
        <f t="shared" si="23"/>
        <v>0</v>
      </c>
      <c r="J68" s="1">
        <f t="shared" si="23"/>
        <v>0</v>
      </c>
      <c r="K68" s="1">
        <f t="shared" si="23"/>
        <v>0</v>
      </c>
      <c r="L68" s="1">
        <f t="shared" si="23"/>
        <v>0</v>
      </c>
      <c r="M68" s="1">
        <f t="shared" si="23"/>
        <v>0</v>
      </c>
      <c r="N68" s="1">
        <f t="shared" si="23"/>
        <v>0</v>
      </c>
      <c r="O68" s="1">
        <f t="shared" si="23"/>
        <v>0</v>
      </c>
      <c r="P68" s="1">
        <f t="shared" si="23"/>
        <v>0</v>
      </c>
      <c r="Q68" s="1">
        <f t="shared" si="23"/>
        <v>0</v>
      </c>
    </row>
    <row r="69" spans="1:17" outlineLevel="1" x14ac:dyDescent="0.25">
      <c r="A69" s="5"/>
      <c r="B69" s="5"/>
      <c r="C69" s="10"/>
      <c r="D69" s="11"/>
      <c r="E69" s="6" t="s">
        <v>1209</v>
      </c>
      <c r="F69" s="2">
        <f t="shared" ref="F69:F74" si="24">SUM($J63:$Q63)</f>
        <v>0</v>
      </c>
      <c r="G69" s="6" t="s">
        <v>212</v>
      </c>
      <c r="H69" s="1"/>
    </row>
    <row r="70" spans="1:17" outlineLevel="2" x14ac:dyDescent="0.25">
      <c r="A70" s="5"/>
      <c r="B70" s="5"/>
      <c r="C70" s="10"/>
      <c r="D70" s="11"/>
      <c r="E70" s="6" t="s">
        <v>1210</v>
      </c>
      <c r="F70" s="2">
        <f t="shared" si="24"/>
        <v>0</v>
      </c>
      <c r="G70" s="6" t="s">
        <v>212</v>
      </c>
      <c r="H70" s="1"/>
    </row>
    <row r="71" spans="1:17" outlineLevel="2" x14ac:dyDescent="0.25">
      <c r="A71" s="5"/>
      <c r="B71" s="5"/>
      <c r="C71" s="10"/>
      <c r="D71" s="11"/>
      <c r="E71" s="6" t="s">
        <v>1211</v>
      </c>
      <c r="F71" s="2">
        <f t="shared" si="24"/>
        <v>0</v>
      </c>
      <c r="G71" s="6" t="s">
        <v>212</v>
      </c>
      <c r="H71" s="1"/>
    </row>
    <row r="72" spans="1:17" outlineLevel="2" x14ac:dyDescent="0.25">
      <c r="A72" s="5"/>
      <c r="B72" s="5"/>
      <c r="C72" s="10"/>
      <c r="D72" s="11"/>
      <c r="E72" s="6" t="s">
        <v>1212</v>
      </c>
      <c r="F72" s="2">
        <f t="shared" si="24"/>
        <v>0</v>
      </c>
      <c r="G72" s="6" t="s">
        <v>212</v>
      </c>
      <c r="H72" s="1"/>
    </row>
    <row r="73" spans="1:17" outlineLevel="2" x14ac:dyDescent="0.25">
      <c r="A73" s="5"/>
      <c r="B73" s="5"/>
      <c r="C73" s="10"/>
      <c r="D73" s="11"/>
      <c r="E73" s="6" t="s">
        <v>1213</v>
      </c>
      <c r="F73" s="2">
        <f t="shared" si="24"/>
        <v>0</v>
      </c>
      <c r="G73" s="6" t="s">
        <v>212</v>
      </c>
      <c r="H73" s="1"/>
    </row>
    <row r="74" spans="1:17" outlineLevel="2" x14ac:dyDescent="0.25">
      <c r="A74" s="5"/>
      <c r="B74" s="5"/>
      <c r="C74" s="10"/>
      <c r="D74" s="11"/>
      <c r="E74" s="6" t="s">
        <v>1214</v>
      </c>
      <c r="F74" s="2">
        <f t="shared" si="24"/>
        <v>0</v>
      </c>
      <c r="G74" s="6" t="s">
        <v>212</v>
      </c>
      <c r="H74" s="1"/>
    </row>
    <row r="77" spans="1:17" x14ac:dyDescent="0.25">
      <c r="B77" s="16" t="s">
        <v>1215</v>
      </c>
    </row>
    <row r="78" spans="1:17" outlineLevel="1" x14ac:dyDescent="0.25">
      <c r="E78" s="18" t="str">
        <f t="shared" ref="E78:G78" si="25">E$69</f>
        <v xml:space="preserve">Total variance to totex allowance - bespoke items - real (WR) </v>
      </c>
      <c r="F78" s="1">
        <f t="shared" si="25"/>
        <v>0</v>
      </c>
      <c r="G78" s="18" t="str">
        <f t="shared" si="25"/>
        <v>£m</v>
      </c>
      <c r="H78" s="1"/>
    </row>
    <row r="79" spans="1:17" outlineLevel="2" x14ac:dyDescent="0.25">
      <c r="E79" s="18" t="str">
        <f t="shared" ref="E79:G79" si="26">E$70</f>
        <v xml:space="preserve">Total variance to totex allowance - bespoke items - real (WN+) </v>
      </c>
      <c r="F79" s="1">
        <f t="shared" si="26"/>
        <v>0</v>
      </c>
      <c r="G79" s="18" t="str">
        <f t="shared" si="26"/>
        <v>£m</v>
      </c>
      <c r="H79" s="1"/>
    </row>
    <row r="80" spans="1:17" outlineLevel="2" x14ac:dyDescent="0.25">
      <c r="E80" s="18" t="str">
        <f t="shared" ref="E80:G80" si="27">E$71</f>
        <v xml:space="preserve">Total variance to totex allowance - bespoke items - real (WWN+) </v>
      </c>
      <c r="F80" s="1">
        <f t="shared" si="27"/>
        <v>0</v>
      </c>
      <c r="G80" s="18" t="str">
        <f t="shared" si="27"/>
        <v>£m</v>
      </c>
      <c r="H80" s="1"/>
    </row>
    <row r="81" spans="1:8" outlineLevel="2" x14ac:dyDescent="0.25">
      <c r="E81" s="18" t="str">
        <f t="shared" ref="E81:G81" si="28">E$72</f>
        <v xml:space="preserve">Total variance to totex allowance - bespoke items - real (BIO) </v>
      </c>
      <c r="F81" s="1">
        <f t="shared" si="28"/>
        <v>0</v>
      </c>
      <c r="G81" s="18" t="str">
        <f t="shared" si="28"/>
        <v>£m</v>
      </c>
      <c r="H81" s="1"/>
    </row>
    <row r="82" spans="1:8" outlineLevel="2" x14ac:dyDescent="0.25">
      <c r="E82" s="18" t="str">
        <f t="shared" ref="E82:G82" si="29">E$73</f>
        <v xml:space="preserve">Total variance to totex allowance - bespoke items - real (ADDN1) </v>
      </c>
      <c r="F82" s="1">
        <f t="shared" si="29"/>
        <v>0</v>
      </c>
      <c r="G82" s="18" t="str">
        <f t="shared" si="29"/>
        <v>£m</v>
      </c>
      <c r="H82" s="1"/>
    </row>
    <row r="83" spans="1:8" outlineLevel="2" x14ac:dyDescent="0.25">
      <c r="E83" s="18" t="str">
        <f t="shared" ref="E83:G83" si="30">E$74</f>
        <v xml:space="preserve">Total variance to totex allowance - bespoke items - real (ADDN2) </v>
      </c>
      <c r="F83" s="1">
        <f t="shared" si="30"/>
        <v>0</v>
      </c>
      <c r="G83" s="18" t="str">
        <f t="shared" si="30"/>
        <v>£m</v>
      </c>
      <c r="H83" s="1"/>
    </row>
    <row r="84" spans="1:8" outlineLevel="1" x14ac:dyDescent="0.25">
      <c r="A84" s="5"/>
      <c r="B84" s="5"/>
      <c r="C84" s="10"/>
      <c r="D84" s="11"/>
      <c r="E84" s="6" t="str">
        <f>Inputs!E$368</f>
        <v xml:space="preserve">Bespoke items cost sharing rate - company share (WR) </v>
      </c>
      <c r="F84" s="7">
        <f>Inputs!F$368</f>
        <v>0</v>
      </c>
      <c r="G84" s="6" t="str">
        <f>Inputs!G$368</f>
        <v>%</v>
      </c>
      <c r="H84" s="17"/>
    </row>
    <row r="85" spans="1:8" outlineLevel="2" x14ac:dyDescent="0.25">
      <c r="A85" s="5"/>
      <c r="B85" s="5"/>
      <c r="C85" s="10"/>
      <c r="D85" s="11"/>
      <c r="E85" s="6" t="str">
        <f>Inputs!E$369</f>
        <v xml:space="preserve">Bespoke items cost sharing rate - company share (WN+) </v>
      </c>
      <c r="F85" s="7">
        <f>Inputs!F$369</f>
        <v>0</v>
      </c>
      <c r="G85" s="6" t="str">
        <f>Inputs!G$369</f>
        <v>%</v>
      </c>
      <c r="H85" s="17"/>
    </row>
    <row r="86" spans="1:8" outlineLevel="2" x14ac:dyDescent="0.25">
      <c r="A86" s="5"/>
      <c r="B86" s="5"/>
      <c r="C86" s="10"/>
      <c r="D86" s="11"/>
      <c r="E86" s="6" t="str">
        <f>Inputs!E$370</f>
        <v xml:space="preserve">Bespoke items cost sharing rate - company share (WWN+) </v>
      </c>
      <c r="F86" s="7">
        <f>Inputs!F$370</f>
        <v>0</v>
      </c>
      <c r="G86" s="6" t="str">
        <f>Inputs!G$370</f>
        <v>%</v>
      </c>
      <c r="H86" s="17"/>
    </row>
    <row r="87" spans="1:8" outlineLevel="2" x14ac:dyDescent="0.25">
      <c r="A87" s="5"/>
      <c r="B87" s="5"/>
      <c r="C87" s="10"/>
      <c r="D87" s="11"/>
      <c r="E87" s="6" t="str">
        <f>Inputs!E$371</f>
        <v xml:space="preserve">Bespoke items cost sharing rate - company share (BIO) </v>
      </c>
      <c r="F87" s="7">
        <f>Inputs!F$371</f>
        <v>0</v>
      </c>
      <c r="G87" s="6" t="str">
        <f>Inputs!G$371</f>
        <v>%</v>
      </c>
      <c r="H87" s="17"/>
    </row>
    <row r="88" spans="1:8" outlineLevel="2" x14ac:dyDescent="0.25">
      <c r="A88" s="5"/>
      <c r="B88" s="5"/>
      <c r="C88" s="10"/>
      <c r="D88" s="11"/>
      <c r="E88" s="6" t="str">
        <f>Inputs!E$372</f>
        <v xml:space="preserve">Bespoke items cost sharing rate - company share (ADDN1) </v>
      </c>
      <c r="F88" s="7">
        <f>Inputs!F$372</f>
        <v>0</v>
      </c>
      <c r="G88" s="6" t="str">
        <f>Inputs!G$372</f>
        <v>%</v>
      </c>
      <c r="H88" s="17"/>
    </row>
    <row r="89" spans="1:8" outlineLevel="2" x14ac:dyDescent="0.25">
      <c r="A89" s="5"/>
      <c r="B89" s="5"/>
      <c r="C89" s="10"/>
      <c r="D89" s="11"/>
      <c r="E89" s="6" t="str">
        <f>Inputs!E$373</f>
        <v xml:space="preserve">Bespoke items cost sharing rate - company share (ADDN2) </v>
      </c>
      <c r="F89" s="7">
        <f>Inputs!F$373</f>
        <v>0</v>
      </c>
      <c r="G89" s="6" t="str">
        <f>Inputs!G$373</f>
        <v>%</v>
      </c>
      <c r="H89" s="17"/>
    </row>
    <row r="90" spans="1:8" outlineLevel="1" x14ac:dyDescent="0.25">
      <c r="A90" s="5"/>
      <c r="B90" s="5"/>
      <c r="C90" s="10"/>
      <c r="D90" s="11"/>
      <c r="E90" s="6" t="s">
        <v>1216</v>
      </c>
      <c r="F90" s="2">
        <f t="shared" ref="F90:F95" si="31">$F78*(1-$F84)</f>
        <v>0</v>
      </c>
      <c r="G90" s="6" t="s">
        <v>212</v>
      </c>
      <c r="H90" s="1"/>
    </row>
    <row r="91" spans="1:8" outlineLevel="2" x14ac:dyDescent="0.25">
      <c r="A91" s="5"/>
      <c r="B91" s="5"/>
      <c r="C91" s="10"/>
      <c r="D91" s="11"/>
      <c r="E91" s="6" t="s">
        <v>1217</v>
      </c>
      <c r="F91" s="2">
        <f t="shared" si="31"/>
        <v>0</v>
      </c>
      <c r="G91" s="6" t="s">
        <v>212</v>
      </c>
      <c r="H91" s="1"/>
    </row>
    <row r="92" spans="1:8" outlineLevel="2" x14ac:dyDescent="0.25">
      <c r="A92" s="5"/>
      <c r="B92" s="5"/>
      <c r="C92" s="10"/>
      <c r="D92" s="11"/>
      <c r="E92" s="6" t="s">
        <v>1218</v>
      </c>
      <c r="F92" s="2">
        <f t="shared" si="31"/>
        <v>0</v>
      </c>
      <c r="G92" s="6" t="s">
        <v>212</v>
      </c>
      <c r="H92" s="1"/>
    </row>
    <row r="93" spans="1:8" outlineLevel="2" x14ac:dyDescent="0.25">
      <c r="A93" s="5"/>
      <c r="B93" s="5"/>
      <c r="C93" s="10"/>
      <c r="D93" s="11"/>
      <c r="E93" s="6" t="s">
        <v>1219</v>
      </c>
      <c r="F93" s="2">
        <f t="shared" si="31"/>
        <v>0</v>
      </c>
      <c r="G93" s="6" t="s">
        <v>212</v>
      </c>
      <c r="H93" s="1"/>
    </row>
    <row r="94" spans="1:8" outlineLevel="2" x14ac:dyDescent="0.25">
      <c r="A94" s="5"/>
      <c r="B94" s="5"/>
      <c r="C94" s="10"/>
      <c r="D94" s="11"/>
      <c r="E94" s="6" t="s">
        <v>1220</v>
      </c>
      <c r="F94" s="2">
        <f t="shared" si="31"/>
        <v>0</v>
      </c>
      <c r="G94" s="6" t="s">
        <v>212</v>
      </c>
      <c r="H94" s="1"/>
    </row>
    <row r="95" spans="1:8" outlineLevel="2" x14ac:dyDescent="0.25">
      <c r="A95" s="5"/>
      <c r="B95" s="5"/>
      <c r="C95" s="10"/>
      <c r="D95" s="11"/>
      <c r="E95" s="6" t="s">
        <v>1221</v>
      </c>
      <c r="F95" s="2">
        <f t="shared" si="31"/>
        <v>0</v>
      </c>
      <c r="G95" s="6" t="s">
        <v>212</v>
      </c>
      <c r="H95" s="1"/>
    </row>
    <row r="100" spans="1:1" x14ac:dyDescent="0.25">
      <c r="A100" s="16" t="s">
        <v>44</v>
      </c>
    </row>
  </sheetData>
  <conditionalFormatting sqref="F2">
    <cfRule type="cellIs" dxfId="49" priority="4" stopIfTrue="1" operator="notEqual">
      <formula>0</formula>
    </cfRule>
    <cfRule type="cellIs" dxfId="48" priority="5" stopIfTrue="1" operator="equal">
      <formula>""</formula>
    </cfRule>
  </conditionalFormatting>
  <conditionalFormatting sqref="J3:Q3">
    <cfRule type="containsText" dxfId="47" priority="1" operator="containsText" text="Post Forecast">
      <formula>NOT(ISERROR(SEARCH("Post Forecast",J3)))</formula>
    </cfRule>
    <cfRule type="containsText" dxfId="46" priority="2" operator="containsText" text="Forecast">
      <formula>NOT(ISERROR(SEARCH("Forecast",J3)))</formula>
    </cfRule>
    <cfRule type="containsText" dxfId="45" priority="3" operator="containsText" text="Pre Fcst">
      <formula>NOT(ISERROR(SEARCH("Pre Fcst",J3)))</formula>
    </cfRule>
  </conditionalFormatting>
  <conditionalFormatting sqref="J4:Q4">
    <cfRule type="cellIs" dxfId="44" priority="6" operator="equal">
      <formula>"PPA ext."</formula>
    </cfRule>
    <cfRule type="cellIs" dxfId="43" priority="7" operator="equal">
      <formula>"Delay"</formula>
    </cfRule>
    <cfRule type="cellIs" dxfId="42" priority="8" operator="equal">
      <formula>"Fin Close"</formula>
    </cfRule>
    <cfRule type="cellIs" dxfId="41" priority="9" stopIfTrue="1" operator="equal">
      <formula>"Construction"</formula>
    </cfRule>
    <cfRule type="cellIs" dxfId="4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Q318"/>
  <sheetViews>
    <sheetView showGridLines="0" zoomScale="80" zoomScaleNormal="80" workbookViewId="0">
      <pane xSplit="9" ySplit="5" topLeftCell="J168" activePane="bottomRight" state="frozen"/>
      <selection pane="topRight"/>
      <selection pane="bottomLeft"/>
      <selection pane="bottomRight"/>
    </sheetView>
  </sheetViews>
  <sheetFormatPr defaultColWidth="15.1796875" defaultRowHeight="13.15" outlineLevelRow="3" x14ac:dyDescent="0.25"/>
  <cols>
    <col min="1" max="2" width="1.453125" style="16" customWidth="1"/>
    <col min="3" max="3" width="1.453125" style="29" customWidth="1"/>
    <col min="4" max="4" width="1.453125" style="39" customWidth="1"/>
    <col min="5" max="5" width="99"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Aggregate sharing mechanism</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1222</v>
      </c>
    </row>
    <row r="10" spans="1:17" outlineLevel="1" x14ac:dyDescent="0.25">
      <c r="B10" s="16" t="s">
        <v>1223</v>
      </c>
    </row>
    <row r="11" spans="1:17" outlineLevel="2" x14ac:dyDescent="0.25">
      <c r="A11" s="5"/>
      <c r="B11" s="5"/>
      <c r="C11" s="10"/>
      <c r="D11" s="11"/>
      <c r="E11" s="6" t="str">
        <f>Inputs!E$410</f>
        <v>RCV balance - forecast - wholesale - real</v>
      </c>
      <c r="F11" s="2">
        <f>Inputs!F$410</f>
        <v>0</v>
      </c>
      <c r="G11" s="2" t="str">
        <f>Inputs!G$410</f>
        <v>£m</v>
      </c>
      <c r="H11" s="2">
        <f>Inputs!H$410</f>
        <v>0</v>
      </c>
      <c r="I11" s="2">
        <f>Inputs!I$410</f>
        <v>0</v>
      </c>
      <c r="J11" s="2">
        <f>Inputs!J$410</f>
        <v>0</v>
      </c>
      <c r="K11" s="2">
        <f>Inputs!K$410</f>
        <v>0</v>
      </c>
      <c r="L11" s="2">
        <f>Inputs!L$410</f>
        <v>0</v>
      </c>
      <c r="M11" s="2">
        <f>Inputs!M$410</f>
        <v>0</v>
      </c>
      <c r="N11" s="2">
        <f>Inputs!N$410</f>
        <v>0</v>
      </c>
      <c r="O11" s="2">
        <f>Inputs!O$410</f>
        <v>0</v>
      </c>
      <c r="P11" s="2">
        <f>Inputs!P$410</f>
        <v>0</v>
      </c>
      <c r="Q11" s="2">
        <f>Inputs!Q$410</f>
        <v>0</v>
      </c>
    </row>
    <row r="12" spans="1:17" outlineLevel="2" x14ac:dyDescent="0.25">
      <c r="A12" s="5"/>
      <c r="B12" s="5"/>
      <c r="C12" s="10"/>
      <c r="D12" s="11"/>
      <c r="E12" s="6" t="str">
        <f>Time!E$56</f>
        <v>Forecast period flag</v>
      </c>
      <c r="F12" s="3">
        <f>Time!F$56</f>
        <v>0</v>
      </c>
      <c r="G12" s="3" t="str">
        <f>Time!G$56</f>
        <v>flag</v>
      </c>
      <c r="H12" s="3">
        <f>Time!H$56</f>
        <v>5</v>
      </c>
      <c r="I12" s="3">
        <f>Time!I$56</f>
        <v>0</v>
      </c>
      <c r="J12" s="3">
        <f>Time!J$56</f>
        <v>0</v>
      </c>
      <c r="K12" s="3">
        <f>Time!K$56</f>
        <v>0</v>
      </c>
      <c r="L12" s="3">
        <f>Time!L$56</f>
        <v>1</v>
      </c>
      <c r="M12" s="3">
        <f>Time!M$56</f>
        <v>1</v>
      </c>
      <c r="N12" s="3">
        <f>Time!N$56</f>
        <v>1</v>
      </c>
      <c r="O12" s="3">
        <f>Time!O$56</f>
        <v>1</v>
      </c>
      <c r="P12" s="3">
        <f>Time!P$56</f>
        <v>1</v>
      </c>
      <c r="Q12" s="3">
        <f>Time!Q$56</f>
        <v>0</v>
      </c>
    </row>
    <row r="13" spans="1:17" outlineLevel="2" x14ac:dyDescent="0.25">
      <c r="E13" s="18" t="s">
        <v>1223</v>
      </c>
      <c r="F13" s="1">
        <f>SUMPRODUCT($J11:$Q11,$J12:$Q12)</f>
        <v>0</v>
      </c>
      <c r="G13" s="18" t="s">
        <v>212</v>
      </c>
      <c r="H13" s="1"/>
    </row>
    <row r="14" spans="1:17" outlineLevel="1" x14ac:dyDescent="0.25"/>
    <row r="15" spans="1:17" outlineLevel="1" x14ac:dyDescent="0.25"/>
    <row r="16" spans="1:17" outlineLevel="1" x14ac:dyDescent="0.25">
      <c r="B16" s="16" t="s">
        <v>1224</v>
      </c>
    </row>
    <row r="17" spans="1:8" outlineLevel="2" x14ac:dyDescent="0.25">
      <c r="E17" s="18" t="str">
        <f t="shared" ref="E17:G17" si="0">E$13</f>
        <v>5 year sum of RCV balance - wholesale - real</v>
      </c>
      <c r="F17" s="1">
        <f t="shared" si="0"/>
        <v>0</v>
      </c>
      <c r="G17" s="18" t="str">
        <f t="shared" si="0"/>
        <v>£m</v>
      </c>
      <c r="H17" s="1"/>
    </row>
    <row r="18" spans="1:8" outlineLevel="2" x14ac:dyDescent="0.25">
      <c r="A18" s="5"/>
      <c r="B18" s="5"/>
      <c r="C18" s="10"/>
      <c r="D18" s="11"/>
      <c r="E18" s="6" t="str">
        <f>Inputs!E$411</f>
        <v>Notional gearing</v>
      </c>
      <c r="F18" s="7">
        <f>Inputs!F$411</f>
        <v>0</v>
      </c>
      <c r="G18" s="6" t="str">
        <f>Inputs!G$411</f>
        <v>%</v>
      </c>
      <c r="H18" s="17"/>
    </row>
    <row r="19" spans="1:8" outlineLevel="2" x14ac:dyDescent="0.25">
      <c r="E19" s="18" t="s">
        <v>1224</v>
      </c>
      <c r="F19" s="1">
        <f>$F17*$F18</f>
        <v>0</v>
      </c>
      <c r="G19" s="18" t="s">
        <v>212</v>
      </c>
      <c r="H19" s="1"/>
    </row>
    <row r="20" spans="1:8" outlineLevel="1" x14ac:dyDescent="0.25"/>
    <row r="22" spans="1:8" x14ac:dyDescent="0.25">
      <c r="A22" s="16" t="s">
        <v>1225</v>
      </c>
    </row>
    <row r="23" spans="1:8" outlineLevel="1" x14ac:dyDescent="0.25">
      <c r="B23" s="16" t="s">
        <v>1226</v>
      </c>
    </row>
    <row r="24" spans="1:8" outlineLevel="2" x14ac:dyDescent="0.25">
      <c r="A24" s="5"/>
      <c r="B24" s="5"/>
      <c r="C24" s="10"/>
      <c r="D24" s="11"/>
      <c r="E24" s="6" t="str">
        <f>Base!E$96</f>
        <v xml:space="preserve">Total variance to totex allowance - standard base cost sharing - real (WR) </v>
      </c>
      <c r="F24" s="2">
        <f>Base!F$96</f>
        <v>0</v>
      </c>
      <c r="G24" s="6" t="str">
        <f>Base!G$96</f>
        <v>£m</v>
      </c>
      <c r="H24" s="1"/>
    </row>
    <row r="25" spans="1:8" outlineLevel="3" x14ac:dyDescent="0.25">
      <c r="A25" s="5"/>
      <c r="B25" s="5"/>
      <c r="C25" s="10"/>
      <c r="D25" s="11"/>
      <c r="E25" s="6" t="str">
        <f>Base!E$97</f>
        <v xml:space="preserve">Total variance to totex allowance - standard base cost sharing - real (WN+) </v>
      </c>
      <c r="F25" s="2">
        <f>Base!F$97</f>
        <v>0</v>
      </c>
      <c r="G25" s="6" t="str">
        <f>Base!G$97</f>
        <v>£m</v>
      </c>
      <c r="H25" s="1"/>
    </row>
    <row r="26" spans="1:8" outlineLevel="3" x14ac:dyDescent="0.25">
      <c r="A26" s="5"/>
      <c r="B26" s="5"/>
      <c r="C26" s="10"/>
      <c r="D26" s="11"/>
      <c r="E26" s="6" t="str">
        <f>Base!E$98</f>
        <v xml:space="preserve">Total variance to totex allowance - standard base cost sharing - real (WWN+) </v>
      </c>
      <c r="F26" s="2">
        <f>Base!F$98</f>
        <v>0</v>
      </c>
      <c r="G26" s="6" t="str">
        <f>Base!G$98</f>
        <v>£m</v>
      </c>
      <c r="H26" s="1"/>
    </row>
    <row r="27" spans="1:8" outlineLevel="3" x14ac:dyDescent="0.25">
      <c r="A27" s="5"/>
      <c r="B27" s="5"/>
      <c r="C27" s="10"/>
      <c r="D27" s="11"/>
      <c r="E27" s="6" t="str">
        <f>Base!E$99</f>
        <v xml:space="preserve">Total variance to totex allowance - standard base cost sharing - real (BIO) </v>
      </c>
      <c r="F27" s="2">
        <f>Base!F$99</f>
        <v>0</v>
      </c>
      <c r="G27" s="6" t="str">
        <f>Base!G$99</f>
        <v>£m</v>
      </c>
      <c r="H27" s="1"/>
    </row>
    <row r="28" spans="1:8" outlineLevel="3" x14ac:dyDescent="0.25">
      <c r="A28" s="5"/>
      <c r="B28" s="5"/>
      <c r="C28" s="10"/>
      <c r="D28" s="11"/>
      <c r="E28" s="6" t="str">
        <f>Base!E$100</f>
        <v xml:space="preserve">Total variance to totex allowance - standard base cost sharing - real (ADDN1) </v>
      </c>
      <c r="F28" s="2">
        <f>Base!F$100</f>
        <v>0</v>
      </c>
      <c r="G28" s="6" t="str">
        <f>Base!G$100</f>
        <v>£m</v>
      </c>
      <c r="H28" s="1"/>
    </row>
    <row r="29" spans="1:8" outlineLevel="3" x14ac:dyDescent="0.25">
      <c r="A29" s="5"/>
      <c r="B29" s="5"/>
      <c r="C29" s="10"/>
      <c r="D29" s="11"/>
      <c r="E29" s="6" t="str">
        <f>Base!E$101</f>
        <v xml:space="preserve">Total variance to totex allowance - standard base cost sharing - real (ADDN2) </v>
      </c>
      <c r="F29" s="2">
        <f>Base!F$101</f>
        <v>0</v>
      </c>
      <c r="G29" s="6" t="str">
        <f>Base!G$101</f>
        <v>£m</v>
      </c>
      <c r="H29" s="1"/>
    </row>
    <row r="30" spans="1:8" outlineLevel="2" x14ac:dyDescent="0.25">
      <c r="A30" s="5"/>
      <c r="B30" s="5"/>
      <c r="C30" s="10"/>
      <c r="D30" s="11"/>
      <c r="E30" s="6" t="str">
        <f>Enhancement!E$75</f>
        <v xml:space="preserve">Total variance to totex allowance - standard enhancement cost sharing - real (WR) </v>
      </c>
      <c r="F30" s="2">
        <f>Enhancement!F$75</f>
        <v>0</v>
      </c>
      <c r="G30" s="6" t="str">
        <f>Enhancement!G$75</f>
        <v>£m</v>
      </c>
      <c r="H30" s="1"/>
    </row>
    <row r="31" spans="1:8" outlineLevel="3" x14ac:dyDescent="0.25">
      <c r="A31" s="5"/>
      <c r="B31" s="5"/>
      <c r="C31" s="10"/>
      <c r="D31" s="11"/>
      <c r="E31" s="6" t="str">
        <f>Enhancement!E$76</f>
        <v xml:space="preserve">Total variance to totex allowance - standard enhancement cost sharing - real (WN+) </v>
      </c>
      <c r="F31" s="2">
        <f>Enhancement!F$76</f>
        <v>0</v>
      </c>
      <c r="G31" s="6" t="str">
        <f>Enhancement!G$76</f>
        <v>£m</v>
      </c>
      <c r="H31" s="1"/>
    </row>
    <row r="32" spans="1:8" outlineLevel="3" x14ac:dyDescent="0.25">
      <c r="A32" s="5"/>
      <c r="B32" s="5"/>
      <c r="C32" s="10"/>
      <c r="D32" s="11"/>
      <c r="E32" s="6" t="str">
        <f>Enhancement!E$77</f>
        <v xml:space="preserve">Total variance to totex allowance - standard enhancement cost sharing - real (WWN+) </v>
      </c>
      <c r="F32" s="2">
        <f>Enhancement!F$77</f>
        <v>0</v>
      </c>
      <c r="G32" s="6" t="str">
        <f>Enhancement!G$77</f>
        <v>£m</v>
      </c>
      <c r="H32" s="1"/>
    </row>
    <row r="33" spans="1:8" outlineLevel="3" x14ac:dyDescent="0.25">
      <c r="A33" s="5"/>
      <c r="B33" s="5"/>
      <c r="C33" s="10"/>
      <c r="D33" s="11"/>
      <c r="E33" s="6" t="str">
        <f>Enhancement!E$78</f>
        <v xml:space="preserve">Total variance to totex allowance - standard enhancement cost sharing - real (BIO) </v>
      </c>
      <c r="F33" s="2">
        <f>Enhancement!F$78</f>
        <v>0</v>
      </c>
      <c r="G33" s="6" t="str">
        <f>Enhancement!G$78</f>
        <v>£m</v>
      </c>
      <c r="H33" s="1"/>
    </row>
    <row r="34" spans="1:8" outlineLevel="3" x14ac:dyDescent="0.25">
      <c r="A34" s="5"/>
      <c r="B34" s="5"/>
      <c r="C34" s="10"/>
      <c r="D34" s="11"/>
      <c r="E34" s="6" t="str">
        <f>Enhancement!E$79</f>
        <v xml:space="preserve">Total variance to totex allowance - standard enhancement cost sharing - real (ADDN1) </v>
      </c>
      <c r="F34" s="2">
        <f>Enhancement!F$79</f>
        <v>0</v>
      </c>
      <c r="G34" s="6" t="str">
        <f>Enhancement!G$79</f>
        <v>£m</v>
      </c>
      <c r="H34" s="1"/>
    </row>
    <row r="35" spans="1:8" outlineLevel="3" x14ac:dyDescent="0.25">
      <c r="A35" s="5"/>
      <c r="B35" s="5"/>
      <c r="C35" s="10"/>
      <c r="D35" s="11"/>
      <c r="E35" s="6" t="str">
        <f>Enhancement!E$80</f>
        <v xml:space="preserve">Total variance to totex allowance - standard enhancement cost sharing - real (ADDN2) </v>
      </c>
      <c r="F35" s="2">
        <f>Enhancement!F$80</f>
        <v>0</v>
      </c>
      <c r="G35" s="6" t="str">
        <f>Enhancement!G$80</f>
        <v>£m</v>
      </c>
      <c r="H35" s="1"/>
    </row>
    <row r="36" spans="1:8" outlineLevel="2" x14ac:dyDescent="0.25">
      <c r="A36" s="5"/>
      <c r="B36" s="5"/>
      <c r="C36" s="10"/>
      <c r="D36" s="11"/>
      <c r="E36" s="6" t="str">
        <f>Base!E$208</f>
        <v xml:space="preserve">Total variance to totex allowance - business rates - real (WR) </v>
      </c>
      <c r="F36" s="2">
        <f>Base!F$208</f>
        <v>0</v>
      </c>
      <c r="G36" s="6" t="str">
        <f>Base!G$208</f>
        <v>£m</v>
      </c>
      <c r="H36" s="1"/>
    </row>
    <row r="37" spans="1:8" outlineLevel="3" x14ac:dyDescent="0.25">
      <c r="A37" s="5"/>
      <c r="B37" s="5"/>
      <c r="C37" s="10"/>
      <c r="D37" s="11"/>
      <c r="E37" s="6" t="str">
        <f>Base!E$209</f>
        <v xml:space="preserve">Total variance to totex allowance - business rates - real (WN+) </v>
      </c>
      <c r="F37" s="2">
        <f>Base!F$209</f>
        <v>0</v>
      </c>
      <c r="G37" s="6" t="str">
        <f>Base!G$209</f>
        <v>£m</v>
      </c>
      <c r="H37" s="1"/>
    </row>
    <row r="38" spans="1:8" outlineLevel="3" x14ac:dyDescent="0.25">
      <c r="A38" s="5"/>
      <c r="B38" s="5"/>
      <c r="C38" s="10"/>
      <c r="D38" s="11"/>
      <c r="E38" s="6" t="str">
        <f>Base!E$210</f>
        <v xml:space="preserve">Total variance to totex allowance - business rates - real (WWN+) </v>
      </c>
      <c r="F38" s="2">
        <f>Base!F$210</f>
        <v>0</v>
      </c>
      <c r="G38" s="6" t="str">
        <f>Base!G$210</f>
        <v>£m</v>
      </c>
      <c r="H38" s="1"/>
    </row>
    <row r="39" spans="1:8" outlineLevel="3" x14ac:dyDescent="0.25">
      <c r="A39" s="5"/>
      <c r="B39" s="5"/>
      <c r="C39" s="10"/>
      <c r="D39" s="11"/>
      <c r="E39" s="6" t="str">
        <f>Base!E$211</f>
        <v xml:space="preserve">Total variance to totex allowance - business rates - real (BIO) </v>
      </c>
      <c r="F39" s="2">
        <f>Base!F$211</f>
        <v>0</v>
      </c>
      <c r="G39" s="6" t="str">
        <f>Base!G$211</f>
        <v>£m</v>
      </c>
      <c r="H39" s="1"/>
    </row>
    <row r="40" spans="1:8" outlineLevel="3" x14ac:dyDescent="0.25">
      <c r="A40" s="5"/>
      <c r="B40" s="5"/>
      <c r="C40" s="10"/>
      <c r="D40" s="11"/>
      <c r="E40" s="6" t="str">
        <f>Base!E$212</f>
        <v xml:space="preserve">Total variance to totex allowance - business rates - real (ADDN1) </v>
      </c>
      <c r="F40" s="2">
        <f>Base!F$212</f>
        <v>0</v>
      </c>
      <c r="G40" s="6" t="str">
        <f>Base!G$212</f>
        <v>£m</v>
      </c>
      <c r="H40" s="1"/>
    </row>
    <row r="41" spans="1:8" outlineLevel="3" x14ac:dyDescent="0.25">
      <c r="A41" s="5"/>
      <c r="B41" s="5"/>
      <c r="C41" s="10"/>
      <c r="D41" s="11"/>
      <c r="E41" s="6" t="str">
        <f>Base!E$213</f>
        <v xml:space="preserve">Total variance to totex allowance - business rates - real (ADDN2) </v>
      </c>
      <c r="F41" s="2">
        <f>Base!F$213</f>
        <v>0</v>
      </c>
      <c r="G41" s="6" t="str">
        <f>Base!G$213</f>
        <v>£m</v>
      </c>
      <c r="H41" s="1"/>
    </row>
    <row r="42" spans="1:8" outlineLevel="2" x14ac:dyDescent="0.25">
      <c r="A42" s="5"/>
      <c r="B42" s="5"/>
      <c r="C42" s="10"/>
      <c r="D42" s="11"/>
      <c r="E42" s="6" t="str">
        <f>Base!E$320</f>
        <v xml:space="preserve">Total variance to totex allowance - abstraction &amp; discharge consents - real (WR) </v>
      </c>
      <c r="F42" s="2">
        <f>Base!F$320</f>
        <v>0</v>
      </c>
      <c r="G42" s="6" t="str">
        <f>Base!G$320</f>
        <v>£m</v>
      </c>
      <c r="H42" s="1"/>
    </row>
    <row r="43" spans="1:8" outlineLevel="3" x14ac:dyDescent="0.25">
      <c r="A43" s="5"/>
      <c r="B43" s="5"/>
      <c r="C43" s="10"/>
      <c r="D43" s="11"/>
      <c r="E43" s="6" t="str">
        <f>Base!E$321</f>
        <v xml:space="preserve">Total variance to totex allowance - abstraction &amp; discharge consents - real (WN+) </v>
      </c>
      <c r="F43" s="2">
        <f>Base!F$321</f>
        <v>0</v>
      </c>
      <c r="G43" s="6" t="str">
        <f>Base!G$321</f>
        <v>£m</v>
      </c>
      <c r="H43" s="1"/>
    </row>
    <row r="44" spans="1:8" outlineLevel="3" x14ac:dyDescent="0.25">
      <c r="A44" s="5"/>
      <c r="B44" s="5"/>
      <c r="C44" s="10"/>
      <c r="D44" s="11"/>
      <c r="E44" s="6" t="str">
        <f>Base!E$322</f>
        <v xml:space="preserve">Total variance to totex allowance - abstraction &amp; discharge consents - real (WWN+) </v>
      </c>
      <c r="F44" s="2">
        <f>Base!F$322</f>
        <v>0</v>
      </c>
      <c r="G44" s="6" t="str">
        <f>Base!G$322</f>
        <v>£m</v>
      </c>
      <c r="H44" s="1"/>
    </row>
    <row r="45" spans="1:8" outlineLevel="3" x14ac:dyDescent="0.25">
      <c r="A45" s="5"/>
      <c r="B45" s="5"/>
      <c r="C45" s="10"/>
      <c r="D45" s="11"/>
      <c r="E45" s="6" t="str">
        <f>Base!E$323</f>
        <v xml:space="preserve">Total variance to totex allowance - abstraction &amp; discharge consents - real (BIO) </v>
      </c>
      <c r="F45" s="2">
        <f>Base!F$323</f>
        <v>0</v>
      </c>
      <c r="G45" s="6" t="str">
        <f>Base!G$323</f>
        <v>£m</v>
      </c>
      <c r="H45" s="1"/>
    </row>
    <row r="46" spans="1:8" outlineLevel="3" x14ac:dyDescent="0.25">
      <c r="A46" s="5"/>
      <c r="B46" s="5"/>
      <c r="C46" s="10"/>
      <c r="D46" s="11"/>
      <c r="E46" s="6" t="str">
        <f>Base!E$324</f>
        <v xml:space="preserve">Total variance to totex allowance - abstraction &amp; discharge consents - real (ADDN1) </v>
      </c>
      <c r="F46" s="2">
        <f>Base!F$324</f>
        <v>0</v>
      </c>
      <c r="G46" s="6" t="str">
        <f>Base!G$324</f>
        <v>£m</v>
      </c>
      <c r="H46" s="1"/>
    </row>
    <row r="47" spans="1:8" outlineLevel="3" x14ac:dyDescent="0.25">
      <c r="A47" s="5"/>
      <c r="B47" s="5"/>
      <c r="C47" s="10"/>
      <c r="D47" s="11"/>
      <c r="E47" s="6" t="str">
        <f>Base!E$325</f>
        <v xml:space="preserve">Total variance to totex allowance - abstraction &amp; discharge consents - real (ADDN2) </v>
      </c>
      <c r="F47" s="2">
        <f>Base!F$325</f>
        <v>0</v>
      </c>
      <c r="G47" s="6" t="str">
        <f>Base!G$325</f>
        <v>£m</v>
      </c>
      <c r="H47" s="1"/>
    </row>
    <row r="48" spans="1:8" outlineLevel="2" x14ac:dyDescent="0.25">
      <c r="A48" s="5"/>
      <c r="B48" s="5"/>
      <c r="C48" s="10"/>
      <c r="D48" s="11"/>
      <c r="E48" s="6" t="str">
        <f>Enhancement!E$411</f>
        <v xml:space="preserve">Total variance to totex allowance - delivery mechanism allowance - real (WR) </v>
      </c>
      <c r="F48" s="2">
        <f>Enhancement!F$411</f>
        <v>0</v>
      </c>
      <c r="G48" s="6" t="str">
        <f>Enhancement!G$411</f>
        <v>£m</v>
      </c>
      <c r="H48" s="1"/>
    </row>
    <row r="49" spans="1:8" outlineLevel="3" x14ac:dyDescent="0.25">
      <c r="A49" s="5"/>
      <c r="B49" s="5"/>
      <c r="C49" s="10"/>
      <c r="D49" s="11"/>
      <c r="E49" s="6" t="str">
        <f>Enhancement!E$412</f>
        <v xml:space="preserve">Total variance to totex allowance - delivery mechanism allowance - real (WN+) </v>
      </c>
      <c r="F49" s="2">
        <f>Enhancement!F$412</f>
        <v>0</v>
      </c>
      <c r="G49" s="6" t="str">
        <f>Enhancement!G$412</f>
        <v>£m</v>
      </c>
      <c r="H49" s="1"/>
    </row>
    <row r="50" spans="1:8" outlineLevel="3" x14ac:dyDescent="0.25">
      <c r="A50" s="5"/>
      <c r="B50" s="5"/>
      <c r="C50" s="10"/>
      <c r="D50" s="11"/>
      <c r="E50" s="6" t="str">
        <f>Enhancement!E$413</f>
        <v xml:space="preserve">Total variance to totex allowance - delivery mechanism allowance - real (WWN+) </v>
      </c>
      <c r="F50" s="2">
        <f>Enhancement!F$413</f>
        <v>0</v>
      </c>
      <c r="G50" s="6" t="str">
        <f>Enhancement!G$413</f>
        <v>£m</v>
      </c>
      <c r="H50" s="1"/>
    </row>
    <row r="51" spans="1:8" outlineLevel="3" x14ac:dyDescent="0.25">
      <c r="A51" s="5"/>
      <c r="B51" s="5"/>
      <c r="C51" s="10"/>
      <c r="D51" s="11"/>
      <c r="E51" s="6" t="str">
        <f>Enhancement!E$414</f>
        <v xml:space="preserve">Total variance to totex allowance - delivery mechanism allowance - real (BIO) </v>
      </c>
      <c r="F51" s="2">
        <f>Enhancement!F$414</f>
        <v>0</v>
      </c>
      <c r="G51" s="6" t="str">
        <f>Enhancement!G$414</f>
        <v>£m</v>
      </c>
      <c r="H51" s="1"/>
    </row>
    <row r="52" spans="1:8" outlineLevel="3" x14ac:dyDescent="0.25">
      <c r="A52" s="5"/>
      <c r="B52" s="5"/>
      <c r="C52" s="10"/>
      <c r="D52" s="11"/>
      <c r="E52" s="6" t="str">
        <f>Enhancement!E$415</f>
        <v xml:space="preserve">Total variance to totex allowance - delivery mechanism allowance - real (ADDN1) </v>
      </c>
      <c r="F52" s="2">
        <f>Enhancement!F$415</f>
        <v>0</v>
      </c>
      <c r="G52" s="6" t="str">
        <f>Enhancement!G$415</f>
        <v>£m</v>
      </c>
      <c r="H52" s="1"/>
    </row>
    <row r="53" spans="1:8" outlineLevel="3" x14ac:dyDescent="0.25">
      <c r="A53" s="5"/>
      <c r="B53" s="5"/>
      <c r="C53" s="10"/>
      <c r="D53" s="11"/>
      <c r="E53" s="6" t="str">
        <f>Enhancement!E$416</f>
        <v xml:space="preserve">Total variance to totex allowance - delivery mechanism allowance - real (ADDN2) </v>
      </c>
      <c r="F53" s="2">
        <f>Enhancement!F$416</f>
        <v>0</v>
      </c>
      <c r="G53" s="6" t="str">
        <f>Enhancement!G$416</f>
        <v>£m</v>
      </c>
      <c r="H53" s="1"/>
    </row>
    <row r="54" spans="1:8" outlineLevel="2" x14ac:dyDescent="0.25">
      <c r="A54" s="5"/>
      <c r="B54" s="5"/>
      <c r="C54" s="10"/>
      <c r="D54" s="11"/>
      <c r="E54" s="6" t="str">
        <f>Enhancement!E$299</f>
        <v xml:space="preserve">Total variance to totex allowance - 40:10 cost sharing - real (WR) </v>
      </c>
      <c r="F54" s="2">
        <f>Enhancement!F$299</f>
        <v>0</v>
      </c>
      <c r="G54" s="6" t="str">
        <f>Enhancement!G$299</f>
        <v>£m</v>
      </c>
      <c r="H54" s="1"/>
    </row>
    <row r="55" spans="1:8" outlineLevel="3" x14ac:dyDescent="0.25">
      <c r="A55" s="5"/>
      <c r="B55" s="5"/>
      <c r="C55" s="10"/>
      <c r="D55" s="11"/>
      <c r="E55" s="6" t="str">
        <f>Enhancement!E$300</f>
        <v xml:space="preserve">Total variance to totex allowance - 40:10 cost sharing - real (WN+) </v>
      </c>
      <c r="F55" s="2">
        <f>Enhancement!F$300</f>
        <v>0</v>
      </c>
      <c r="G55" s="6" t="str">
        <f>Enhancement!G$300</f>
        <v>£m</v>
      </c>
      <c r="H55" s="1"/>
    </row>
    <row r="56" spans="1:8" outlineLevel="3" x14ac:dyDescent="0.25">
      <c r="A56" s="5"/>
      <c r="B56" s="5"/>
      <c r="C56" s="10"/>
      <c r="D56" s="11"/>
      <c r="E56" s="6" t="str">
        <f>Enhancement!E$301</f>
        <v xml:space="preserve">Total variance to totex allowance - 40:10 cost sharing - real (WWN+) </v>
      </c>
      <c r="F56" s="2">
        <f>Enhancement!F$301</f>
        <v>0</v>
      </c>
      <c r="G56" s="6" t="str">
        <f>Enhancement!G$301</f>
        <v>£m</v>
      </c>
      <c r="H56" s="1"/>
    </row>
    <row r="57" spans="1:8" outlineLevel="3" x14ac:dyDescent="0.25">
      <c r="A57" s="5"/>
      <c r="B57" s="5"/>
      <c r="C57" s="10"/>
      <c r="D57" s="11"/>
      <c r="E57" s="6" t="str">
        <f>Enhancement!E$302</f>
        <v xml:space="preserve">Total variance to totex allowance - 40:10 cost sharing - real (BIO) </v>
      </c>
      <c r="F57" s="2">
        <f>Enhancement!F$302</f>
        <v>0</v>
      </c>
      <c r="G57" s="6" t="str">
        <f>Enhancement!G$302</f>
        <v>£m</v>
      </c>
      <c r="H57" s="1"/>
    </row>
    <row r="58" spans="1:8" outlineLevel="3" x14ac:dyDescent="0.25">
      <c r="A58" s="5"/>
      <c r="B58" s="5"/>
      <c r="C58" s="10"/>
      <c r="D58" s="11"/>
      <c r="E58" s="6" t="str">
        <f>Enhancement!E$303</f>
        <v xml:space="preserve">Total variance to totex allowance - 40:10 cost sharing - real (ADDN1) </v>
      </c>
      <c r="F58" s="2">
        <f>Enhancement!F$303</f>
        <v>0</v>
      </c>
      <c r="G58" s="6" t="str">
        <f>Enhancement!G$303</f>
        <v>£m</v>
      </c>
      <c r="H58" s="1"/>
    </row>
    <row r="59" spans="1:8" outlineLevel="3" x14ac:dyDescent="0.25">
      <c r="A59" s="5"/>
      <c r="B59" s="5"/>
      <c r="C59" s="10"/>
      <c r="D59" s="11"/>
      <c r="E59" s="6" t="str">
        <f>Enhancement!E$304</f>
        <v xml:space="preserve">Total variance to totex allowance - 40:10 cost sharing - real (ADDN2) </v>
      </c>
      <c r="F59" s="2">
        <f>Enhancement!F$304</f>
        <v>0</v>
      </c>
      <c r="G59" s="6" t="str">
        <f>Enhancement!G$304</f>
        <v>£m</v>
      </c>
      <c r="H59" s="1"/>
    </row>
    <row r="60" spans="1:8" outlineLevel="2" x14ac:dyDescent="0.25">
      <c r="A60" s="5"/>
      <c r="B60" s="5"/>
      <c r="C60" s="10"/>
      <c r="D60" s="11"/>
      <c r="E60" s="6" t="str">
        <f>Enhancement!E$187</f>
        <v xml:space="preserve">Total variance to totex allowance - 25:25 cost sharing - real (WR) </v>
      </c>
      <c r="F60" s="2">
        <f>Enhancement!F$187</f>
        <v>0</v>
      </c>
      <c r="G60" s="6" t="str">
        <f>Enhancement!G$187</f>
        <v>£m</v>
      </c>
      <c r="H60" s="1"/>
    </row>
    <row r="61" spans="1:8" outlineLevel="3" x14ac:dyDescent="0.25">
      <c r="A61" s="5"/>
      <c r="B61" s="5"/>
      <c r="C61" s="10"/>
      <c r="D61" s="11"/>
      <c r="E61" s="6" t="str">
        <f>Enhancement!E$188</f>
        <v xml:space="preserve">Total variance to totex allowance - 25:25 cost sharing - real (WN+) </v>
      </c>
      <c r="F61" s="2">
        <f>Enhancement!F$188</f>
        <v>0</v>
      </c>
      <c r="G61" s="6" t="str">
        <f>Enhancement!G$188</f>
        <v>£m</v>
      </c>
      <c r="H61" s="1"/>
    </row>
    <row r="62" spans="1:8" outlineLevel="3" x14ac:dyDescent="0.25">
      <c r="A62" s="5"/>
      <c r="B62" s="5"/>
      <c r="C62" s="10"/>
      <c r="D62" s="11"/>
      <c r="E62" s="6" t="str">
        <f>Enhancement!E$189</f>
        <v xml:space="preserve">Total variance to totex allowance - 25:25 cost sharing - real (WWN+) </v>
      </c>
      <c r="F62" s="2">
        <f>Enhancement!F$189</f>
        <v>0</v>
      </c>
      <c r="G62" s="6" t="str">
        <f>Enhancement!G$189</f>
        <v>£m</v>
      </c>
      <c r="H62" s="1"/>
    </row>
    <row r="63" spans="1:8" outlineLevel="3" x14ac:dyDescent="0.25">
      <c r="A63" s="5"/>
      <c r="B63" s="5"/>
      <c r="C63" s="10"/>
      <c r="D63" s="11"/>
      <c r="E63" s="6" t="str">
        <f>Enhancement!E$190</f>
        <v xml:space="preserve">Total variance to totex allowance - 25:25 cost sharing - real (BIO) </v>
      </c>
      <c r="F63" s="2">
        <f>Enhancement!F$190</f>
        <v>0</v>
      </c>
      <c r="G63" s="6" t="str">
        <f>Enhancement!G$190</f>
        <v>£m</v>
      </c>
      <c r="H63" s="1"/>
    </row>
    <row r="64" spans="1:8" outlineLevel="3" x14ac:dyDescent="0.25">
      <c r="A64" s="5"/>
      <c r="B64" s="5"/>
      <c r="C64" s="10"/>
      <c r="D64" s="11"/>
      <c r="E64" s="6" t="str">
        <f>Enhancement!E$191</f>
        <v xml:space="preserve">Total variance to totex allowance - 25:25 cost sharing - real (ADDN1) </v>
      </c>
      <c r="F64" s="2">
        <f>Enhancement!F$191</f>
        <v>0</v>
      </c>
      <c r="G64" s="6" t="str">
        <f>Enhancement!G$191</f>
        <v>£m</v>
      </c>
      <c r="H64" s="1"/>
    </row>
    <row r="65" spans="1:8" outlineLevel="3" x14ac:dyDescent="0.25">
      <c r="A65" s="5"/>
      <c r="B65" s="5"/>
      <c r="C65" s="10"/>
      <c r="D65" s="11"/>
      <c r="E65" s="6" t="str">
        <f>Enhancement!E$192</f>
        <v xml:space="preserve">Total variance to totex allowance - 25:25 cost sharing - real (ADDN2) </v>
      </c>
      <c r="F65" s="2">
        <f>Enhancement!F$192</f>
        <v>0</v>
      </c>
      <c r="G65" s="6" t="str">
        <f>Enhancement!G$192</f>
        <v>£m</v>
      </c>
      <c r="H65" s="1"/>
    </row>
    <row r="66" spans="1:8" outlineLevel="2" x14ac:dyDescent="0.25">
      <c r="A66" s="5"/>
      <c r="B66" s="5"/>
      <c r="C66" s="10"/>
      <c r="D66" s="11"/>
      <c r="E66" s="6" t="str">
        <f>Enhancement!E$747</f>
        <v xml:space="preserve">Total variance to totex allowance - enhanced engagement schemes - real (WR) </v>
      </c>
      <c r="F66" s="2">
        <f>Enhancement!F$747</f>
        <v>0</v>
      </c>
      <c r="G66" s="6" t="str">
        <f>Enhancement!G$747</f>
        <v>£m</v>
      </c>
      <c r="H66" s="1"/>
    </row>
    <row r="67" spans="1:8" outlineLevel="3" x14ac:dyDescent="0.25">
      <c r="A67" s="5"/>
      <c r="B67" s="5"/>
      <c r="C67" s="10"/>
      <c r="D67" s="11"/>
      <c r="E67" s="6" t="str">
        <f>Enhancement!E$748</f>
        <v xml:space="preserve">Total variance to totex allowance - enhanced engagement schemes - real (WN+) </v>
      </c>
      <c r="F67" s="2">
        <f>Enhancement!F$748</f>
        <v>0</v>
      </c>
      <c r="G67" s="6" t="str">
        <f>Enhancement!G$748</f>
        <v>£m</v>
      </c>
      <c r="H67" s="1"/>
    </row>
    <row r="68" spans="1:8" outlineLevel="3" x14ac:dyDescent="0.25">
      <c r="A68" s="5"/>
      <c r="B68" s="5"/>
      <c r="C68" s="10"/>
      <c r="D68" s="11"/>
      <c r="E68" s="6" t="str">
        <f>Enhancement!E$749</f>
        <v xml:space="preserve">Total variance to totex allowance - enhanced engagement schemes - real (WWN+) </v>
      </c>
      <c r="F68" s="2">
        <f>Enhancement!F$749</f>
        <v>0</v>
      </c>
      <c r="G68" s="6" t="str">
        <f>Enhancement!G$749</f>
        <v>£m</v>
      </c>
      <c r="H68" s="1"/>
    </row>
    <row r="69" spans="1:8" outlineLevel="3" x14ac:dyDescent="0.25">
      <c r="A69" s="5"/>
      <c r="B69" s="5"/>
      <c r="C69" s="10"/>
      <c r="D69" s="11"/>
      <c r="E69" s="6" t="str">
        <f>Enhancement!E$750</f>
        <v xml:space="preserve">Total variance to totex allowance - enhanced engagement schemes - real (BIO) </v>
      </c>
      <c r="F69" s="2">
        <f>Enhancement!F$750</f>
        <v>0</v>
      </c>
      <c r="G69" s="6" t="str">
        <f>Enhancement!G$750</f>
        <v>£m</v>
      </c>
      <c r="H69" s="1"/>
    </row>
    <row r="70" spans="1:8" outlineLevel="3" x14ac:dyDescent="0.25">
      <c r="A70" s="5"/>
      <c r="B70" s="5"/>
      <c r="C70" s="10"/>
      <c r="D70" s="11"/>
      <c r="E70" s="6" t="str">
        <f>Enhancement!E$751</f>
        <v xml:space="preserve">Total variance to totex allowance - enhanced engagement schemes - real (ADDN1) </v>
      </c>
      <c r="F70" s="2">
        <f>Enhancement!F$751</f>
        <v>0</v>
      </c>
      <c r="G70" s="6" t="str">
        <f>Enhancement!G$751</f>
        <v>£m</v>
      </c>
      <c r="H70" s="1"/>
    </row>
    <row r="71" spans="1:8" outlineLevel="3" x14ac:dyDescent="0.25">
      <c r="A71" s="5"/>
      <c r="B71" s="5"/>
      <c r="C71" s="10"/>
      <c r="D71" s="11"/>
      <c r="E71" s="6" t="str">
        <f>Enhancement!E$752</f>
        <v xml:space="preserve">Total variance to totex allowance - enhanced engagement schemes - real (ADDN2) </v>
      </c>
      <c r="F71" s="2">
        <f>Enhancement!F$752</f>
        <v>0</v>
      </c>
      <c r="G71" s="6" t="str">
        <f>Enhancement!G$752</f>
        <v>£m</v>
      </c>
      <c r="H71" s="1"/>
    </row>
    <row r="72" spans="1:8" outlineLevel="2" x14ac:dyDescent="0.25">
      <c r="A72" s="5"/>
      <c r="B72" s="5"/>
      <c r="C72" s="10"/>
      <c r="D72" s="11"/>
      <c r="E72" s="6" t="str">
        <f>Enhancement!E$523</f>
        <v xml:space="preserve">Total variance to totex allowance - PFAS - real (WR) </v>
      </c>
      <c r="F72" s="2">
        <f>Enhancement!F$523</f>
        <v>0</v>
      </c>
      <c r="G72" s="6" t="str">
        <f>Enhancement!G$523</f>
        <v>£m</v>
      </c>
      <c r="H72" s="1"/>
    </row>
    <row r="73" spans="1:8" outlineLevel="3" x14ac:dyDescent="0.25">
      <c r="A73" s="5"/>
      <c r="B73" s="5"/>
      <c r="C73" s="10"/>
      <c r="D73" s="11"/>
      <c r="E73" s="6" t="str">
        <f>Enhancement!E$524</f>
        <v xml:space="preserve">Total variance to totex allowance - PFAS - real (WN+) </v>
      </c>
      <c r="F73" s="2">
        <f>Enhancement!F$524</f>
        <v>0</v>
      </c>
      <c r="G73" s="6" t="str">
        <f>Enhancement!G$524</f>
        <v>£m</v>
      </c>
      <c r="H73" s="1"/>
    </row>
    <row r="74" spans="1:8" outlineLevel="3" x14ac:dyDescent="0.25">
      <c r="A74" s="5"/>
      <c r="B74" s="5"/>
      <c r="C74" s="10"/>
      <c r="D74" s="11"/>
      <c r="E74" s="6" t="str">
        <f>Enhancement!E$525</f>
        <v xml:space="preserve">Total variance to totex allowance - PFAS - real (WWN+) </v>
      </c>
      <c r="F74" s="2">
        <f>Enhancement!F$525</f>
        <v>0</v>
      </c>
      <c r="G74" s="6" t="str">
        <f>Enhancement!G$525</f>
        <v>£m</v>
      </c>
      <c r="H74" s="1"/>
    </row>
    <row r="75" spans="1:8" outlineLevel="3" x14ac:dyDescent="0.25">
      <c r="A75" s="5"/>
      <c r="B75" s="5"/>
      <c r="C75" s="10"/>
      <c r="D75" s="11"/>
      <c r="E75" s="6" t="str">
        <f>Enhancement!E$526</f>
        <v xml:space="preserve">Total variance to totex allowance - PFAS - real (BIO) </v>
      </c>
      <c r="F75" s="2">
        <f>Enhancement!F$526</f>
        <v>0</v>
      </c>
      <c r="G75" s="6" t="str">
        <f>Enhancement!G$526</f>
        <v>£m</v>
      </c>
      <c r="H75" s="1"/>
    </row>
    <row r="76" spans="1:8" outlineLevel="3" x14ac:dyDescent="0.25">
      <c r="A76" s="5"/>
      <c r="B76" s="5"/>
      <c r="C76" s="10"/>
      <c r="D76" s="11"/>
      <c r="E76" s="6" t="str">
        <f>Enhancement!E$527</f>
        <v xml:space="preserve">Total variance to totex allowance - PFAS - real (ADDN1) </v>
      </c>
      <c r="F76" s="2">
        <f>Enhancement!F$527</f>
        <v>0</v>
      </c>
      <c r="G76" s="6" t="str">
        <f>Enhancement!G$527</f>
        <v>£m</v>
      </c>
      <c r="H76" s="1"/>
    </row>
    <row r="77" spans="1:8" outlineLevel="3" x14ac:dyDescent="0.25">
      <c r="A77" s="5"/>
      <c r="B77" s="5"/>
      <c r="C77" s="10"/>
      <c r="D77" s="11"/>
      <c r="E77" s="6" t="str">
        <f>Enhancement!E$528</f>
        <v xml:space="preserve">Total variance to totex allowance - PFAS - real (ADDN2) </v>
      </c>
      <c r="F77" s="2">
        <f>Enhancement!F$528</f>
        <v>0</v>
      </c>
      <c r="G77" s="6" t="str">
        <f>Enhancement!G$528</f>
        <v>£m</v>
      </c>
      <c r="H77" s="1"/>
    </row>
    <row r="78" spans="1:8" outlineLevel="2" x14ac:dyDescent="0.25">
      <c r="A78" s="5"/>
      <c r="B78" s="5"/>
      <c r="C78" s="10"/>
      <c r="D78" s="11"/>
      <c r="E78" s="6" t="str">
        <f>Enhancement!E$635</f>
        <v xml:space="preserve">Total variance to totex allowance - cyber - real (WR) </v>
      </c>
      <c r="F78" s="2">
        <f>Enhancement!F$635</f>
        <v>0</v>
      </c>
      <c r="G78" s="6" t="str">
        <f>Enhancement!G$635</f>
        <v>£m</v>
      </c>
      <c r="H78" s="1"/>
    </row>
    <row r="79" spans="1:8" outlineLevel="3" x14ac:dyDescent="0.25">
      <c r="A79" s="5"/>
      <c r="B79" s="5"/>
      <c r="C79" s="10"/>
      <c r="D79" s="11"/>
      <c r="E79" s="6" t="str">
        <f>Enhancement!E$636</f>
        <v xml:space="preserve">Total variance to totex allowance - cyber - real (WN+) </v>
      </c>
      <c r="F79" s="2">
        <f>Enhancement!F$636</f>
        <v>0</v>
      </c>
      <c r="G79" s="6" t="str">
        <f>Enhancement!G$636</f>
        <v>£m</v>
      </c>
      <c r="H79" s="1"/>
    </row>
    <row r="80" spans="1:8" outlineLevel="3" x14ac:dyDescent="0.25">
      <c r="A80" s="5"/>
      <c r="B80" s="5"/>
      <c r="C80" s="10"/>
      <c r="D80" s="11"/>
      <c r="E80" s="6" t="str">
        <f>Enhancement!E$637</f>
        <v xml:space="preserve">Total variance to totex allowance - cyber - real (WWN+) </v>
      </c>
      <c r="F80" s="2">
        <f>Enhancement!F$637</f>
        <v>0</v>
      </c>
      <c r="G80" s="6" t="str">
        <f>Enhancement!G$637</f>
        <v>£m</v>
      </c>
      <c r="H80" s="1"/>
    </row>
    <row r="81" spans="1:8" outlineLevel="3" x14ac:dyDescent="0.25">
      <c r="A81" s="5"/>
      <c r="B81" s="5"/>
      <c r="C81" s="10"/>
      <c r="D81" s="11"/>
      <c r="E81" s="6" t="str">
        <f>Enhancement!E$638</f>
        <v xml:space="preserve">Total variance to totex allowance - cyber - real (BIO) </v>
      </c>
      <c r="F81" s="2">
        <f>Enhancement!F$638</f>
        <v>0</v>
      </c>
      <c r="G81" s="6" t="str">
        <f>Enhancement!G$638</f>
        <v>£m</v>
      </c>
      <c r="H81" s="1"/>
    </row>
    <row r="82" spans="1:8" outlineLevel="3" x14ac:dyDescent="0.25">
      <c r="A82" s="5"/>
      <c r="B82" s="5"/>
      <c r="C82" s="10"/>
      <c r="D82" s="11"/>
      <c r="E82" s="6" t="str">
        <f>Enhancement!E$639</f>
        <v xml:space="preserve">Total variance to totex allowance - cyber - real (ADDN1) </v>
      </c>
      <c r="F82" s="2">
        <f>Enhancement!F$639</f>
        <v>0</v>
      </c>
      <c r="G82" s="6" t="str">
        <f>Enhancement!G$639</f>
        <v>£m</v>
      </c>
      <c r="H82" s="1"/>
    </row>
    <row r="83" spans="1:8" outlineLevel="3" x14ac:dyDescent="0.25">
      <c r="A83" s="5"/>
      <c r="B83" s="5"/>
      <c r="C83" s="10"/>
      <c r="D83" s="11"/>
      <c r="E83" s="6" t="str">
        <f>Enhancement!E$640</f>
        <v xml:space="preserve">Total variance to totex allowance - cyber - real (ADDN2) </v>
      </c>
      <c r="F83" s="2">
        <f>Enhancement!F$640</f>
        <v>0</v>
      </c>
      <c r="G83" s="6" t="str">
        <f>Enhancement!G$640</f>
        <v>£m</v>
      </c>
      <c r="H83" s="1"/>
    </row>
    <row r="84" spans="1:8" outlineLevel="2" x14ac:dyDescent="0.25">
      <c r="A84" s="5"/>
      <c r="B84" s="5"/>
      <c r="C84" s="10"/>
      <c r="D84" s="11"/>
      <c r="E84" s="6" t="str">
        <f>Enhancement!E$971</f>
        <v xml:space="preserve">Total variance to totex allowance - gated allowance (TMS/SEW only) - real (WR) </v>
      </c>
      <c r="F84" s="2">
        <f>Enhancement!F$971</f>
        <v>0</v>
      </c>
      <c r="G84" s="6" t="str">
        <f>Enhancement!G$971</f>
        <v>£m</v>
      </c>
      <c r="H84" s="1"/>
    </row>
    <row r="85" spans="1:8" outlineLevel="3" x14ac:dyDescent="0.25">
      <c r="A85" s="5"/>
      <c r="B85" s="5"/>
      <c r="C85" s="10"/>
      <c r="D85" s="11"/>
      <c r="E85" s="6" t="str">
        <f>Enhancement!E$972</f>
        <v xml:space="preserve">Total variance to totex allowance - gated allowance (TMS/SEW only) - real (WN+) </v>
      </c>
      <c r="F85" s="2">
        <f>Enhancement!F$972</f>
        <v>0</v>
      </c>
      <c r="G85" s="6" t="str">
        <f>Enhancement!G$972</f>
        <v>£m</v>
      </c>
      <c r="H85" s="1"/>
    </row>
    <row r="86" spans="1:8" outlineLevel="3" x14ac:dyDescent="0.25">
      <c r="A86" s="5"/>
      <c r="B86" s="5"/>
      <c r="C86" s="10"/>
      <c r="D86" s="11"/>
      <c r="E86" s="6" t="str">
        <f>Enhancement!E$973</f>
        <v xml:space="preserve">Total variance to totex allowance - gated allowance (TMS/SEW only) - real (WWN+) </v>
      </c>
      <c r="F86" s="2">
        <f>Enhancement!F$973</f>
        <v>0</v>
      </c>
      <c r="G86" s="6" t="str">
        <f>Enhancement!G$973</f>
        <v>£m</v>
      </c>
      <c r="H86" s="1"/>
    </row>
    <row r="87" spans="1:8" outlineLevel="3" x14ac:dyDescent="0.25">
      <c r="A87" s="5"/>
      <c r="B87" s="5"/>
      <c r="C87" s="10"/>
      <c r="D87" s="11"/>
      <c r="E87" s="6" t="str">
        <f>Enhancement!E$974</f>
        <v xml:space="preserve">Total variance to totex allowance - gated allowance (TMS/SEW only) - real (BIO) </v>
      </c>
      <c r="F87" s="2">
        <f>Enhancement!F$974</f>
        <v>0</v>
      </c>
      <c r="G87" s="6" t="str">
        <f>Enhancement!G$974</f>
        <v>£m</v>
      </c>
      <c r="H87" s="1"/>
    </row>
    <row r="88" spans="1:8" outlineLevel="3" x14ac:dyDescent="0.25">
      <c r="A88" s="5"/>
      <c r="B88" s="5"/>
      <c r="C88" s="10"/>
      <c r="D88" s="11"/>
      <c r="E88" s="6" t="str">
        <f>Enhancement!E$975</f>
        <v xml:space="preserve">Total variance to totex allowance - gated allowance (TMS/SEW only) - real (ADDN1) </v>
      </c>
      <c r="F88" s="2">
        <f>Enhancement!F$975</f>
        <v>0</v>
      </c>
      <c r="G88" s="6" t="str">
        <f>Enhancement!G$975</f>
        <v>£m</v>
      </c>
      <c r="H88" s="1"/>
    </row>
    <row r="89" spans="1:8" outlineLevel="3" x14ac:dyDescent="0.25">
      <c r="A89" s="5"/>
      <c r="B89" s="5"/>
      <c r="C89" s="10"/>
      <c r="D89" s="11"/>
      <c r="E89" s="6" t="str">
        <f>Enhancement!E$976</f>
        <v xml:space="preserve">Total variance to totex allowance - gated allowance (TMS/SEW only) - real (ADDN2) </v>
      </c>
      <c r="F89" s="2">
        <f>Enhancement!F$976</f>
        <v>0</v>
      </c>
      <c r="G89" s="6" t="str">
        <f>Enhancement!G$976</f>
        <v>£m</v>
      </c>
      <c r="H89" s="1"/>
    </row>
    <row r="90" spans="1:8" outlineLevel="2" x14ac:dyDescent="0.25">
      <c r="A90" s="5"/>
      <c r="B90" s="5"/>
      <c r="C90" s="10"/>
      <c r="D90" s="11"/>
      <c r="E90" s="6" t="str">
        <f>Enhancement!E$859</f>
        <v xml:space="preserve">Total variance to totex allowance - large schemes gated process - real (WR) </v>
      </c>
      <c r="F90" s="2">
        <f>Enhancement!F$859</f>
        <v>0</v>
      </c>
      <c r="G90" s="6" t="str">
        <f>Enhancement!G$859</f>
        <v>£m</v>
      </c>
      <c r="H90" s="1"/>
    </row>
    <row r="91" spans="1:8" outlineLevel="3" x14ac:dyDescent="0.25">
      <c r="A91" s="5"/>
      <c r="B91" s="5"/>
      <c r="C91" s="10"/>
      <c r="D91" s="11"/>
      <c r="E91" s="6" t="str">
        <f>Enhancement!E$860</f>
        <v xml:space="preserve">Total variance to totex allowance - large schemes gated process - real (WN+) </v>
      </c>
      <c r="F91" s="2">
        <f>Enhancement!F$860</f>
        <v>0</v>
      </c>
      <c r="G91" s="6" t="str">
        <f>Enhancement!G$860</f>
        <v>£m</v>
      </c>
      <c r="H91" s="1"/>
    </row>
    <row r="92" spans="1:8" outlineLevel="3" x14ac:dyDescent="0.25">
      <c r="A92" s="5"/>
      <c r="B92" s="5"/>
      <c r="C92" s="10"/>
      <c r="D92" s="11"/>
      <c r="E92" s="6" t="str">
        <f>Enhancement!E$861</f>
        <v xml:space="preserve">Total variance to totex allowance - large schemes gated process - real (WWN+) </v>
      </c>
      <c r="F92" s="2">
        <f>Enhancement!F$861</f>
        <v>0</v>
      </c>
      <c r="G92" s="6" t="str">
        <f>Enhancement!G$861</f>
        <v>£m</v>
      </c>
      <c r="H92" s="1"/>
    </row>
    <row r="93" spans="1:8" outlineLevel="3" x14ac:dyDescent="0.25">
      <c r="A93" s="5"/>
      <c r="B93" s="5"/>
      <c r="C93" s="10"/>
      <c r="D93" s="11"/>
      <c r="E93" s="6" t="str">
        <f>Enhancement!E$862</f>
        <v xml:space="preserve">Total variance to totex allowance - large schemes gated process - real (BIO) </v>
      </c>
      <c r="F93" s="2">
        <f>Enhancement!F$862</f>
        <v>0</v>
      </c>
      <c r="G93" s="6" t="str">
        <f>Enhancement!G$862</f>
        <v>£m</v>
      </c>
      <c r="H93" s="1"/>
    </row>
    <row r="94" spans="1:8" outlineLevel="3" x14ac:dyDescent="0.25">
      <c r="A94" s="5"/>
      <c r="B94" s="5"/>
      <c r="C94" s="10"/>
      <c r="D94" s="11"/>
      <c r="E94" s="6" t="str">
        <f>Enhancement!E$863</f>
        <v xml:space="preserve">Total variance to totex allowance - large schemes gated process - real (ADDN1) </v>
      </c>
      <c r="F94" s="2">
        <f>Enhancement!F$863</f>
        <v>0</v>
      </c>
      <c r="G94" s="6" t="str">
        <f>Enhancement!G$863</f>
        <v>£m</v>
      </c>
      <c r="H94" s="1"/>
    </row>
    <row r="95" spans="1:8" outlineLevel="3" x14ac:dyDescent="0.25">
      <c r="A95" s="5"/>
      <c r="B95" s="5"/>
      <c r="C95" s="10"/>
      <c r="D95" s="11"/>
      <c r="E95" s="6" t="str">
        <f>Enhancement!E$864</f>
        <v xml:space="preserve">Total variance to totex allowance - large schemes gated process - real (ADDN2) </v>
      </c>
      <c r="F95" s="2">
        <f>Enhancement!F$864</f>
        <v>0</v>
      </c>
      <c r="G95" s="6" t="str">
        <f>Enhancement!G$864</f>
        <v>£m</v>
      </c>
      <c r="H95" s="1"/>
    </row>
    <row r="96" spans="1:8" outlineLevel="2" x14ac:dyDescent="0.25">
      <c r="A96" s="5"/>
      <c r="B96" s="5"/>
      <c r="C96" s="10"/>
      <c r="D96" s="11"/>
      <c r="E96" s="6" t="str">
        <f>'Bespoke items'!E$69</f>
        <v xml:space="preserve">Total variance to totex allowance - bespoke items - real (WR) </v>
      </c>
      <c r="F96" s="2">
        <f>'Bespoke items'!F$69</f>
        <v>0</v>
      </c>
      <c r="G96" s="6" t="str">
        <f>'Bespoke items'!G$69</f>
        <v>£m</v>
      </c>
      <c r="H96" s="1"/>
    </row>
    <row r="97" spans="1:8" outlineLevel="3" x14ac:dyDescent="0.25">
      <c r="A97" s="5"/>
      <c r="B97" s="5"/>
      <c r="C97" s="10"/>
      <c r="D97" s="11"/>
      <c r="E97" s="6" t="str">
        <f>'Bespoke items'!E$70</f>
        <v xml:space="preserve">Total variance to totex allowance - bespoke items - real (WN+) </v>
      </c>
      <c r="F97" s="2">
        <f>'Bespoke items'!F$70</f>
        <v>0</v>
      </c>
      <c r="G97" s="6" t="str">
        <f>'Bespoke items'!G$70</f>
        <v>£m</v>
      </c>
      <c r="H97" s="1"/>
    </row>
    <row r="98" spans="1:8" outlineLevel="3" x14ac:dyDescent="0.25">
      <c r="A98" s="5"/>
      <c r="B98" s="5"/>
      <c r="C98" s="10"/>
      <c r="D98" s="11"/>
      <c r="E98" s="6" t="str">
        <f>'Bespoke items'!E$71</f>
        <v xml:space="preserve">Total variance to totex allowance - bespoke items - real (WWN+) </v>
      </c>
      <c r="F98" s="2">
        <f>'Bespoke items'!F$71</f>
        <v>0</v>
      </c>
      <c r="G98" s="6" t="str">
        <f>'Bespoke items'!G$71</f>
        <v>£m</v>
      </c>
      <c r="H98" s="1"/>
    </row>
    <row r="99" spans="1:8" outlineLevel="3" x14ac:dyDescent="0.25">
      <c r="A99" s="5"/>
      <c r="B99" s="5"/>
      <c r="C99" s="10"/>
      <c r="D99" s="11"/>
      <c r="E99" s="6" t="str">
        <f>'Bespoke items'!E$72</f>
        <v xml:space="preserve">Total variance to totex allowance - bespoke items - real (BIO) </v>
      </c>
      <c r="F99" s="2">
        <f>'Bespoke items'!F$72</f>
        <v>0</v>
      </c>
      <c r="G99" s="6" t="str">
        <f>'Bespoke items'!G$72</f>
        <v>£m</v>
      </c>
      <c r="H99" s="1"/>
    </row>
    <row r="100" spans="1:8" outlineLevel="3" x14ac:dyDescent="0.25">
      <c r="A100" s="5"/>
      <c r="B100" s="5"/>
      <c r="C100" s="10"/>
      <c r="D100" s="11"/>
      <c r="E100" s="6" t="str">
        <f>'Bespoke items'!E$73</f>
        <v xml:space="preserve">Total variance to totex allowance - bespoke items - real (ADDN1) </v>
      </c>
      <c r="F100" s="2">
        <f>'Bespoke items'!F$73</f>
        <v>0</v>
      </c>
      <c r="G100" s="6" t="str">
        <f>'Bespoke items'!G$73</f>
        <v>£m</v>
      </c>
      <c r="H100" s="1"/>
    </row>
    <row r="101" spans="1:8" outlineLevel="3" x14ac:dyDescent="0.25">
      <c r="A101" s="5"/>
      <c r="B101" s="5"/>
      <c r="C101" s="10"/>
      <c r="D101" s="11"/>
      <c r="E101" s="6" t="str">
        <f>'Bespoke items'!E$74</f>
        <v xml:space="preserve">Total variance to totex allowance - bespoke items - real (ADDN2) </v>
      </c>
      <c r="F101" s="2">
        <f>'Bespoke items'!F$74</f>
        <v>0</v>
      </c>
      <c r="G101" s="6" t="str">
        <f>'Bespoke items'!G$74</f>
        <v>£m</v>
      </c>
      <c r="H101" s="1"/>
    </row>
    <row r="102" spans="1:8" outlineLevel="2" x14ac:dyDescent="0.25">
      <c r="E102" s="18" t="s">
        <v>1227</v>
      </c>
      <c r="F102" s="1">
        <f t="shared" ref="F102:F107" si="1">SUM($F24,$F30,$F36,$F42,$F48,$F54,$F60,$F66,$F72,$F78,$F84,$F90,$F96)</f>
        <v>0</v>
      </c>
      <c r="G102" s="18" t="s">
        <v>212</v>
      </c>
      <c r="H102" s="1"/>
    </row>
    <row r="103" spans="1:8" outlineLevel="3" x14ac:dyDescent="0.25">
      <c r="E103" s="18" t="s">
        <v>1228</v>
      </c>
      <c r="F103" s="1">
        <f t="shared" si="1"/>
        <v>0</v>
      </c>
      <c r="G103" s="18" t="s">
        <v>212</v>
      </c>
      <c r="H103" s="1"/>
    </row>
    <row r="104" spans="1:8" outlineLevel="3" x14ac:dyDescent="0.25">
      <c r="E104" s="18" t="s">
        <v>1229</v>
      </c>
      <c r="F104" s="1">
        <f t="shared" si="1"/>
        <v>0</v>
      </c>
      <c r="G104" s="18" t="s">
        <v>212</v>
      </c>
      <c r="H104" s="1"/>
    </row>
    <row r="105" spans="1:8" outlineLevel="3" x14ac:dyDescent="0.25">
      <c r="E105" s="18" t="s">
        <v>1230</v>
      </c>
      <c r="F105" s="1">
        <f t="shared" si="1"/>
        <v>0</v>
      </c>
      <c r="G105" s="18" t="s">
        <v>212</v>
      </c>
      <c r="H105" s="1"/>
    </row>
    <row r="106" spans="1:8" outlineLevel="3" x14ac:dyDescent="0.25">
      <c r="E106" s="18" t="s">
        <v>1231</v>
      </c>
      <c r="F106" s="1">
        <f t="shared" si="1"/>
        <v>0</v>
      </c>
      <c r="G106" s="18" t="s">
        <v>212</v>
      </c>
      <c r="H106" s="1"/>
    </row>
    <row r="107" spans="1:8" outlineLevel="3" x14ac:dyDescent="0.25">
      <c r="E107" s="18" t="s">
        <v>1232</v>
      </c>
      <c r="F107" s="1">
        <f t="shared" si="1"/>
        <v>0</v>
      </c>
      <c r="G107" s="18" t="s">
        <v>212</v>
      </c>
      <c r="H107" s="1"/>
    </row>
    <row r="108" spans="1:8" outlineLevel="1" x14ac:dyDescent="0.25"/>
    <row r="109" spans="1:8" outlineLevel="1" x14ac:dyDescent="0.25"/>
    <row r="110" spans="1:8" outlineLevel="1" x14ac:dyDescent="0.25">
      <c r="B110" s="16" t="s">
        <v>1233</v>
      </c>
    </row>
    <row r="111" spans="1:8" outlineLevel="2" x14ac:dyDescent="0.25">
      <c r="E111" s="18" t="str">
        <f t="shared" ref="E111:G111" si="2">E$102</f>
        <v xml:space="preserve">Total variance to totex allowance - real (WR) </v>
      </c>
      <c r="F111" s="1">
        <f t="shared" si="2"/>
        <v>0</v>
      </c>
      <c r="G111" s="18" t="str">
        <f t="shared" si="2"/>
        <v>£m</v>
      </c>
      <c r="H111" s="1"/>
    </row>
    <row r="112" spans="1:8" outlineLevel="3" x14ac:dyDescent="0.25">
      <c r="E112" s="18" t="str">
        <f t="shared" ref="E112:G112" si="3">E$103</f>
        <v xml:space="preserve">Total variance to totex allowance - real (WN+) </v>
      </c>
      <c r="F112" s="1">
        <f t="shared" si="3"/>
        <v>0</v>
      </c>
      <c r="G112" s="18" t="str">
        <f t="shared" si="3"/>
        <v>£m</v>
      </c>
      <c r="H112" s="1"/>
    </row>
    <row r="113" spans="2:8" outlineLevel="3" x14ac:dyDescent="0.25">
      <c r="E113" s="18" t="str">
        <f t="shared" ref="E113:G113" si="4">E$104</f>
        <v xml:space="preserve">Total variance to totex allowance - real (WWN+) </v>
      </c>
      <c r="F113" s="1">
        <f t="shared" si="4"/>
        <v>0</v>
      </c>
      <c r="G113" s="18" t="str">
        <f t="shared" si="4"/>
        <v>£m</v>
      </c>
      <c r="H113" s="1"/>
    </row>
    <row r="114" spans="2:8" outlineLevel="3" x14ac:dyDescent="0.25">
      <c r="E114" s="18" t="str">
        <f t="shared" ref="E114:G114" si="5">E$105</f>
        <v xml:space="preserve">Total variance to totex allowance - real (BIO) </v>
      </c>
      <c r="F114" s="1">
        <f t="shared" si="5"/>
        <v>0</v>
      </c>
      <c r="G114" s="18" t="str">
        <f t="shared" si="5"/>
        <v>£m</v>
      </c>
      <c r="H114" s="1"/>
    </row>
    <row r="115" spans="2:8" outlineLevel="3" x14ac:dyDescent="0.25">
      <c r="E115" s="18" t="str">
        <f t="shared" ref="E115:G115" si="6">E$106</f>
        <v xml:space="preserve">Total variance to totex allowance - real (ADDN1) </v>
      </c>
      <c r="F115" s="1">
        <f t="shared" si="6"/>
        <v>0</v>
      </c>
      <c r="G115" s="18" t="str">
        <f t="shared" si="6"/>
        <v>£m</v>
      </c>
      <c r="H115" s="1"/>
    </row>
    <row r="116" spans="2:8" outlineLevel="3" x14ac:dyDescent="0.25">
      <c r="E116" s="18" t="str">
        <f t="shared" ref="E116:G116" si="7">E$107</f>
        <v xml:space="preserve">Total variance to totex allowance - real (ADDN2) </v>
      </c>
      <c r="F116" s="1">
        <f t="shared" si="7"/>
        <v>0</v>
      </c>
      <c r="G116" s="18" t="str">
        <f t="shared" si="7"/>
        <v>£m</v>
      </c>
      <c r="H116" s="1"/>
    </row>
    <row r="117" spans="2:8" outlineLevel="2" x14ac:dyDescent="0.25">
      <c r="E117" s="18" t="s">
        <v>1233</v>
      </c>
      <c r="F117" s="1">
        <f>SUM($F111:$F116)</f>
        <v>0</v>
      </c>
      <c r="G117" s="18" t="s">
        <v>212</v>
      </c>
      <c r="H117" s="1"/>
    </row>
    <row r="118" spans="2:8" outlineLevel="1" x14ac:dyDescent="0.25"/>
    <row r="119" spans="2:8" outlineLevel="1" x14ac:dyDescent="0.25"/>
    <row r="120" spans="2:8" outlineLevel="1" x14ac:dyDescent="0.25">
      <c r="B120" s="16" t="s">
        <v>1234</v>
      </c>
    </row>
    <row r="121" spans="2:8" outlineLevel="2" x14ac:dyDescent="0.25">
      <c r="E121" s="18" t="str">
        <f t="shared" ref="E121:G121" si="8">E$117</f>
        <v>Total variance to totex allowance - real - wholesale</v>
      </c>
      <c r="F121" s="1">
        <f t="shared" si="8"/>
        <v>0</v>
      </c>
      <c r="G121" s="18" t="str">
        <f t="shared" si="8"/>
        <v>£m</v>
      </c>
      <c r="H121" s="1"/>
    </row>
    <row r="122" spans="2:8" outlineLevel="2" x14ac:dyDescent="0.25">
      <c r="E122" s="18" t="s">
        <v>1234</v>
      </c>
      <c r="F122" s="9">
        <f>IF(SUM($F121)&gt;0,1,-1)</f>
        <v>-1</v>
      </c>
      <c r="G122" s="18" t="s">
        <v>1235</v>
      </c>
      <c r="H122" s="9"/>
    </row>
    <row r="123" spans="2:8" outlineLevel="1" x14ac:dyDescent="0.25"/>
    <row r="124" spans="2:8" outlineLevel="1" x14ac:dyDescent="0.25"/>
    <row r="125" spans="2:8" outlineLevel="1" x14ac:dyDescent="0.25">
      <c r="B125" s="16" t="s">
        <v>1236</v>
      </c>
    </row>
    <row r="126" spans="2:8" outlineLevel="2" x14ac:dyDescent="0.25">
      <c r="E126" s="18" t="str">
        <f t="shared" ref="E126:G126" si="9">E$19</f>
        <v>5 year sum of regulated equity - wholesale - real</v>
      </c>
      <c r="F126" s="1">
        <f t="shared" si="9"/>
        <v>0</v>
      </c>
      <c r="G126" s="18" t="str">
        <f t="shared" si="9"/>
        <v>£m</v>
      </c>
      <c r="H126" s="1"/>
    </row>
    <row r="127" spans="2:8" outlineLevel="2" x14ac:dyDescent="0.25">
      <c r="E127" s="18" t="str">
        <f t="shared" ref="E127:G127" si="10">E$117</f>
        <v>Total variance to totex allowance - real - wholesale</v>
      </c>
      <c r="F127" s="1">
        <f t="shared" si="10"/>
        <v>0</v>
      </c>
      <c r="G127" s="18" t="str">
        <f t="shared" si="10"/>
        <v>£m</v>
      </c>
      <c r="H127" s="1"/>
    </row>
    <row r="128" spans="2:8" outlineLevel="2" x14ac:dyDescent="0.25">
      <c r="E128" s="18" t="s">
        <v>1236</v>
      </c>
      <c r="F128" s="17">
        <f>IF($F126=0,0,ABS($F127)/$F126)</f>
        <v>0</v>
      </c>
      <c r="G128" s="18" t="s">
        <v>451</v>
      </c>
      <c r="H128" s="17"/>
    </row>
    <row r="129" spans="1:8" outlineLevel="1" x14ac:dyDescent="0.25"/>
    <row r="131" spans="1:8" x14ac:dyDescent="0.25">
      <c r="A131" s="16" t="s">
        <v>1237</v>
      </c>
    </row>
    <row r="132" spans="1:8" outlineLevel="1" x14ac:dyDescent="0.25">
      <c r="B132" s="16" t="s">
        <v>1238</v>
      </c>
    </row>
    <row r="133" spans="1:8" outlineLevel="2" x14ac:dyDescent="0.25">
      <c r="A133" s="5"/>
      <c r="B133" s="5"/>
      <c r="C133" s="10"/>
      <c r="D133" s="11"/>
      <c r="E133" s="6" t="str">
        <f>Base!E$387</f>
        <v xml:space="preserve">Active totex adjustment - base - real (WR) </v>
      </c>
      <c r="F133" s="2">
        <f>Base!F$387</f>
        <v>0</v>
      </c>
      <c r="G133" s="6" t="str">
        <f>Base!G$387</f>
        <v>£m</v>
      </c>
      <c r="H133" s="1"/>
    </row>
    <row r="134" spans="1:8" outlineLevel="3" x14ac:dyDescent="0.25">
      <c r="A134" s="5"/>
      <c r="B134" s="5"/>
      <c r="C134" s="10"/>
      <c r="D134" s="11"/>
      <c r="E134" s="6" t="str">
        <f>Base!E$388</f>
        <v xml:space="preserve">Active totex adjustment - base - real (WN+) </v>
      </c>
      <c r="F134" s="2">
        <f>Base!F$388</f>
        <v>0</v>
      </c>
      <c r="G134" s="6" t="str">
        <f>Base!G$388</f>
        <v>£m</v>
      </c>
      <c r="H134" s="1"/>
    </row>
    <row r="135" spans="1:8" outlineLevel="3" x14ac:dyDescent="0.25">
      <c r="A135" s="5"/>
      <c r="B135" s="5"/>
      <c r="C135" s="10"/>
      <c r="D135" s="11"/>
      <c r="E135" s="6" t="str">
        <f>Base!E$389</f>
        <v xml:space="preserve">Active totex adjustment - base - real (WWN+) </v>
      </c>
      <c r="F135" s="2">
        <f>Base!F$389</f>
        <v>0</v>
      </c>
      <c r="G135" s="6" t="str">
        <f>Base!G$389</f>
        <v>£m</v>
      </c>
      <c r="H135" s="1"/>
    </row>
    <row r="136" spans="1:8" outlineLevel="3" x14ac:dyDescent="0.25">
      <c r="A136" s="5"/>
      <c r="B136" s="5"/>
      <c r="C136" s="10"/>
      <c r="D136" s="11"/>
      <c r="E136" s="6" t="str">
        <f>Base!E$390</f>
        <v xml:space="preserve">Active totex adjustment - base - real (BIO) </v>
      </c>
      <c r="F136" s="2">
        <f>Base!F$390</f>
        <v>0</v>
      </c>
      <c r="G136" s="6" t="str">
        <f>Base!G$390</f>
        <v>£m</v>
      </c>
      <c r="H136" s="1"/>
    </row>
    <row r="137" spans="1:8" outlineLevel="3" x14ac:dyDescent="0.25">
      <c r="A137" s="5"/>
      <c r="B137" s="5"/>
      <c r="C137" s="10"/>
      <c r="D137" s="11"/>
      <c r="E137" s="6" t="str">
        <f>Base!E$391</f>
        <v xml:space="preserve">Active totex adjustment - base - real (ADDN1) </v>
      </c>
      <c r="F137" s="2">
        <f>Base!F$391</f>
        <v>0</v>
      </c>
      <c r="G137" s="6" t="str">
        <f>Base!G$391</f>
        <v>£m</v>
      </c>
      <c r="H137" s="1"/>
    </row>
    <row r="138" spans="1:8" outlineLevel="3" x14ac:dyDescent="0.25">
      <c r="A138" s="5"/>
      <c r="B138" s="5"/>
      <c r="C138" s="10"/>
      <c r="D138" s="11"/>
      <c r="E138" s="6" t="str">
        <f>Base!E$392</f>
        <v xml:space="preserve">Active totex adjustment - base - real (ADDN2) </v>
      </c>
      <c r="F138" s="2">
        <f>Base!F$392</f>
        <v>0</v>
      </c>
      <c r="G138" s="6" t="str">
        <f>Base!G$392</f>
        <v>£m</v>
      </c>
      <c r="H138" s="1"/>
    </row>
    <row r="139" spans="1:8" outlineLevel="2" x14ac:dyDescent="0.25">
      <c r="A139" s="5"/>
      <c r="B139" s="5"/>
      <c r="C139" s="10"/>
      <c r="D139" s="11"/>
      <c r="E139" s="6" t="str">
        <f>Enhancement!E$1074</f>
        <v xml:space="preserve">Active totex adjustment - enhancement - real (WR) </v>
      </c>
      <c r="F139" s="2">
        <f>Enhancement!F$1074</f>
        <v>0</v>
      </c>
      <c r="G139" s="6" t="str">
        <f>Enhancement!G$1074</f>
        <v>£m</v>
      </c>
      <c r="H139" s="1"/>
    </row>
    <row r="140" spans="1:8" outlineLevel="3" x14ac:dyDescent="0.25">
      <c r="A140" s="5"/>
      <c r="B140" s="5"/>
      <c r="C140" s="10"/>
      <c r="D140" s="11"/>
      <c r="E140" s="6" t="str">
        <f>Enhancement!E$1075</f>
        <v xml:space="preserve">Active totex adjustment - enhancement - real (WN+) </v>
      </c>
      <c r="F140" s="2">
        <f>Enhancement!F$1075</f>
        <v>0</v>
      </c>
      <c r="G140" s="6" t="str">
        <f>Enhancement!G$1075</f>
        <v>£m</v>
      </c>
      <c r="H140" s="1"/>
    </row>
    <row r="141" spans="1:8" outlineLevel="3" x14ac:dyDescent="0.25">
      <c r="A141" s="5"/>
      <c r="B141" s="5"/>
      <c r="C141" s="10"/>
      <c r="D141" s="11"/>
      <c r="E141" s="6" t="str">
        <f>Enhancement!E$1076</f>
        <v xml:space="preserve">Active totex adjustment - enhancement - real (WWN+) </v>
      </c>
      <c r="F141" s="2">
        <f>Enhancement!F$1076</f>
        <v>0</v>
      </c>
      <c r="G141" s="6" t="str">
        <f>Enhancement!G$1076</f>
        <v>£m</v>
      </c>
      <c r="H141" s="1"/>
    </row>
    <row r="142" spans="1:8" outlineLevel="3" x14ac:dyDescent="0.25">
      <c r="A142" s="5"/>
      <c r="B142" s="5"/>
      <c r="C142" s="10"/>
      <c r="D142" s="11"/>
      <c r="E142" s="6" t="str">
        <f>Enhancement!E$1077</f>
        <v xml:space="preserve">Active totex adjustment - enhancement - real (BIO) </v>
      </c>
      <c r="F142" s="2">
        <f>Enhancement!F$1077</f>
        <v>0</v>
      </c>
      <c r="G142" s="6" t="str">
        <f>Enhancement!G$1077</f>
        <v>£m</v>
      </c>
      <c r="H142" s="1"/>
    </row>
    <row r="143" spans="1:8" outlineLevel="3" x14ac:dyDescent="0.25">
      <c r="A143" s="5"/>
      <c r="B143" s="5"/>
      <c r="C143" s="10"/>
      <c r="D143" s="11"/>
      <c r="E143" s="6" t="str">
        <f>Enhancement!E$1078</f>
        <v xml:space="preserve">Active totex adjustment - enhancement - real (ADDN1) </v>
      </c>
      <c r="F143" s="2">
        <f>Enhancement!F$1078</f>
        <v>0</v>
      </c>
      <c r="G143" s="6" t="str">
        <f>Enhancement!G$1078</f>
        <v>£m</v>
      </c>
      <c r="H143" s="1"/>
    </row>
    <row r="144" spans="1:8" outlineLevel="3" x14ac:dyDescent="0.25">
      <c r="A144" s="5"/>
      <c r="B144" s="5"/>
      <c r="C144" s="10"/>
      <c r="D144" s="11"/>
      <c r="E144" s="6" t="str">
        <f>Enhancement!E$1079</f>
        <v xml:space="preserve">Active totex adjustment - enhancement - real (ADDN2) </v>
      </c>
      <c r="F144" s="2">
        <f>Enhancement!F$1079</f>
        <v>0</v>
      </c>
      <c r="G144" s="6" t="str">
        <f>Enhancement!G$1079</f>
        <v>£m</v>
      </c>
      <c r="H144" s="1"/>
    </row>
    <row r="145" spans="1:8" outlineLevel="2" x14ac:dyDescent="0.25">
      <c r="A145" s="5"/>
      <c r="B145" s="5"/>
      <c r="C145" s="10"/>
      <c r="D145" s="11"/>
      <c r="E145" s="6" t="str">
        <f>'Bespoke items'!E$90</f>
        <v xml:space="preserve">Active totex adjustment - bespoke items - real (WR) </v>
      </c>
      <c r="F145" s="2">
        <f>'Bespoke items'!F$90</f>
        <v>0</v>
      </c>
      <c r="G145" s="6" t="str">
        <f>'Bespoke items'!G$90</f>
        <v>£m</v>
      </c>
      <c r="H145" s="1"/>
    </row>
    <row r="146" spans="1:8" outlineLevel="3" x14ac:dyDescent="0.25">
      <c r="A146" s="5"/>
      <c r="B146" s="5"/>
      <c r="C146" s="10"/>
      <c r="D146" s="11"/>
      <c r="E146" s="6" t="str">
        <f>'Bespoke items'!E$91</f>
        <v xml:space="preserve">Active totex adjustment - bespoke items - real (WN+) </v>
      </c>
      <c r="F146" s="2">
        <f>'Bespoke items'!F$91</f>
        <v>0</v>
      </c>
      <c r="G146" s="6" t="str">
        <f>'Bespoke items'!G$91</f>
        <v>£m</v>
      </c>
      <c r="H146" s="1"/>
    </row>
    <row r="147" spans="1:8" outlineLevel="3" x14ac:dyDescent="0.25">
      <c r="A147" s="5"/>
      <c r="B147" s="5"/>
      <c r="C147" s="10"/>
      <c r="D147" s="11"/>
      <c r="E147" s="6" t="str">
        <f>'Bespoke items'!E$92</f>
        <v xml:space="preserve">Active totex adjustment - bespoke items - real (WWN+) </v>
      </c>
      <c r="F147" s="2">
        <f>'Bespoke items'!F$92</f>
        <v>0</v>
      </c>
      <c r="G147" s="6" t="str">
        <f>'Bespoke items'!G$92</f>
        <v>£m</v>
      </c>
      <c r="H147" s="1"/>
    </row>
    <row r="148" spans="1:8" outlineLevel="3" x14ac:dyDescent="0.25">
      <c r="A148" s="5"/>
      <c r="B148" s="5"/>
      <c r="C148" s="10"/>
      <c r="D148" s="11"/>
      <c r="E148" s="6" t="str">
        <f>'Bespoke items'!E$93</f>
        <v xml:space="preserve">Active totex adjustment - bespoke items - real (BIO) </v>
      </c>
      <c r="F148" s="2">
        <f>'Bespoke items'!F$93</f>
        <v>0</v>
      </c>
      <c r="G148" s="6" t="str">
        <f>'Bespoke items'!G$93</f>
        <v>£m</v>
      </c>
      <c r="H148" s="1"/>
    </row>
    <row r="149" spans="1:8" outlineLevel="3" x14ac:dyDescent="0.25">
      <c r="A149" s="5"/>
      <c r="B149" s="5"/>
      <c r="C149" s="10"/>
      <c r="D149" s="11"/>
      <c r="E149" s="6" t="str">
        <f>'Bespoke items'!E$94</f>
        <v xml:space="preserve">Active totex adjustment - bespoke items - real (ADDN1) </v>
      </c>
      <c r="F149" s="2">
        <f>'Bespoke items'!F$94</f>
        <v>0</v>
      </c>
      <c r="G149" s="6" t="str">
        <f>'Bespoke items'!G$94</f>
        <v>£m</v>
      </c>
      <c r="H149" s="1"/>
    </row>
    <row r="150" spans="1:8" outlineLevel="3" x14ac:dyDescent="0.25">
      <c r="A150" s="5"/>
      <c r="B150" s="5"/>
      <c r="C150" s="10"/>
      <c r="D150" s="11"/>
      <c r="E150" s="6" t="str">
        <f>'Bespoke items'!E$95</f>
        <v xml:space="preserve">Active totex adjustment - bespoke items - real (ADDN2) </v>
      </c>
      <c r="F150" s="2">
        <f>'Bespoke items'!F$95</f>
        <v>0</v>
      </c>
      <c r="G150" s="6" t="str">
        <f>'Bespoke items'!G$95</f>
        <v>£m</v>
      </c>
      <c r="H150" s="1"/>
    </row>
    <row r="151" spans="1:8" outlineLevel="2" x14ac:dyDescent="0.25">
      <c r="E151" s="18" t="s">
        <v>1239</v>
      </c>
      <c r="F151" s="1">
        <f t="shared" ref="F151:F156" si="11">SUM($F133,$F139,$F145)</f>
        <v>0</v>
      </c>
      <c r="G151" s="18" t="s">
        <v>212</v>
      </c>
      <c r="H151" s="1"/>
    </row>
    <row r="152" spans="1:8" outlineLevel="3" x14ac:dyDescent="0.25">
      <c r="E152" s="18" t="s">
        <v>1240</v>
      </c>
      <c r="F152" s="1">
        <f t="shared" si="11"/>
        <v>0</v>
      </c>
      <c r="G152" s="18" t="s">
        <v>212</v>
      </c>
      <c r="H152" s="1"/>
    </row>
    <row r="153" spans="1:8" outlineLevel="3" x14ac:dyDescent="0.25">
      <c r="E153" s="18" t="s">
        <v>1241</v>
      </c>
      <c r="F153" s="1">
        <f t="shared" si="11"/>
        <v>0</v>
      </c>
      <c r="G153" s="18" t="s">
        <v>212</v>
      </c>
      <c r="H153" s="1"/>
    </row>
    <row r="154" spans="1:8" outlineLevel="3" x14ac:dyDescent="0.25">
      <c r="E154" s="18" t="s">
        <v>1242</v>
      </c>
      <c r="F154" s="1">
        <f t="shared" si="11"/>
        <v>0</v>
      </c>
      <c r="G154" s="18" t="s">
        <v>212</v>
      </c>
      <c r="H154" s="1"/>
    </row>
    <row r="155" spans="1:8" outlineLevel="3" x14ac:dyDescent="0.25">
      <c r="E155" s="18" t="s">
        <v>1243</v>
      </c>
      <c r="F155" s="1">
        <f t="shared" si="11"/>
        <v>0</v>
      </c>
      <c r="G155" s="18" t="s">
        <v>212</v>
      </c>
      <c r="H155" s="1"/>
    </row>
    <row r="156" spans="1:8" outlineLevel="3" x14ac:dyDescent="0.25">
      <c r="E156" s="18" t="s">
        <v>1244</v>
      </c>
      <c r="F156" s="1">
        <f t="shared" si="11"/>
        <v>0</v>
      </c>
      <c r="G156" s="18" t="s">
        <v>212</v>
      </c>
      <c r="H156" s="1"/>
    </row>
    <row r="157" spans="1:8" outlineLevel="1" x14ac:dyDescent="0.25"/>
    <row r="158" spans="1:8" outlineLevel="1" x14ac:dyDescent="0.25"/>
    <row r="159" spans="1:8" outlineLevel="1" x14ac:dyDescent="0.25">
      <c r="B159" s="16" t="s">
        <v>1245</v>
      </c>
    </row>
    <row r="160" spans="1:8" outlineLevel="2" x14ac:dyDescent="0.25">
      <c r="E160" s="18" t="str">
        <f t="shared" ref="E160:G160" si="12">E$151</f>
        <v xml:space="preserve">Total totex adjustment - pre aggregate sharing mechanism - real (WR) </v>
      </c>
      <c r="F160" s="1">
        <f t="shared" si="12"/>
        <v>0</v>
      </c>
      <c r="G160" s="18" t="str">
        <f t="shared" si="12"/>
        <v>£m</v>
      </c>
      <c r="H160" s="1"/>
    </row>
    <row r="161" spans="1:8" outlineLevel="3" x14ac:dyDescent="0.25">
      <c r="E161" s="18" t="str">
        <f t="shared" ref="E161:G161" si="13">E$152</f>
        <v xml:space="preserve">Total totex adjustment - pre aggregate sharing mechanism - real (WN+) </v>
      </c>
      <c r="F161" s="1">
        <f t="shared" si="13"/>
        <v>0</v>
      </c>
      <c r="G161" s="18" t="str">
        <f t="shared" si="13"/>
        <v>£m</v>
      </c>
      <c r="H161" s="1"/>
    </row>
    <row r="162" spans="1:8" outlineLevel="3" x14ac:dyDescent="0.25">
      <c r="E162" s="18" t="str">
        <f t="shared" ref="E162:G162" si="14">E$153</f>
        <v xml:space="preserve">Total totex adjustment - pre aggregate sharing mechanism - real (WWN+) </v>
      </c>
      <c r="F162" s="1">
        <f t="shared" si="14"/>
        <v>0</v>
      </c>
      <c r="G162" s="18" t="str">
        <f t="shared" si="14"/>
        <v>£m</v>
      </c>
      <c r="H162" s="1"/>
    </row>
    <row r="163" spans="1:8" outlineLevel="3" x14ac:dyDescent="0.25">
      <c r="E163" s="18" t="str">
        <f t="shared" ref="E163:G163" si="15">E$154</f>
        <v xml:space="preserve">Total totex adjustment - pre aggregate sharing mechanism - real (BIO) </v>
      </c>
      <c r="F163" s="1">
        <f t="shared" si="15"/>
        <v>0</v>
      </c>
      <c r="G163" s="18" t="str">
        <f t="shared" si="15"/>
        <v>£m</v>
      </c>
      <c r="H163" s="1"/>
    </row>
    <row r="164" spans="1:8" outlineLevel="3" x14ac:dyDescent="0.25">
      <c r="E164" s="18" t="str">
        <f t="shared" ref="E164:G164" si="16">E$155</f>
        <v xml:space="preserve">Total totex adjustment - pre aggregate sharing mechanism - real (ADDN1) </v>
      </c>
      <c r="F164" s="1">
        <f t="shared" si="16"/>
        <v>0</v>
      </c>
      <c r="G164" s="18" t="str">
        <f t="shared" si="16"/>
        <v>£m</v>
      </c>
      <c r="H164" s="1"/>
    </row>
    <row r="165" spans="1:8" outlineLevel="3" x14ac:dyDescent="0.25">
      <c r="E165" s="18" t="str">
        <f t="shared" ref="E165:G165" si="17">E$156</f>
        <v xml:space="preserve">Total totex adjustment - pre aggregate sharing mechanism - real (ADDN2) </v>
      </c>
      <c r="F165" s="1">
        <f t="shared" si="17"/>
        <v>0</v>
      </c>
      <c r="G165" s="18" t="str">
        <f t="shared" si="17"/>
        <v>£m</v>
      </c>
      <c r="H165" s="1"/>
    </row>
    <row r="166" spans="1:8" outlineLevel="2" x14ac:dyDescent="0.25">
      <c r="E166" s="18" t="s">
        <v>1245</v>
      </c>
      <c r="F166" s="1">
        <f>ABS(SUM($F160:$F165))</f>
        <v>0</v>
      </c>
      <c r="G166" s="18" t="s">
        <v>212</v>
      </c>
      <c r="H166" s="1"/>
    </row>
    <row r="167" spans="1:8" outlineLevel="1" x14ac:dyDescent="0.25"/>
    <row r="169" spans="1:8" x14ac:dyDescent="0.25">
      <c r="A169" s="16" t="s">
        <v>1246</v>
      </c>
    </row>
    <row r="170" spans="1:8" outlineLevel="1" x14ac:dyDescent="0.25">
      <c r="B170" s="16" t="s">
        <v>1247</v>
      </c>
    </row>
    <row r="171" spans="1:8" outlineLevel="2" x14ac:dyDescent="0.25">
      <c r="E171" s="18" t="str">
        <f t="shared" ref="E171:G171" si="18">E$117</f>
        <v>Total variance to totex allowance - real - wholesale</v>
      </c>
      <c r="F171" s="1">
        <f t="shared" si="18"/>
        <v>0</v>
      </c>
      <c r="G171" s="18" t="str">
        <f t="shared" si="18"/>
        <v>£m</v>
      </c>
      <c r="H171" s="1"/>
    </row>
    <row r="172" spans="1:8" outlineLevel="2" x14ac:dyDescent="0.25">
      <c r="E172" s="18" t="s">
        <v>1247</v>
      </c>
      <c r="F172" s="1">
        <f>ABS($F171)</f>
        <v>0</v>
      </c>
      <c r="G172" s="18" t="s">
        <v>212</v>
      </c>
      <c r="H172" s="1"/>
    </row>
    <row r="173" spans="1:8" outlineLevel="1" x14ac:dyDescent="0.25"/>
    <row r="174" spans="1:8" outlineLevel="1" x14ac:dyDescent="0.25"/>
    <row r="175" spans="1:8" outlineLevel="1" x14ac:dyDescent="0.25">
      <c r="B175" s="16" t="s">
        <v>1248</v>
      </c>
    </row>
    <row r="176" spans="1:8" outlineLevel="2" x14ac:dyDescent="0.25">
      <c r="E176" s="18" t="str">
        <f t="shared" ref="E176:G176" si="19">E$172</f>
        <v>Total variance to totex allowance - real - wholesale (absolute)</v>
      </c>
      <c r="F176" s="1">
        <f t="shared" si="19"/>
        <v>0</v>
      </c>
      <c r="G176" s="18" t="str">
        <f t="shared" si="19"/>
        <v>£m</v>
      </c>
      <c r="H176" s="1"/>
    </row>
    <row r="177" spans="1:8" outlineLevel="2" x14ac:dyDescent="0.25">
      <c r="E177" s="18" t="str">
        <f t="shared" ref="E177:G177" si="20">E$166</f>
        <v>Total totex adjustment - pre aggregate sharing mechanism - real - wholesale (absolute)</v>
      </c>
      <c r="F177" s="1">
        <f t="shared" si="20"/>
        <v>0</v>
      </c>
      <c r="G177" s="18" t="str">
        <f t="shared" si="20"/>
        <v>£m</v>
      </c>
      <c r="H177" s="1"/>
    </row>
    <row r="178" spans="1:8" outlineLevel="2" x14ac:dyDescent="0.25">
      <c r="E178" s="18" t="s">
        <v>1248</v>
      </c>
      <c r="F178" s="1">
        <f>ABS($F176-$F177)</f>
        <v>0</v>
      </c>
      <c r="G178" s="18" t="s">
        <v>212</v>
      </c>
      <c r="H178" s="1"/>
    </row>
    <row r="179" spans="1:8" outlineLevel="1" x14ac:dyDescent="0.25"/>
    <row r="180" spans="1:8" outlineLevel="1" x14ac:dyDescent="0.25"/>
    <row r="181" spans="1:8" outlineLevel="1" x14ac:dyDescent="0.25">
      <c r="B181" s="16" t="s">
        <v>1249</v>
      </c>
    </row>
    <row r="182" spans="1:8" outlineLevel="2" x14ac:dyDescent="0.25">
      <c r="E182" s="18" t="str">
        <f t="shared" ref="E182:G182" si="21">E$19</f>
        <v>5 year sum of regulated equity - wholesale - real</v>
      </c>
      <c r="F182" s="1">
        <f t="shared" si="21"/>
        <v>0</v>
      </c>
      <c r="G182" s="18" t="str">
        <f t="shared" si="21"/>
        <v>£m</v>
      </c>
      <c r="H182" s="1"/>
    </row>
    <row r="183" spans="1:8" outlineLevel="2" x14ac:dyDescent="0.25">
      <c r="E183" s="18" t="str">
        <f t="shared" ref="E183:G183" si="22">E$178</f>
        <v>Total variance not shared pre aggregate sharing mechanism - real - wholesale (absolute)</v>
      </c>
      <c r="F183" s="1">
        <f t="shared" si="22"/>
        <v>0</v>
      </c>
      <c r="G183" s="18" t="str">
        <f t="shared" si="22"/>
        <v>£m</v>
      </c>
      <c r="H183" s="1"/>
    </row>
    <row r="184" spans="1:8" outlineLevel="2" x14ac:dyDescent="0.25">
      <c r="E184" s="18" t="s">
        <v>1249</v>
      </c>
      <c r="F184" s="17">
        <f>IF($F182=0,0,$F183/$F182)</f>
        <v>0</v>
      </c>
      <c r="G184" s="18" t="s">
        <v>451</v>
      </c>
      <c r="H184" s="17"/>
    </row>
    <row r="185" spans="1:8" outlineLevel="1" x14ac:dyDescent="0.25"/>
    <row r="186" spans="1:8" outlineLevel="1" x14ac:dyDescent="0.25"/>
    <row r="187" spans="1:8" outlineLevel="1" x14ac:dyDescent="0.25">
      <c r="B187" s="16" t="s">
        <v>1250</v>
      </c>
    </row>
    <row r="188" spans="1:8" outlineLevel="2" x14ac:dyDescent="0.25">
      <c r="A188" s="5"/>
      <c r="B188" s="5"/>
      <c r="C188" s="10"/>
      <c r="D188" s="11"/>
      <c r="E188" s="6" t="str">
        <f>Inputs!E$412</f>
        <v>Trigger point on aggregate sharing mechanism</v>
      </c>
      <c r="F188" s="7">
        <f>Inputs!F$412</f>
        <v>0</v>
      </c>
      <c r="G188" s="6" t="str">
        <f>Inputs!G$412</f>
        <v>%</v>
      </c>
      <c r="H188" s="17"/>
    </row>
    <row r="189" spans="1:8" outlineLevel="2" x14ac:dyDescent="0.25">
      <c r="E189" s="18" t="str">
        <f t="shared" ref="E189:G189" si="23">E$19</f>
        <v>5 year sum of regulated equity - wholesale - real</v>
      </c>
      <c r="F189" s="1">
        <f t="shared" si="23"/>
        <v>0</v>
      </c>
      <c r="G189" s="18" t="str">
        <f t="shared" si="23"/>
        <v>£m</v>
      </c>
      <c r="H189" s="1"/>
    </row>
    <row r="190" spans="1:8" outlineLevel="2" x14ac:dyDescent="0.25">
      <c r="E190" s="18" t="s">
        <v>1250</v>
      </c>
      <c r="F190" s="1">
        <f>$F188*$F189</f>
        <v>0</v>
      </c>
      <c r="G190" s="18" t="s">
        <v>212</v>
      </c>
      <c r="H190" s="1"/>
    </row>
    <row r="191" spans="1:8" outlineLevel="1" x14ac:dyDescent="0.25"/>
    <row r="192" spans="1:8" outlineLevel="1" x14ac:dyDescent="0.25"/>
    <row r="193" spans="1:8" outlineLevel="1" x14ac:dyDescent="0.25">
      <c r="B193" s="16" t="s">
        <v>1251</v>
      </c>
    </row>
    <row r="194" spans="1:8" outlineLevel="2" x14ac:dyDescent="0.25">
      <c r="E194" s="18" t="str">
        <f t="shared" ref="E194:G194" si="24">E$178</f>
        <v>Total variance not shared pre aggregate sharing mechanism - real - wholesale (absolute)</v>
      </c>
      <c r="F194" s="1">
        <f t="shared" si="24"/>
        <v>0</v>
      </c>
      <c r="G194" s="18" t="str">
        <f t="shared" si="24"/>
        <v>£m</v>
      </c>
      <c r="H194" s="1"/>
    </row>
    <row r="195" spans="1:8" outlineLevel="2" x14ac:dyDescent="0.25">
      <c r="E195" s="18" t="str">
        <f t="shared" ref="E195:G195" si="25">E$190</f>
        <v>Variance before aggregate sharing mechanism operates - real</v>
      </c>
      <c r="F195" s="1">
        <f t="shared" si="25"/>
        <v>0</v>
      </c>
      <c r="G195" s="18" t="str">
        <f t="shared" si="25"/>
        <v>£m</v>
      </c>
      <c r="H195" s="1"/>
    </row>
    <row r="196" spans="1:8" outlineLevel="2" x14ac:dyDescent="0.25">
      <c r="E196" s="18" t="s">
        <v>1251</v>
      </c>
      <c r="F196" s="1">
        <f>IF($F194-$F195&lt;0,0,$F194-$F195)</f>
        <v>0</v>
      </c>
      <c r="G196" s="18" t="s">
        <v>212</v>
      </c>
      <c r="H196" s="1"/>
    </row>
    <row r="197" spans="1:8" outlineLevel="1" x14ac:dyDescent="0.25"/>
    <row r="198" spans="1:8" outlineLevel="1" x14ac:dyDescent="0.25"/>
    <row r="199" spans="1:8" outlineLevel="1" x14ac:dyDescent="0.25">
      <c r="B199" s="16" t="s">
        <v>1252</v>
      </c>
    </row>
    <row r="200" spans="1:8" outlineLevel="2" x14ac:dyDescent="0.25">
      <c r="E200" s="18" t="str">
        <f t="shared" ref="E200:G200" si="26">E$196</f>
        <v>Total variance subject to aggregate sharing mechanism - real</v>
      </c>
      <c r="F200" s="1">
        <f t="shared" si="26"/>
        <v>0</v>
      </c>
      <c r="G200" s="18" t="str">
        <f t="shared" si="26"/>
        <v>£m</v>
      </c>
      <c r="H200" s="1"/>
    </row>
    <row r="201" spans="1:8" outlineLevel="2" x14ac:dyDescent="0.25">
      <c r="A201" s="5"/>
      <c r="B201" s="5"/>
      <c r="C201" s="10"/>
      <c r="D201" s="11"/>
      <c r="E201" s="6" t="str">
        <f>Inputs!E$413</f>
        <v>Adjustment to ASM total adjustment amount</v>
      </c>
      <c r="F201" s="7">
        <f>Inputs!F$413</f>
        <v>0</v>
      </c>
      <c r="G201" s="6" t="str">
        <f>Inputs!G$413</f>
        <v>%</v>
      </c>
      <c r="H201" s="17"/>
    </row>
    <row r="202" spans="1:8" outlineLevel="2" x14ac:dyDescent="0.25">
      <c r="E202" s="18" t="s">
        <v>1252</v>
      </c>
      <c r="F202" s="1">
        <f>$F200*$F201</f>
        <v>0</v>
      </c>
      <c r="G202" s="18" t="s">
        <v>212</v>
      </c>
      <c r="H202" s="1"/>
    </row>
    <row r="203" spans="1:8" outlineLevel="1" x14ac:dyDescent="0.25"/>
    <row r="205" spans="1:8" x14ac:dyDescent="0.25">
      <c r="A205" s="16" t="s">
        <v>1253</v>
      </c>
    </row>
    <row r="206" spans="1:8" outlineLevel="1" x14ac:dyDescent="0.25">
      <c r="B206" s="16" t="s">
        <v>1254</v>
      </c>
    </row>
    <row r="207" spans="1:8" outlineLevel="2" x14ac:dyDescent="0.25">
      <c r="E207" s="18" t="str">
        <f t="shared" ref="E207:G207" si="27">E$202</f>
        <v>Aggregate sharing mechanism adjustment amount - real (absolute)</v>
      </c>
      <c r="F207" s="1">
        <f t="shared" si="27"/>
        <v>0</v>
      </c>
      <c r="G207" s="18" t="str">
        <f t="shared" si="27"/>
        <v>£m</v>
      </c>
      <c r="H207" s="1"/>
    </row>
    <row r="208" spans="1:8" outlineLevel="2" x14ac:dyDescent="0.25">
      <c r="E208" s="18" t="str">
        <f t="shared" ref="E208:G208" si="28">E$122</f>
        <v>Sign of variance, 1 if adverse to the company and -1 otherwise</v>
      </c>
      <c r="F208" s="9">
        <f t="shared" si="28"/>
        <v>-1</v>
      </c>
      <c r="G208" s="18" t="str">
        <f t="shared" si="28"/>
        <v>sign</v>
      </c>
      <c r="H208" s="9"/>
    </row>
    <row r="209" spans="1:8" outlineLevel="2" x14ac:dyDescent="0.25">
      <c r="E209" s="18" t="s">
        <v>1254</v>
      </c>
      <c r="F209" s="1">
        <f>$F207*$F208</f>
        <v>0</v>
      </c>
      <c r="G209" s="18" t="s">
        <v>212</v>
      </c>
      <c r="H209" s="1"/>
    </row>
    <row r="210" spans="1:8" outlineLevel="1" x14ac:dyDescent="0.25"/>
    <row r="211" spans="1:8" outlineLevel="1" x14ac:dyDescent="0.25"/>
    <row r="212" spans="1:8" outlineLevel="1" x14ac:dyDescent="0.25">
      <c r="B212" s="16" t="s">
        <v>1255</v>
      </c>
    </row>
    <row r="213" spans="1:8" outlineLevel="2" x14ac:dyDescent="0.25">
      <c r="E213" s="18" t="str">
        <f t="shared" ref="E213:G213" si="29">E$166</f>
        <v>Total totex adjustment - pre aggregate sharing mechanism - real - wholesale (absolute)</v>
      </c>
      <c r="F213" s="1">
        <f t="shared" si="29"/>
        <v>0</v>
      </c>
      <c r="G213" s="18" t="str">
        <f t="shared" si="29"/>
        <v>£m</v>
      </c>
      <c r="H213" s="1"/>
    </row>
    <row r="214" spans="1:8" outlineLevel="2" x14ac:dyDescent="0.25">
      <c r="E214" s="18" t="str">
        <f t="shared" ref="E214:G214" si="30">E$122</f>
        <v>Sign of variance, 1 if adverse to the company and -1 otherwise</v>
      </c>
      <c r="F214" s="9">
        <f t="shared" si="30"/>
        <v>-1</v>
      </c>
      <c r="G214" s="18" t="str">
        <f t="shared" si="30"/>
        <v>sign</v>
      </c>
      <c r="H214" s="9"/>
    </row>
    <row r="215" spans="1:8" outlineLevel="2" x14ac:dyDescent="0.25">
      <c r="E215" s="18" t="s">
        <v>1255</v>
      </c>
      <c r="F215" s="1">
        <f>$F213*$F214</f>
        <v>0</v>
      </c>
      <c r="G215" s="18" t="s">
        <v>212</v>
      </c>
      <c r="H215" s="1"/>
    </row>
    <row r="216" spans="1:8" outlineLevel="1" x14ac:dyDescent="0.25"/>
    <row r="217" spans="1:8" outlineLevel="1" x14ac:dyDescent="0.25"/>
    <row r="218" spans="1:8" outlineLevel="1" x14ac:dyDescent="0.25">
      <c r="B218" s="16" t="s">
        <v>1256</v>
      </c>
    </row>
    <row r="219" spans="1:8" outlineLevel="2" x14ac:dyDescent="0.25">
      <c r="E219" s="18" t="str">
        <f t="shared" ref="E219:G219" si="31">E$209</f>
        <v>Aggregate sharing mechanism adjustment amount - real</v>
      </c>
      <c r="F219" s="1">
        <f t="shared" si="31"/>
        <v>0</v>
      </c>
      <c r="G219" s="18" t="str">
        <f t="shared" si="31"/>
        <v>£m</v>
      </c>
      <c r="H219" s="1"/>
    </row>
    <row r="220" spans="1:8" outlineLevel="2" x14ac:dyDescent="0.25">
      <c r="E220" s="18" t="str">
        <f t="shared" ref="E220:G220" si="32">E$215</f>
        <v>Total totex adjustment pre aggregate sharing mechanism - real - wholesale</v>
      </c>
      <c r="F220" s="1">
        <f t="shared" si="32"/>
        <v>0</v>
      </c>
      <c r="G220" s="18" t="str">
        <f t="shared" si="32"/>
        <v>£m</v>
      </c>
      <c r="H220" s="1"/>
    </row>
    <row r="221" spans="1:8" outlineLevel="2" x14ac:dyDescent="0.25">
      <c r="A221" s="5"/>
      <c r="B221" s="5"/>
      <c r="C221" s="10"/>
      <c r="D221" s="11"/>
      <c r="E221" s="6" t="s">
        <v>1256</v>
      </c>
      <c r="F221" s="2">
        <f>$F219+$F220</f>
        <v>0</v>
      </c>
      <c r="G221" s="6" t="s">
        <v>212</v>
      </c>
      <c r="H221" s="1"/>
    </row>
    <row r="222" spans="1:8" outlineLevel="1" x14ac:dyDescent="0.25"/>
    <row r="223" spans="1:8" outlineLevel="1" x14ac:dyDescent="0.25"/>
    <row r="224" spans="1:8" outlineLevel="1" x14ac:dyDescent="0.25">
      <c r="B224" s="16" t="s">
        <v>1257</v>
      </c>
    </row>
    <row r="225" spans="2:8" outlineLevel="2" x14ac:dyDescent="0.25">
      <c r="E225" s="18" t="str">
        <f t="shared" ref="E225:G225" si="33">E$221</f>
        <v>Total cost adjustment including aggregate sharing mechanism - real</v>
      </c>
      <c r="F225" s="1">
        <f t="shared" si="33"/>
        <v>0</v>
      </c>
      <c r="G225" s="18" t="str">
        <f t="shared" si="33"/>
        <v>£m</v>
      </c>
      <c r="H225" s="1"/>
    </row>
    <row r="226" spans="2:8" outlineLevel="2" x14ac:dyDescent="0.25">
      <c r="E226" s="18" t="s">
        <v>1257</v>
      </c>
      <c r="F226" s="1">
        <f>ABS($F225)</f>
        <v>0</v>
      </c>
      <c r="G226" s="18" t="s">
        <v>212</v>
      </c>
      <c r="H226" s="1"/>
    </row>
    <row r="227" spans="2:8" outlineLevel="1" x14ac:dyDescent="0.25"/>
    <row r="228" spans="2:8" outlineLevel="1" x14ac:dyDescent="0.25"/>
    <row r="229" spans="2:8" outlineLevel="1" x14ac:dyDescent="0.25">
      <c r="B229" s="16" t="s">
        <v>1258</v>
      </c>
    </row>
    <row r="230" spans="2:8" outlineLevel="2" x14ac:dyDescent="0.25">
      <c r="E230" s="18" t="str">
        <f t="shared" ref="E230:G230" si="34">E$19</f>
        <v>5 year sum of regulated equity - wholesale - real</v>
      </c>
      <c r="F230" s="1">
        <f t="shared" si="34"/>
        <v>0</v>
      </c>
      <c r="G230" s="18" t="str">
        <f t="shared" si="34"/>
        <v>£m</v>
      </c>
      <c r="H230" s="1"/>
    </row>
    <row r="231" spans="2:8" outlineLevel="2" x14ac:dyDescent="0.25">
      <c r="E231" s="18" t="str">
        <f t="shared" ref="E231:G231" si="35">E$221</f>
        <v>Total cost adjustment including aggregate sharing mechanism - real</v>
      </c>
      <c r="F231" s="1">
        <f t="shared" si="35"/>
        <v>0</v>
      </c>
      <c r="G231" s="18" t="str">
        <f t="shared" si="35"/>
        <v>£m</v>
      </c>
      <c r="H231" s="1"/>
    </row>
    <row r="232" spans="2:8" outlineLevel="2" x14ac:dyDescent="0.25">
      <c r="E232" s="18" t="s">
        <v>1258</v>
      </c>
      <c r="F232" s="17">
        <f>IF($F230=0,0,$F231/$F230)</f>
        <v>0</v>
      </c>
      <c r="G232" s="18" t="s">
        <v>451</v>
      </c>
      <c r="H232" s="17"/>
    </row>
    <row r="233" spans="2:8" outlineLevel="1" x14ac:dyDescent="0.25"/>
    <row r="234" spans="2:8" outlineLevel="1" x14ac:dyDescent="0.25"/>
    <row r="235" spans="2:8" outlineLevel="1" x14ac:dyDescent="0.25">
      <c r="B235" s="16" t="s">
        <v>1259</v>
      </c>
    </row>
    <row r="236" spans="2:8" outlineLevel="2" x14ac:dyDescent="0.25">
      <c r="E236" s="18" t="str">
        <f t="shared" ref="E236:G236" si="36">E$166</f>
        <v>Total totex adjustment - pre aggregate sharing mechanism - real - wholesale (absolute)</v>
      </c>
      <c r="F236" s="1">
        <f t="shared" si="36"/>
        <v>0</v>
      </c>
      <c r="G236" s="18" t="str">
        <f t="shared" si="36"/>
        <v>£m</v>
      </c>
      <c r="H236" s="1"/>
    </row>
    <row r="237" spans="2:8" outlineLevel="2" x14ac:dyDescent="0.25">
      <c r="E237" s="18" t="str">
        <f t="shared" ref="E237:G237" si="37">E$226</f>
        <v>Total cost adjustment including aggregate sharing mechanism - real (absolute)</v>
      </c>
      <c r="F237" s="1">
        <f t="shared" si="37"/>
        <v>0</v>
      </c>
      <c r="G237" s="18" t="str">
        <f t="shared" si="37"/>
        <v>£m</v>
      </c>
      <c r="H237" s="1"/>
    </row>
    <row r="238" spans="2:8" outlineLevel="2" x14ac:dyDescent="0.25">
      <c r="E238" s="18" t="s">
        <v>1259</v>
      </c>
      <c r="F238" s="19">
        <f>IF($F236=0,0,$F237/$F236)</f>
        <v>0</v>
      </c>
      <c r="G238" s="18" t="s">
        <v>580</v>
      </c>
      <c r="H238" s="19"/>
    </row>
    <row r="239" spans="2:8" outlineLevel="1" x14ac:dyDescent="0.25"/>
    <row r="240" spans="2:8" outlineLevel="1" x14ac:dyDescent="0.25"/>
    <row r="241" spans="1:8" outlineLevel="1" x14ac:dyDescent="0.25">
      <c r="B241" s="16" t="s">
        <v>1260</v>
      </c>
    </row>
    <row r="242" spans="1:8" outlineLevel="2" x14ac:dyDescent="0.25">
      <c r="A242" s="5"/>
      <c r="B242" s="5"/>
      <c r="C242" s="10"/>
      <c r="D242" s="11"/>
      <c r="E242" s="6" t="str">
        <f>Base!E$387</f>
        <v xml:space="preserve">Active totex adjustment - base - real (WR) </v>
      </c>
      <c r="F242" s="2">
        <f>Base!F$387</f>
        <v>0</v>
      </c>
      <c r="G242" s="6" t="str">
        <f>Base!G$387</f>
        <v>£m</v>
      </c>
      <c r="H242" s="1"/>
    </row>
    <row r="243" spans="1:8" outlineLevel="3" x14ac:dyDescent="0.25">
      <c r="A243" s="5"/>
      <c r="B243" s="5"/>
      <c r="C243" s="10"/>
      <c r="D243" s="11"/>
      <c r="E243" s="6" t="str">
        <f>Base!E$388</f>
        <v xml:space="preserve">Active totex adjustment - base - real (WN+) </v>
      </c>
      <c r="F243" s="2">
        <f>Base!F$388</f>
        <v>0</v>
      </c>
      <c r="G243" s="6" t="str">
        <f>Base!G$388</f>
        <v>£m</v>
      </c>
      <c r="H243" s="1"/>
    </row>
    <row r="244" spans="1:8" outlineLevel="3" x14ac:dyDescent="0.25">
      <c r="A244" s="5"/>
      <c r="B244" s="5"/>
      <c r="C244" s="10"/>
      <c r="D244" s="11"/>
      <c r="E244" s="6" t="str">
        <f>Base!E$389</f>
        <v xml:space="preserve">Active totex adjustment - base - real (WWN+) </v>
      </c>
      <c r="F244" s="2">
        <f>Base!F$389</f>
        <v>0</v>
      </c>
      <c r="G244" s="6" t="str">
        <f>Base!G$389</f>
        <v>£m</v>
      </c>
      <c r="H244" s="1"/>
    </row>
    <row r="245" spans="1:8" outlineLevel="3" x14ac:dyDescent="0.25">
      <c r="A245" s="5"/>
      <c r="B245" s="5"/>
      <c r="C245" s="10"/>
      <c r="D245" s="11"/>
      <c r="E245" s="6" t="str">
        <f>Base!E$390</f>
        <v xml:space="preserve">Active totex adjustment - base - real (BIO) </v>
      </c>
      <c r="F245" s="2">
        <f>Base!F$390</f>
        <v>0</v>
      </c>
      <c r="G245" s="6" t="str">
        <f>Base!G$390</f>
        <v>£m</v>
      </c>
      <c r="H245" s="1"/>
    </row>
    <row r="246" spans="1:8" outlineLevel="3" x14ac:dyDescent="0.25">
      <c r="A246" s="5"/>
      <c r="B246" s="5"/>
      <c r="C246" s="10"/>
      <c r="D246" s="11"/>
      <c r="E246" s="6" t="str">
        <f>Base!E$391</f>
        <v xml:space="preserve">Active totex adjustment - base - real (ADDN1) </v>
      </c>
      <c r="F246" s="2">
        <f>Base!F$391</f>
        <v>0</v>
      </c>
      <c r="G246" s="6" t="str">
        <f>Base!G$391</f>
        <v>£m</v>
      </c>
      <c r="H246" s="1"/>
    </row>
    <row r="247" spans="1:8" outlineLevel="3" x14ac:dyDescent="0.25">
      <c r="A247" s="5"/>
      <c r="B247" s="5"/>
      <c r="C247" s="10"/>
      <c r="D247" s="11"/>
      <c r="E247" s="6" t="str">
        <f>Base!E$392</f>
        <v xml:space="preserve">Active totex adjustment - base - real (ADDN2) </v>
      </c>
      <c r="F247" s="2">
        <f>Base!F$392</f>
        <v>0</v>
      </c>
      <c r="G247" s="6" t="str">
        <f>Base!G$392</f>
        <v>£m</v>
      </c>
      <c r="H247" s="1"/>
    </row>
    <row r="248" spans="1:8" outlineLevel="2" x14ac:dyDescent="0.25">
      <c r="E248" s="18" t="str">
        <f t="shared" ref="E248:G248" si="38">E$238</f>
        <v>Aggregate sharing mechanism cost adjustment factor</v>
      </c>
      <c r="F248" s="19">
        <f t="shared" si="38"/>
        <v>0</v>
      </c>
      <c r="G248" s="18" t="str">
        <f t="shared" si="38"/>
        <v>factor</v>
      </c>
      <c r="H248" s="19"/>
    </row>
    <row r="249" spans="1:8" outlineLevel="2" x14ac:dyDescent="0.25">
      <c r="A249" s="5"/>
      <c r="B249" s="5"/>
      <c r="C249" s="10"/>
      <c r="D249" s="11"/>
      <c r="E249" s="6" t="s">
        <v>1261</v>
      </c>
      <c r="F249" s="2">
        <f t="shared" ref="F249:F254" si="39">$F242*$F$248</f>
        <v>0</v>
      </c>
      <c r="G249" s="6" t="s">
        <v>212</v>
      </c>
      <c r="H249" s="1"/>
    </row>
    <row r="250" spans="1:8" outlineLevel="3" x14ac:dyDescent="0.25">
      <c r="A250" s="5"/>
      <c r="B250" s="5"/>
      <c r="C250" s="10"/>
      <c r="D250" s="11"/>
      <c r="E250" s="6" t="s">
        <v>1262</v>
      </c>
      <c r="F250" s="2">
        <f t="shared" si="39"/>
        <v>0</v>
      </c>
      <c r="G250" s="6" t="s">
        <v>212</v>
      </c>
      <c r="H250" s="1"/>
    </row>
    <row r="251" spans="1:8" outlineLevel="3" x14ac:dyDescent="0.25">
      <c r="A251" s="5"/>
      <c r="B251" s="5"/>
      <c r="C251" s="10"/>
      <c r="D251" s="11"/>
      <c r="E251" s="6" t="s">
        <v>1263</v>
      </c>
      <c r="F251" s="2">
        <f t="shared" si="39"/>
        <v>0</v>
      </c>
      <c r="G251" s="6" t="s">
        <v>212</v>
      </c>
      <c r="H251" s="1"/>
    </row>
    <row r="252" spans="1:8" outlineLevel="3" x14ac:dyDescent="0.25">
      <c r="A252" s="5"/>
      <c r="B252" s="5"/>
      <c r="C252" s="10"/>
      <c r="D252" s="11"/>
      <c r="E252" s="6" t="s">
        <v>1264</v>
      </c>
      <c r="F252" s="2">
        <f t="shared" si="39"/>
        <v>0</v>
      </c>
      <c r="G252" s="6" t="s">
        <v>212</v>
      </c>
      <c r="H252" s="1"/>
    </row>
    <row r="253" spans="1:8" outlineLevel="3" x14ac:dyDescent="0.25">
      <c r="A253" s="5"/>
      <c r="B253" s="5"/>
      <c r="C253" s="10"/>
      <c r="D253" s="11"/>
      <c r="E253" s="6" t="s">
        <v>1265</v>
      </c>
      <c r="F253" s="2">
        <f t="shared" si="39"/>
        <v>0</v>
      </c>
      <c r="G253" s="6" t="s">
        <v>212</v>
      </c>
      <c r="H253" s="1"/>
    </row>
    <row r="254" spans="1:8" outlineLevel="3" x14ac:dyDescent="0.25">
      <c r="A254" s="5"/>
      <c r="B254" s="5"/>
      <c r="C254" s="10"/>
      <c r="D254" s="11"/>
      <c r="E254" s="6" t="s">
        <v>1266</v>
      </c>
      <c r="F254" s="2">
        <f t="shared" si="39"/>
        <v>0</v>
      </c>
      <c r="G254" s="6" t="s">
        <v>212</v>
      </c>
      <c r="H254" s="1"/>
    </row>
    <row r="255" spans="1:8" outlineLevel="1" x14ac:dyDescent="0.25"/>
    <row r="256" spans="1:8" outlineLevel="1" x14ac:dyDescent="0.25"/>
    <row r="257" spans="1:8" outlineLevel="1" x14ac:dyDescent="0.25">
      <c r="B257" s="16" t="s">
        <v>1267</v>
      </c>
    </row>
    <row r="258" spans="1:8" outlineLevel="2" x14ac:dyDescent="0.25">
      <c r="A258" s="5"/>
      <c r="B258" s="5"/>
      <c r="C258" s="10"/>
      <c r="D258" s="11"/>
      <c r="E258" s="6" t="str">
        <f>Enhancement!E$1074</f>
        <v xml:space="preserve">Active totex adjustment - enhancement - real (WR) </v>
      </c>
      <c r="F258" s="2">
        <f>Enhancement!F$1074</f>
        <v>0</v>
      </c>
      <c r="G258" s="6" t="str">
        <f>Enhancement!G$1074</f>
        <v>£m</v>
      </c>
      <c r="H258" s="1"/>
    </row>
    <row r="259" spans="1:8" outlineLevel="3" x14ac:dyDescent="0.25">
      <c r="A259" s="5"/>
      <c r="B259" s="5"/>
      <c r="C259" s="10"/>
      <c r="D259" s="11"/>
      <c r="E259" s="6" t="str">
        <f>Enhancement!E$1075</f>
        <v xml:space="preserve">Active totex adjustment - enhancement - real (WN+) </v>
      </c>
      <c r="F259" s="2">
        <f>Enhancement!F$1075</f>
        <v>0</v>
      </c>
      <c r="G259" s="6" t="str">
        <f>Enhancement!G$1075</f>
        <v>£m</v>
      </c>
      <c r="H259" s="1"/>
    </row>
    <row r="260" spans="1:8" outlineLevel="3" x14ac:dyDescent="0.25">
      <c r="A260" s="5"/>
      <c r="B260" s="5"/>
      <c r="C260" s="10"/>
      <c r="D260" s="11"/>
      <c r="E260" s="6" t="str">
        <f>Enhancement!E$1076</f>
        <v xml:space="preserve">Active totex adjustment - enhancement - real (WWN+) </v>
      </c>
      <c r="F260" s="2">
        <f>Enhancement!F$1076</f>
        <v>0</v>
      </c>
      <c r="G260" s="6" t="str">
        <f>Enhancement!G$1076</f>
        <v>£m</v>
      </c>
      <c r="H260" s="1"/>
    </row>
    <row r="261" spans="1:8" outlineLevel="3" x14ac:dyDescent="0.25">
      <c r="A261" s="5"/>
      <c r="B261" s="5"/>
      <c r="C261" s="10"/>
      <c r="D261" s="11"/>
      <c r="E261" s="6" t="str">
        <f>Enhancement!E$1077</f>
        <v xml:space="preserve">Active totex adjustment - enhancement - real (BIO) </v>
      </c>
      <c r="F261" s="2">
        <f>Enhancement!F$1077</f>
        <v>0</v>
      </c>
      <c r="G261" s="6" t="str">
        <f>Enhancement!G$1077</f>
        <v>£m</v>
      </c>
      <c r="H261" s="1"/>
    </row>
    <row r="262" spans="1:8" outlineLevel="3" x14ac:dyDescent="0.25">
      <c r="A262" s="5"/>
      <c r="B262" s="5"/>
      <c r="C262" s="10"/>
      <c r="D262" s="11"/>
      <c r="E262" s="6" t="str">
        <f>Enhancement!E$1078</f>
        <v xml:space="preserve">Active totex adjustment - enhancement - real (ADDN1) </v>
      </c>
      <c r="F262" s="2">
        <f>Enhancement!F$1078</f>
        <v>0</v>
      </c>
      <c r="G262" s="6" t="str">
        <f>Enhancement!G$1078</f>
        <v>£m</v>
      </c>
      <c r="H262" s="1"/>
    </row>
    <row r="263" spans="1:8" outlineLevel="3" x14ac:dyDescent="0.25">
      <c r="A263" s="5"/>
      <c r="B263" s="5"/>
      <c r="C263" s="10"/>
      <c r="D263" s="11"/>
      <c r="E263" s="6" t="str">
        <f>Enhancement!E$1079</f>
        <v xml:space="preserve">Active totex adjustment - enhancement - real (ADDN2) </v>
      </c>
      <c r="F263" s="2">
        <f>Enhancement!F$1079</f>
        <v>0</v>
      </c>
      <c r="G263" s="6" t="str">
        <f>Enhancement!G$1079</f>
        <v>£m</v>
      </c>
      <c r="H263" s="1"/>
    </row>
    <row r="264" spans="1:8" outlineLevel="2" x14ac:dyDescent="0.25">
      <c r="E264" s="18" t="str">
        <f t="shared" ref="E264:G264" si="40">E$238</f>
        <v>Aggregate sharing mechanism cost adjustment factor</v>
      </c>
      <c r="F264" s="19">
        <f t="shared" si="40"/>
        <v>0</v>
      </c>
      <c r="G264" s="18" t="str">
        <f t="shared" si="40"/>
        <v>factor</v>
      </c>
      <c r="H264" s="19"/>
    </row>
    <row r="265" spans="1:8" outlineLevel="2" x14ac:dyDescent="0.25">
      <c r="A265" s="5"/>
      <c r="B265" s="5"/>
      <c r="C265" s="10"/>
      <c r="D265" s="11"/>
      <c r="E265" s="6" t="s">
        <v>1268</v>
      </c>
      <c r="F265" s="2">
        <f t="shared" ref="F265:F270" si="41">$F258*$F$264</f>
        <v>0</v>
      </c>
      <c r="G265" s="6" t="s">
        <v>212</v>
      </c>
      <c r="H265" s="1"/>
    </row>
    <row r="266" spans="1:8" outlineLevel="3" x14ac:dyDescent="0.25">
      <c r="A266" s="5"/>
      <c r="B266" s="5"/>
      <c r="C266" s="10"/>
      <c r="D266" s="11"/>
      <c r="E266" s="6" t="s">
        <v>1269</v>
      </c>
      <c r="F266" s="2">
        <f t="shared" si="41"/>
        <v>0</v>
      </c>
      <c r="G266" s="6" t="s">
        <v>212</v>
      </c>
      <c r="H266" s="1"/>
    </row>
    <row r="267" spans="1:8" outlineLevel="3" x14ac:dyDescent="0.25">
      <c r="A267" s="5"/>
      <c r="B267" s="5"/>
      <c r="C267" s="10"/>
      <c r="D267" s="11"/>
      <c r="E267" s="6" t="s">
        <v>1270</v>
      </c>
      <c r="F267" s="2">
        <f t="shared" si="41"/>
        <v>0</v>
      </c>
      <c r="G267" s="6" t="s">
        <v>212</v>
      </c>
      <c r="H267" s="1"/>
    </row>
    <row r="268" spans="1:8" outlineLevel="3" x14ac:dyDescent="0.25">
      <c r="A268" s="5"/>
      <c r="B268" s="5"/>
      <c r="C268" s="10"/>
      <c r="D268" s="11"/>
      <c r="E268" s="6" t="s">
        <v>1271</v>
      </c>
      <c r="F268" s="2">
        <f t="shared" si="41"/>
        <v>0</v>
      </c>
      <c r="G268" s="6" t="s">
        <v>212</v>
      </c>
      <c r="H268" s="1"/>
    </row>
    <row r="269" spans="1:8" outlineLevel="3" x14ac:dyDescent="0.25">
      <c r="A269" s="5"/>
      <c r="B269" s="5"/>
      <c r="C269" s="10"/>
      <c r="D269" s="11"/>
      <c r="E269" s="6" t="s">
        <v>1272</v>
      </c>
      <c r="F269" s="2">
        <f t="shared" si="41"/>
        <v>0</v>
      </c>
      <c r="G269" s="6" t="s">
        <v>212</v>
      </c>
      <c r="H269" s="1"/>
    </row>
    <row r="270" spans="1:8" outlineLevel="3" x14ac:dyDescent="0.25">
      <c r="A270" s="5"/>
      <c r="B270" s="5"/>
      <c r="C270" s="10"/>
      <c r="D270" s="11"/>
      <c r="E270" s="6" t="s">
        <v>1273</v>
      </c>
      <c r="F270" s="2">
        <f t="shared" si="41"/>
        <v>0</v>
      </c>
      <c r="G270" s="6" t="s">
        <v>212</v>
      </c>
      <c r="H270" s="1"/>
    </row>
    <row r="271" spans="1:8" outlineLevel="1" x14ac:dyDescent="0.25"/>
    <row r="272" spans="1:8" outlineLevel="1" x14ac:dyDescent="0.25"/>
    <row r="273" spans="1:8" outlineLevel="1" x14ac:dyDescent="0.25">
      <c r="B273" s="16" t="s">
        <v>1274</v>
      </c>
    </row>
    <row r="274" spans="1:8" outlineLevel="2" x14ac:dyDescent="0.25">
      <c r="A274" s="5"/>
      <c r="B274" s="5"/>
      <c r="C274" s="10"/>
      <c r="D274" s="11"/>
      <c r="E274" s="6" t="str">
        <f>'Bespoke items'!E$90</f>
        <v xml:space="preserve">Active totex adjustment - bespoke items - real (WR) </v>
      </c>
      <c r="F274" s="2">
        <f>'Bespoke items'!F$90</f>
        <v>0</v>
      </c>
      <c r="G274" s="6" t="str">
        <f>'Bespoke items'!G$90</f>
        <v>£m</v>
      </c>
      <c r="H274" s="1"/>
    </row>
    <row r="275" spans="1:8" outlineLevel="3" x14ac:dyDescent="0.25">
      <c r="A275" s="5"/>
      <c r="B275" s="5"/>
      <c r="C275" s="10"/>
      <c r="D275" s="11"/>
      <c r="E275" s="6" t="str">
        <f>'Bespoke items'!E$91</f>
        <v xml:space="preserve">Active totex adjustment - bespoke items - real (WN+) </v>
      </c>
      <c r="F275" s="2">
        <f>'Bespoke items'!F$91</f>
        <v>0</v>
      </c>
      <c r="G275" s="6" t="str">
        <f>'Bespoke items'!G$91</f>
        <v>£m</v>
      </c>
      <c r="H275" s="1"/>
    </row>
    <row r="276" spans="1:8" outlineLevel="3" x14ac:dyDescent="0.25">
      <c r="A276" s="5"/>
      <c r="B276" s="5"/>
      <c r="C276" s="10"/>
      <c r="D276" s="11"/>
      <c r="E276" s="6" t="str">
        <f>'Bespoke items'!E$92</f>
        <v xml:space="preserve">Active totex adjustment - bespoke items - real (WWN+) </v>
      </c>
      <c r="F276" s="2">
        <f>'Bespoke items'!F$92</f>
        <v>0</v>
      </c>
      <c r="G276" s="6" t="str">
        <f>'Bespoke items'!G$92</f>
        <v>£m</v>
      </c>
      <c r="H276" s="1"/>
    </row>
    <row r="277" spans="1:8" outlineLevel="3" x14ac:dyDescent="0.25">
      <c r="A277" s="5"/>
      <c r="B277" s="5"/>
      <c r="C277" s="10"/>
      <c r="D277" s="11"/>
      <c r="E277" s="6" t="str">
        <f>'Bespoke items'!E$93</f>
        <v xml:space="preserve">Active totex adjustment - bespoke items - real (BIO) </v>
      </c>
      <c r="F277" s="2">
        <f>'Bespoke items'!F$93</f>
        <v>0</v>
      </c>
      <c r="G277" s="6" t="str">
        <f>'Bespoke items'!G$93</f>
        <v>£m</v>
      </c>
      <c r="H277" s="1"/>
    </row>
    <row r="278" spans="1:8" outlineLevel="3" x14ac:dyDescent="0.25">
      <c r="A278" s="5"/>
      <c r="B278" s="5"/>
      <c r="C278" s="10"/>
      <c r="D278" s="11"/>
      <c r="E278" s="6" t="str">
        <f>'Bespoke items'!E$94</f>
        <v xml:space="preserve">Active totex adjustment - bespoke items - real (ADDN1) </v>
      </c>
      <c r="F278" s="2">
        <f>'Bespoke items'!F$94</f>
        <v>0</v>
      </c>
      <c r="G278" s="6" t="str">
        <f>'Bespoke items'!G$94</f>
        <v>£m</v>
      </c>
      <c r="H278" s="1"/>
    </row>
    <row r="279" spans="1:8" outlineLevel="3" x14ac:dyDescent="0.25">
      <c r="A279" s="5"/>
      <c r="B279" s="5"/>
      <c r="C279" s="10"/>
      <c r="D279" s="11"/>
      <c r="E279" s="6" t="str">
        <f>'Bespoke items'!E$95</f>
        <v xml:space="preserve">Active totex adjustment - bespoke items - real (ADDN2) </v>
      </c>
      <c r="F279" s="2">
        <f>'Bespoke items'!F$95</f>
        <v>0</v>
      </c>
      <c r="G279" s="6" t="str">
        <f>'Bespoke items'!G$95</f>
        <v>£m</v>
      </c>
      <c r="H279" s="1"/>
    </row>
    <row r="280" spans="1:8" outlineLevel="2" x14ac:dyDescent="0.25">
      <c r="E280" s="18" t="str">
        <f t="shared" ref="E280:G280" si="42">E$238</f>
        <v>Aggregate sharing mechanism cost adjustment factor</v>
      </c>
      <c r="F280" s="19">
        <f t="shared" si="42"/>
        <v>0</v>
      </c>
      <c r="G280" s="18" t="str">
        <f t="shared" si="42"/>
        <v>factor</v>
      </c>
      <c r="H280" s="19"/>
    </row>
    <row r="281" spans="1:8" outlineLevel="2" x14ac:dyDescent="0.25">
      <c r="A281" s="5"/>
      <c r="B281" s="5"/>
      <c r="C281" s="10"/>
      <c r="D281" s="11"/>
      <c r="E281" s="6" t="s">
        <v>1275</v>
      </c>
      <c r="F281" s="2">
        <f t="shared" ref="F281:F286" si="43">$F274*$F$280</f>
        <v>0</v>
      </c>
      <c r="G281" s="6" t="s">
        <v>212</v>
      </c>
      <c r="H281" s="1"/>
    </row>
    <row r="282" spans="1:8" outlineLevel="3" x14ac:dyDescent="0.25">
      <c r="A282" s="5"/>
      <c r="B282" s="5"/>
      <c r="C282" s="10"/>
      <c r="D282" s="11"/>
      <c r="E282" s="6" t="s">
        <v>1276</v>
      </c>
      <c r="F282" s="2">
        <f t="shared" si="43"/>
        <v>0</v>
      </c>
      <c r="G282" s="6" t="s">
        <v>212</v>
      </c>
      <c r="H282" s="1"/>
    </row>
    <row r="283" spans="1:8" outlineLevel="3" x14ac:dyDescent="0.25">
      <c r="A283" s="5"/>
      <c r="B283" s="5"/>
      <c r="C283" s="10"/>
      <c r="D283" s="11"/>
      <c r="E283" s="6" t="s">
        <v>1277</v>
      </c>
      <c r="F283" s="2">
        <f t="shared" si="43"/>
        <v>0</v>
      </c>
      <c r="G283" s="6" t="s">
        <v>212</v>
      </c>
      <c r="H283" s="1"/>
    </row>
    <row r="284" spans="1:8" outlineLevel="3" x14ac:dyDescent="0.25">
      <c r="A284" s="5"/>
      <c r="B284" s="5"/>
      <c r="C284" s="10"/>
      <c r="D284" s="11"/>
      <c r="E284" s="6" t="s">
        <v>1278</v>
      </c>
      <c r="F284" s="2">
        <f t="shared" si="43"/>
        <v>0</v>
      </c>
      <c r="G284" s="6" t="s">
        <v>212</v>
      </c>
      <c r="H284" s="1"/>
    </row>
    <row r="285" spans="1:8" outlineLevel="3" x14ac:dyDescent="0.25">
      <c r="A285" s="5"/>
      <c r="B285" s="5"/>
      <c r="C285" s="10"/>
      <c r="D285" s="11"/>
      <c r="E285" s="6" t="s">
        <v>1279</v>
      </c>
      <c r="F285" s="2">
        <f t="shared" si="43"/>
        <v>0</v>
      </c>
      <c r="G285" s="6" t="s">
        <v>212</v>
      </c>
      <c r="H285" s="1"/>
    </row>
    <row r="286" spans="1:8" outlineLevel="3" x14ac:dyDescent="0.25">
      <c r="A286" s="5"/>
      <c r="B286" s="5"/>
      <c r="C286" s="10"/>
      <c r="D286" s="11"/>
      <c r="E286" s="6" t="s">
        <v>1280</v>
      </c>
      <c r="F286" s="2">
        <f t="shared" si="43"/>
        <v>0</v>
      </c>
      <c r="G286" s="6" t="s">
        <v>212</v>
      </c>
      <c r="H286" s="1"/>
    </row>
    <row r="287" spans="1:8" outlineLevel="1" x14ac:dyDescent="0.25"/>
    <row r="288" spans="1:8" outlineLevel="1" x14ac:dyDescent="0.25"/>
    <row r="289" spans="2:8" outlineLevel="1" x14ac:dyDescent="0.25">
      <c r="B289" s="16" t="s">
        <v>1281</v>
      </c>
    </row>
    <row r="290" spans="2:8" outlineLevel="2" x14ac:dyDescent="0.25">
      <c r="E290" s="18" t="str">
        <f t="shared" ref="E290:G290" si="44">E$249</f>
        <v xml:space="preserve">Active totex adjustment - post aggregate sharing mechanism - base - real (WR) </v>
      </c>
      <c r="F290" s="1">
        <f t="shared" si="44"/>
        <v>0</v>
      </c>
      <c r="G290" s="18" t="str">
        <f t="shared" si="44"/>
        <v>£m</v>
      </c>
      <c r="H290" s="1"/>
    </row>
    <row r="291" spans="2:8" outlineLevel="3" x14ac:dyDescent="0.25">
      <c r="E291" s="18" t="str">
        <f t="shared" ref="E291:G291" si="45">E$250</f>
        <v xml:space="preserve">Active totex adjustment - post aggregate sharing mechanism - base - real (WN+) </v>
      </c>
      <c r="F291" s="1">
        <f t="shared" si="45"/>
        <v>0</v>
      </c>
      <c r="G291" s="18" t="str">
        <f t="shared" si="45"/>
        <v>£m</v>
      </c>
      <c r="H291" s="1"/>
    </row>
    <row r="292" spans="2:8" outlineLevel="3" x14ac:dyDescent="0.25">
      <c r="E292" s="18" t="str">
        <f t="shared" ref="E292:G292" si="46">E$251</f>
        <v xml:space="preserve">Active totex adjustment - post aggregate sharing mechanism - base - real (WWN+) </v>
      </c>
      <c r="F292" s="1">
        <f t="shared" si="46"/>
        <v>0</v>
      </c>
      <c r="G292" s="18" t="str">
        <f t="shared" si="46"/>
        <v>£m</v>
      </c>
      <c r="H292" s="1"/>
    </row>
    <row r="293" spans="2:8" outlineLevel="3" x14ac:dyDescent="0.25">
      <c r="E293" s="18" t="str">
        <f t="shared" ref="E293:G293" si="47">E$252</f>
        <v xml:space="preserve">Active totex adjustment - post aggregate sharing mechanism - base - real (BIO) </v>
      </c>
      <c r="F293" s="1">
        <f t="shared" si="47"/>
        <v>0</v>
      </c>
      <c r="G293" s="18" t="str">
        <f t="shared" si="47"/>
        <v>£m</v>
      </c>
      <c r="H293" s="1"/>
    </row>
    <row r="294" spans="2:8" outlineLevel="3" x14ac:dyDescent="0.25">
      <c r="E294" s="18" t="str">
        <f t="shared" ref="E294:G294" si="48">E$253</f>
        <v xml:space="preserve">Active totex adjustment - post aggregate sharing mechanism - base - real (ADDN1) </v>
      </c>
      <c r="F294" s="1">
        <f t="shared" si="48"/>
        <v>0</v>
      </c>
      <c r="G294" s="18" t="str">
        <f t="shared" si="48"/>
        <v>£m</v>
      </c>
      <c r="H294" s="1"/>
    </row>
    <row r="295" spans="2:8" outlineLevel="3" x14ac:dyDescent="0.25">
      <c r="E295" s="18" t="str">
        <f t="shared" ref="E295:G295" si="49">E$254</f>
        <v xml:space="preserve">Active totex adjustment - post aggregate sharing mechanism - base - real (ADDN2) </v>
      </c>
      <c r="F295" s="1">
        <f t="shared" si="49"/>
        <v>0</v>
      </c>
      <c r="G295" s="18" t="str">
        <f t="shared" si="49"/>
        <v>£m</v>
      </c>
      <c r="H295" s="1"/>
    </row>
    <row r="296" spans="2:8" outlineLevel="2" x14ac:dyDescent="0.25">
      <c r="E296" s="18" t="str">
        <f t="shared" ref="E296:G296" si="50">E$265</f>
        <v xml:space="preserve">Active totex adjustment - post aggregate sharing mechanism - enhancement - real (WR) </v>
      </c>
      <c r="F296" s="1">
        <f t="shared" si="50"/>
        <v>0</v>
      </c>
      <c r="G296" s="18" t="str">
        <f t="shared" si="50"/>
        <v>£m</v>
      </c>
      <c r="H296" s="1"/>
    </row>
    <row r="297" spans="2:8" outlineLevel="3" x14ac:dyDescent="0.25">
      <c r="E297" s="18" t="str">
        <f t="shared" ref="E297:G297" si="51">E$266</f>
        <v xml:space="preserve">Active totex adjustment - post aggregate sharing mechanism - enhancement - real (WN+) </v>
      </c>
      <c r="F297" s="1">
        <f t="shared" si="51"/>
        <v>0</v>
      </c>
      <c r="G297" s="18" t="str">
        <f t="shared" si="51"/>
        <v>£m</v>
      </c>
      <c r="H297" s="1"/>
    </row>
    <row r="298" spans="2:8" outlineLevel="3" x14ac:dyDescent="0.25">
      <c r="E298" s="18" t="str">
        <f t="shared" ref="E298:G298" si="52">E$267</f>
        <v xml:space="preserve">Active totex adjustment - post aggregate sharing mechanism - enhancement - real (WWN+) </v>
      </c>
      <c r="F298" s="1">
        <f t="shared" si="52"/>
        <v>0</v>
      </c>
      <c r="G298" s="18" t="str">
        <f t="shared" si="52"/>
        <v>£m</v>
      </c>
      <c r="H298" s="1"/>
    </row>
    <row r="299" spans="2:8" outlineLevel="3" x14ac:dyDescent="0.25">
      <c r="E299" s="18" t="str">
        <f t="shared" ref="E299:G299" si="53">E$268</f>
        <v xml:space="preserve">Active totex adjustment - post aggregate sharing mechanism - enhancement - real (BIO) </v>
      </c>
      <c r="F299" s="1">
        <f t="shared" si="53"/>
        <v>0</v>
      </c>
      <c r="G299" s="18" t="str">
        <f t="shared" si="53"/>
        <v>£m</v>
      </c>
      <c r="H299" s="1"/>
    </row>
    <row r="300" spans="2:8" outlineLevel="3" x14ac:dyDescent="0.25">
      <c r="E300" s="18" t="str">
        <f t="shared" ref="E300:G300" si="54">E$269</f>
        <v xml:space="preserve">Active totex adjustment - post aggregate sharing mechanism - enhancement - real (ADDN1) </v>
      </c>
      <c r="F300" s="1">
        <f t="shared" si="54"/>
        <v>0</v>
      </c>
      <c r="G300" s="18" t="str">
        <f t="shared" si="54"/>
        <v>£m</v>
      </c>
      <c r="H300" s="1"/>
    </row>
    <row r="301" spans="2:8" outlineLevel="3" x14ac:dyDescent="0.25">
      <c r="E301" s="18" t="str">
        <f t="shared" ref="E301:G301" si="55">E$270</f>
        <v xml:space="preserve">Active totex adjustment - post aggregate sharing mechanism - enhancement - real (ADDN2) </v>
      </c>
      <c r="F301" s="1">
        <f t="shared" si="55"/>
        <v>0</v>
      </c>
      <c r="G301" s="18" t="str">
        <f t="shared" si="55"/>
        <v>£m</v>
      </c>
      <c r="H301" s="1"/>
    </row>
    <row r="302" spans="2:8" outlineLevel="2" x14ac:dyDescent="0.25">
      <c r="E302" s="18" t="str">
        <f t="shared" ref="E302:G302" si="56">E$281</f>
        <v xml:space="preserve">Active totex adjustment - post aggregate sharing mechanism - bespoke items - real (WR) </v>
      </c>
      <c r="F302" s="1">
        <f t="shared" si="56"/>
        <v>0</v>
      </c>
      <c r="G302" s="18" t="str">
        <f t="shared" si="56"/>
        <v>£m</v>
      </c>
      <c r="H302" s="1"/>
    </row>
    <row r="303" spans="2:8" outlineLevel="3" x14ac:dyDescent="0.25">
      <c r="E303" s="18" t="str">
        <f t="shared" ref="E303:G303" si="57">E$282</f>
        <v xml:space="preserve">Active totex adjustment - post aggregate sharing mechanism - bespoke items - real (WN+) </v>
      </c>
      <c r="F303" s="1">
        <f t="shared" si="57"/>
        <v>0</v>
      </c>
      <c r="G303" s="18" t="str">
        <f t="shared" si="57"/>
        <v>£m</v>
      </c>
      <c r="H303" s="1"/>
    </row>
    <row r="304" spans="2:8" outlineLevel="3" x14ac:dyDescent="0.25">
      <c r="E304" s="18" t="str">
        <f t="shared" ref="E304:G304" si="58">E$283</f>
        <v xml:space="preserve">Active totex adjustment - post aggregate sharing mechanism - bespoke items - real (WWN+) </v>
      </c>
      <c r="F304" s="1">
        <f t="shared" si="58"/>
        <v>0</v>
      </c>
      <c r="G304" s="18" t="str">
        <f t="shared" si="58"/>
        <v>£m</v>
      </c>
      <c r="H304" s="1"/>
    </row>
    <row r="305" spans="1:8" outlineLevel="3" x14ac:dyDescent="0.25">
      <c r="E305" s="18" t="str">
        <f t="shared" ref="E305:G305" si="59">E$284</f>
        <v xml:space="preserve">Active totex adjustment - post aggregate sharing mechanism - bespoke items - real (BIO) </v>
      </c>
      <c r="F305" s="1">
        <f t="shared" si="59"/>
        <v>0</v>
      </c>
      <c r="G305" s="18" t="str">
        <f t="shared" si="59"/>
        <v>£m</v>
      </c>
      <c r="H305" s="1"/>
    </row>
    <row r="306" spans="1:8" outlineLevel="3" x14ac:dyDescent="0.25">
      <c r="E306" s="18" t="str">
        <f t="shared" ref="E306:G306" si="60">E$285</f>
        <v xml:space="preserve">Active totex adjustment - post aggregate sharing mechanism - bespoke items - real (ADDN1) </v>
      </c>
      <c r="F306" s="1">
        <f t="shared" si="60"/>
        <v>0</v>
      </c>
      <c r="G306" s="18" t="str">
        <f t="shared" si="60"/>
        <v>£m</v>
      </c>
      <c r="H306" s="1"/>
    </row>
    <row r="307" spans="1:8" outlineLevel="3" x14ac:dyDescent="0.25">
      <c r="E307" s="18" t="str">
        <f t="shared" ref="E307:G307" si="61">E$286</f>
        <v xml:space="preserve">Active totex adjustment - post aggregate sharing mechanism - bespoke items - real (ADDN2) </v>
      </c>
      <c r="F307" s="1">
        <f t="shared" si="61"/>
        <v>0</v>
      </c>
      <c r="G307" s="18" t="str">
        <f t="shared" si="61"/>
        <v>£m</v>
      </c>
      <c r="H307" s="1"/>
    </row>
    <row r="308" spans="1:8" outlineLevel="2" x14ac:dyDescent="0.25">
      <c r="A308" s="5"/>
      <c r="B308" s="5"/>
      <c r="C308" s="10"/>
      <c r="D308" s="11"/>
      <c r="E308" s="6" t="s">
        <v>1282</v>
      </c>
      <c r="F308" s="2">
        <f t="shared" ref="F308:F313" si="62">SUM($F290,$F296,$F302)</f>
        <v>0</v>
      </c>
      <c r="G308" s="6" t="s">
        <v>212</v>
      </c>
      <c r="H308" s="1"/>
    </row>
    <row r="309" spans="1:8" outlineLevel="3" x14ac:dyDescent="0.25">
      <c r="A309" s="5"/>
      <c r="B309" s="5"/>
      <c r="C309" s="10"/>
      <c r="D309" s="11"/>
      <c r="E309" s="6" t="s">
        <v>1283</v>
      </c>
      <c r="F309" s="2">
        <f t="shared" si="62"/>
        <v>0</v>
      </c>
      <c r="G309" s="6" t="s">
        <v>212</v>
      </c>
      <c r="H309" s="1"/>
    </row>
    <row r="310" spans="1:8" outlineLevel="3" x14ac:dyDescent="0.25">
      <c r="A310" s="5"/>
      <c r="B310" s="5"/>
      <c r="C310" s="10"/>
      <c r="D310" s="11"/>
      <c r="E310" s="6" t="s">
        <v>1284</v>
      </c>
      <c r="F310" s="2">
        <f t="shared" si="62"/>
        <v>0</v>
      </c>
      <c r="G310" s="6" t="s">
        <v>212</v>
      </c>
      <c r="H310" s="1"/>
    </row>
    <row r="311" spans="1:8" outlineLevel="3" x14ac:dyDescent="0.25">
      <c r="A311" s="5"/>
      <c r="B311" s="5"/>
      <c r="C311" s="10"/>
      <c r="D311" s="11"/>
      <c r="E311" s="6" t="s">
        <v>1285</v>
      </c>
      <c r="F311" s="2">
        <f t="shared" si="62"/>
        <v>0</v>
      </c>
      <c r="G311" s="6" t="s">
        <v>212</v>
      </c>
      <c r="H311" s="1"/>
    </row>
    <row r="312" spans="1:8" outlineLevel="3" x14ac:dyDescent="0.25">
      <c r="A312" s="5"/>
      <c r="B312" s="5"/>
      <c r="C312" s="10"/>
      <c r="D312" s="11"/>
      <c r="E312" s="6" t="s">
        <v>1286</v>
      </c>
      <c r="F312" s="2">
        <f t="shared" si="62"/>
        <v>0</v>
      </c>
      <c r="G312" s="6" t="s">
        <v>212</v>
      </c>
      <c r="H312" s="1"/>
    </row>
    <row r="313" spans="1:8" outlineLevel="3" x14ac:dyDescent="0.25">
      <c r="A313" s="5"/>
      <c r="B313" s="5"/>
      <c r="C313" s="10"/>
      <c r="D313" s="11"/>
      <c r="E313" s="6" t="s">
        <v>1287</v>
      </c>
      <c r="F313" s="2">
        <f t="shared" si="62"/>
        <v>0</v>
      </c>
      <c r="G313" s="6" t="s">
        <v>212</v>
      </c>
      <c r="H313" s="1"/>
    </row>
    <row r="314" spans="1:8" outlineLevel="1" x14ac:dyDescent="0.25"/>
    <row r="318" spans="1:8" x14ac:dyDescent="0.25">
      <c r="A318" s="16" t="s">
        <v>44</v>
      </c>
    </row>
  </sheetData>
  <conditionalFormatting sqref="F2">
    <cfRule type="cellIs" dxfId="39" priority="4" stopIfTrue="1" operator="notEqual">
      <formula>0</formula>
    </cfRule>
    <cfRule type="cellIs" dxfId="38" priority="5" stopIfTrue="1" operator="equal">
      <formula>""</formula>
    </cfRule>
  </conditionalFormatting>
  <conditionalFormatting sqref="J3:Q3">
    <cfRule type="containsText" dxfId="37" priority="1" operator="containsText" text="Post Forecast">
      <formula>NOT(ISERROR(SEARCH("Post Forecast",J3)))</formula>
    </cfRule>
    <cfRule type="containsText" dxfId="36" priority="2" operator="containsText" text="Forecast">
      <formula>NOT(ISERROR(SEARCH("Forecast",J3)))</formula>
    </cfRule>
    <cfRule type="containsText" dxfId="35" priority="3" operator="containsText" text="Pre Fcst">
      <formula>NOT(ISERROR(SEARCH("Pre Fcst",J3)))</formula>
    </cfRule>
  </conditionalFormatting>
  <conditionalFormatting sqref="J4:Q4">
    <cfRule type="cellIs" dxfId="34" priority="6" operator="equal">
      <formula>"PPA ext."</formula>
    </cfRule>
    <cfRule type="cellIs" dxfId="33" priority="7" operator="equal">
      <formula>"Delay"</formula>
    </cfRule>
    <cfRule type="cellIs" dxfId="32" priority="8" operator="equal">
      <formula>"Fin Close"</formula>
    </cfRule>
    <cfRule type="cellIs" dxfId="31" priority="9" stopIfTrue="1" operator="equal">
      <formula>"Construction"</formula>
    </cfRule>
    <cfRule type="cellIs" dxfId="3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Q211"/>
  <sheetViews>
    <sheetView showGridLines="0" zoomScale="80" zoomScaleNormal="80" workbookViewId="0">
      <pane xSplit="9" ySplit="5" topLeftCell="J63" activePane="bottomRight" state="frozen"/>
      <selection pane="topRight"/>
      <selection pane="bottomLeft"/>
      <selection pane="bottomRight"/>
    </sheetView>
  </sheetViews>
  <sheetFormatPr defaultColWidth="15.1796875" defaultRowHeight="13.15" outlineLevelRow="3" x14ac:dyDescent="0.25"/>
  <cols>
    <col min="1" max="2" width="1.453125" style="16" customWidth="1"/>
    <col min="3" max="3" width="1.453125" style="29" customWidth="1"/>
    <col min="4" max="4" width="1.453125" style="39" customWidth="1"/>
    <col min="5" max="5" width="88.8164062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RCV and revenue adjustment</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1288</v>
      </c>
    </row>
    <row r="10" spans="1:17" outlineLevel="1" x14ac:dyDescent="0.25">
      <c r="B10" s="16" t="s">
        <v>1289</v>
      </c>
    </row>
    <row r="11" spans="1:17" outlineLevel="2" x14ac:dyDescent="0.25">
      <c r="A11" s="5"/>
      <c r="B11" s="5"/>
      <c r="C11" s="10"/>
      <c r="D11" s="11"/>
      <c r="E11" s="6" t="str">
        <f>'Aggregate sharing mechanism'!E$249</f>
        <v xml:space="preserve">Active totex adjustment - post aggregate sharing mechanism - base - real (WR) </v>
      </c>
      <c r="F11" s="2">
        <f>'Aggregate sharing mechanism'!F$249</f>
        <v>0</v>
      </c>
      <c r="G11" s="6" t="str">
        <f>'Aggregate sharing mechanism'!G$249</f>
        <v>£m</v>
      </c>
      <c r="H11" s="1"/>
    </row>
    <row r="12" spans="1:17" outlineLevel="3" x14ac:dyDescent="0.25">
      <c r="A12" s="5"/>
      <c r="B12" s="5"/>
      <c r="C12" s="10"/>
      <c r="D12" s="11"/>
      <c r="E12" s="6" t="str">
        <f>'Aggregate sharing mechanism'!E$250</f>
        <v xml:space="preserve">Active totex adjustment - post aggregate sharing mechanism - base - real (WN+) </v>
      </c>
      <c r="F12" s="2">
        <f>'Aggregate sharing mechanism'!F$250</f>
        <v>0</v>
      </c>
      <c r="G12" s="6" t="str">
        <f>'Aggregate sharing mechanism'!G$250</f>
        <v>£m</v>
      </c>
      <c r="H12" s="1"/>
    </row>
    <row r="13" spans="1:17" outlineLevel="3" x14ac:dyDescent="0.25">
      <c r="A13" s="5"/>
      <c r="B13" s="5"/>
      <c r="C13" s="10"/>
      <c r="D13" s="11"/>
      <c r="E13" s="6" t="str">
        <f>'Aggregate sharing mechanism'!E$251</f>
        <v xml:space="preserve">Active totex adjustment - post aggregate sharing mechanism - base - real (WWN+) </v>
      </c>
      <c r="F13" s="2">
        <f>'Aggregate sharing mechanism'!F$251</f>
        <v>0</v>
      </c>
      <c r="G13" s="6" t="str">
        <f>'Aggregate sharing mechanism'!G$251</f>
        <v>£m</v>
      </c>
      <c r="H13" s="1"/>
    </row>
    <row r="14" spans="1:17" outlineLevel="3" x14ac:dyDescent="0.25">
      <c r="A14" s="5"/>
      <c r="B14" s="5"/>
      <c r="C14" s="10"/>
      <c r="D14" s="11"/>
      <c r="E14" s="6" t="str">
        <f>'Aggregate sharing mechanism'!E$252</f>
        <v xml:space="preserve">Active totex adjustment - post aggregate sharing mechanism - base - real (BIO) </v>
      </c>
      <c r="F14" s="2">
        <f>'Aggregate sharing mechanism'!F$252</f>
        <v>0</v>
      </c>
      <c r="G14" s="6" t="str">
        <f>'Aggregate sharing mechanism'!G$252</f>
        <v>£m</v>
      </c>
      <c r="H14" s="1"/>
    </row>
    <row r="15" spans="1:17" outlineLevel="3" x14ac:dyDescent="0.25">
      <c r="A15" s="5"/>
      <c r="B15" s="5"/>
      <c r="C15" s="10"/>
      <c r="D15" s="11"/>
      <c r="E15" s="6" t="str">
        <f>'Aggregate sharing mechanism'!E$253</f>
        <v xml:space="preserve">Active totex adjustment - post aggregate sharing mechanism - base - real (ADDN1) </v>
      </c>
      <c r="F15" s="2">
        <f>'Aggregate sharing mechanism'!F$253</f>
        <v>0</v>
      </c>
      <c r="G15" s="6" t="str">
        <f>'Aggregate sharing mechanism'!G$253</f>
        <v>£m</v>
      </c>
      <c r="H15" s="1"/>
    </row>
    <row r="16" spans="1:17" outlineLevel="3" x14ac:dyDescent="0.25">
      <c r="A16" s="5"/>
      <c r="B16" s="5"/>
      <c r="C16" s="10"/>
      <c r="D16" s="11"/>
      <c r="E16" s="6" t="str">
        <f>'Aggregate sharing mechanism'!E$254</f>
        <v xml:space="preserve">Active totex adjustment - post aggregate sharing mechanism - base - real (ADDN2) </v>
      </c>
      <c r="F16" s="2">
        <f>'Aggregate sharing mechanism'!F$254</f>
        <v>0</v>
      </c>
      <c r="G16" s="6" t="str">
        <f>'Aggregate sharing mechanism'!G$254</f>
        <v>£m</v>
      </c>
      <c r="H16" s="1"/>
    </row>
    <row r="17" spans="1:8" outlineLevel="2" x14ac:dyDescent="0.25">
      <c r="A17" s="5"/>
      <c r="B17" s="5"/>
      <c r="C17" s="10"/>
      <c r="D17" s="11"/>
      <c r="E17" s="6" t="str">
        <f>Inputs!E$306</f>
        <v xml:space="preserve">Opex percentage - base (WR) </v>
      </c>
      <c r="F17" s="7">
        <f>Inputs!F$306</f>
        <v>0</v>
      </c>
      <c r="G17" s="6" t="str">
        <f>Inputs!G$306</f>
        <v>%</v>
      </c>
      <c r="H17" s="17"/>
    </row>
    <row r="18" spans="1:8" outlineLevel="3" x14ac:dyDescent="0.25">
      <c r="A18" s="5"/>
      <c r="B18" s="5"/>
      <c r="C18" s="10"/>
      <c r="D18" s="11"/>
      <c r="E18" s="6" t="str">
        <f>Inputs!E$307</f>
        <v xml:space="preserve">Opex percentage - base (WN+) </v>
      </c>
      <c r="F18" s="7">
        <f>Inputs!F$307</f>
        <v>0</v>
      </c>
      <c r="G18" s="6" t="str">
        <f>Inputs!G$307</f>
        <v>%</v>
      </c>
      <c r="H18" s="17"/>
    </row>
    <row r="19" spans="1:8" outlineLevel="3" x14ac:dyDescent="0.25">
      <c r="A19" s="5"/>
      <c r="B19" s="5"/>
      <c r="C19" s="10"/>
      <c r="D19" s="11"/>
      <c r="E19" s="6" t="str">
        <f>Inputs!E$308</f>
        <v xml:space="preserve">Opex percentage - base (WWN+) </v>
      </c>
      <c r="F19" s="7">
        <f>Inputs!F$308</f>
        <v>0</v>
      </c>
      <c r="G19" s="6" t="str">
        <f>Inputs!G$308</f>
        <v>%</v>
      </c>
      <c r="H19" s="17"/>
    </row>
    <row r="20" spans="1:8" outlineLevel="3" x14ac:dyDescent="0.25">
      <c r="A20" s="5"/>
      <c r="B20" s="5"/>
      <c r="C20" s="10"/>
      <c r="D20" s="11"/>
      <c r="E20" s="6" t="str">
        <f>Inputs!E$309</f>
        <v xml:space="preserve">Opex percentage - base (BIO) </v>
      </c>
      <c r="F20" s="7">
        <f>Inputs!F$309</f>
        <v>0</v>
      </c>
      <c r="G20" s="6" t="str">
        <f>Inputs!G$309</f>
        <v>%</v>
      </c>
      <c r="H20" s="17"/>
    </row>
    <row r="21" spans="1:8" outlineLevel="3" x14ac:dyDescent="0.25">
      <c r="A21" s="5"/>
      <c r="B21" s="5"/>
      <c r="C21" s="10"/>
      <c r="D21" s="11"/>
      <c r="E21" s="6" t="str">
        <f>Inputs!E$310</f>
        <v xml:space="preserve">Opex percentage - base (ADDN1) </v>
      </c>
      <c r="F21" s="7">
        <f>Inputs!F$310</f>
        <v>0</v>
      </c>
      <c r="G21" s="6" t="str">
        <f>Inputs!G$310</f>
        <v>%</v>
      </c>
      <c r="H21" s="17"/>
    </row>
    <row r="22" spans="1:8" outlineLevel="3" x14ac:dyDescent="0.25">
      <c r="A22" s="5"/>
      <c r="B22" s="5"/>
      <c r="C22" s="10"/>
      <c r="D22" s="11"/>
      <c r="E22" s="6" t="str">
        <f>Inputs!E$311</f>
        <v xml:space="preserve">Opex percentage - base (ADDN2) </v>
      </c>
      <c r="F22" s="7">
        <f>Inputs!F$311</f>
        <v>0</v>
      </c>
      <c r="G22" s="6" t="str">
        <f>Inputs!G$311</f>
        <v>%</v>
      </c>
      <c r="H22" s="17"/>
    </row>
    <row r="23" spans="1:8" outlineLevel="2" x14ac:dyDescent="0.25">
      <c r="E23" s="18" t="s">
        <v>1290</v>
      </c>
      <c r="F23" s="1">
        <f t="shared" ref="F23:F28" si="0">$F11*(1-$F17)</f>
        <v>0</v>
      </c>
      <c r="G23" s="18" t="s">
        <v>212</v>
      </c>
      <c r="H23" s="1"/>
    </row>
    <row r="24" spans="1:8" outlineLevel="3" x14ac:dyDescent="0.25">
      <c r="E24" s="18" t="s">
        <v>1291</v>
      </c>
      <c r="F24" s="1">
        <f t="shared" si="0"/>
        <v>0</v>
      </c>
      <c r="G24" s="18" t="s">
        <v>212</v>
      </c>
      <c r="H24" s="1"/>
    </row>
    <row r="25" spans="1:8" outlineLevel="3" x14ac:dyDescent="0.25">
      <c r="E25" s="18" t="s">
        <v>1292</v>
      </c>
      <c r="F25" s="1">
        <f t="shared" si="0"/>
        <v>0</v>
      </c>
      <c r="G25" s="18" t="s">
        <v>212</v>
      </c>
      <c r="H25" s="1"/>
    </row>
    <row r="26" spans="1:8" outlineLevel="3" x14ac:dyDescent="0.25">
      <c r="E26" s="18" t="s">
        <v>1293</v>
      </c>
      <c r="F26" s="1">
        <f t="shared" si="0"/>
        <v>0</v>
      </c>
      <c r="G26" s="18" t="s">
        <v>212</v>
      </c>
      <c r="H26" s="1"/>
    </row>
    <row r="27" spans="1:8" outlineLevel="3" x14ac:dyDescent="0.25">
      <c r="E27" s="18" t="s">
        <v>1294</v>
      </c>
      <c r="F27" s="1">
        <f t="shared" si="0"/>
        <v>0</v>
      </c>
      <c r="G27" s="18" t="s">
        <v>212</v>
      </c>
      <c r="H27" s="1"/>
    </row>
    <row r="28" spans="1:8" outlineLevel="3" x14ac:dyDescent="0.25">
      <c r="E28" s="18" t="s">
        <v>1295</v>
      </c>
      <c r="F28" s="1">
        <f t="shared" si="0"/>
        <v>0</v>
      </c>
      <c r="G28" s="18" t="s">
        <v>212</v>
      </c>
      <c r="H28" s="1"/>
    </row>
    <row r="29" spans="1:8" outlineLevel="1" x14ac:dyDescent="0.25"/>
    <row r="30" spans="1:8" outlineLevel="1" x14ac:dyDescent="0.25"/>
    <row r="31" spans="1:8" outlineLevel="1" x14ac:dyDescent="0.25">
      <c r="B31" s="16" t="s">
        <v>1296</v>
      </c>
    </row>
    <row r="32" spans="1:8" outlineLevel="2" x14ac:dyDescent="0.25">
      <c r="A32" s="5"/>
      <c r="B32" s="5"/>
      <c r="C32" s="10"/>
      <c r="D32" s="11"/>
      <c r="E32" s="6" t="str">
        <f>'Aggregate sharing mechanism'!E$265</f>
        <v xml:space="preserve">Active totex adjustment - post aggregate sharing mechanism - enhancement - real (WR) </v>
      </c>
      <c r="F32" s="2">
        <f>'Aggregate sharing mechanism'!F$265</f>
        <v>0</v>
      </c>
      <c r="G32" s="6" t="str">
        <f>'Aggregate sharing mechanism'!G$265</f>
        <v>£m</v>
      </c>
      <c r="H32" s="1"/>
    </row>
    <row r="33" spans="1:8" outlineLevel="3" x14ac:dyDescent="0.25">
      <c r="A33" s="5"/>
      <c r="B33" s="5"/>
      <c r="C33" s="10"/>
      <c r="D33" s="11"/>
      <c r="E33" s="6" t="str">
        <f>'Aggregate sharing mechanism'!E$266</f>
        <v xml:space="preserve">Active totex adjustment - post aggregate sharing mechanism - enhancement - real (WN+) </v>
      </c>
      <c r="F33" s="2">
        <f>'Aggregate sharing mechanism'!F$266</f>
        <v>0</v>
      </c>
      <c r="G33" s="6" t="str">
        <f>'Aggregate sharing mechanism'!G$266</f>
        <v>£m</v>
      </c>
      <c r="H33" s="1"/>
    </row>
    <row r="34" spans="1:8" outlineLevel="3" x14ac:dyDescent="0.25">
      <c r="A34" s="5"/>
      <c r="B34" s="5"/>
      <c r="C34" s="10"/>
      <c r="D34" s="11"/>
      <c r="E34" s="6" t="str">
        <f>'Aggregate sharing mechanism'!E$267</f>
        <v xml:space="preserve">Active totex adjustment - post aggregate sharing mechanism - enhancement - real (WWN+) </v>
      </c>
      <c r="F34" s="2">
        <f>'Aggregate sharing mechanism'!F$267</f>
        <v>0</v>
      </c>
      <c r="G34" s="6" t="str">
        <f>'Aggregate sharing mechanism'!G$267</f>
        <v>£m</v>
      </c>
      <c r="H34" s="1"/>
    </row>
    <row r="35" spans="1:8" outlineLevel="3" x14ac:dyDescent="0.25">
      <c r="A35" s="5"/>
      <c r="B35" s="5"/>
      <c r="C35" s="10"/>
      <c r="D35" s="11"/>
      <c r="E35" s="6" t="str">
        <f>'Aggregate sharing mechanism'!E$268</f>
        <v xml:space="preserve">Active totex adjustment - post aggregate sharing mechanism - enhancement - real (BIO) </v>
      </c>
      <c r="F35" s="2">
        <f>'Aggregate sharing mechanism'!F$268</f>
        <v>0</v>
      </c>
      <c r="G35" s="6" t="str">
        <f>'Aggregate sharing mechanism'!G$268</f>
        <v>£m</v>
      </c>
      <c r="H35" s="1"/>
    </row>
    <row r="36" spans="1:8" outlineLevel="3" x14ac:dyDescent="0.25">
      <c r="A36" s="5"/>
      <c r="B36" s="5"/>
      <c r="C36" s="10"/>
      <c r="D36" s="11"/>
      <c r="E36" s="6" t="str">
        <f>'Aggregate sharing mechanism'!E$269</f>
        <v xml:space="preserve">Active totex adjustment - post aggregate sharing mechanism - enhancement - real (ADDN1) </v>
      </c>
      <c r="F36" s="2">
        <f>'Aggregate sharing mechanism'!F$269</f>
        <v>0</v>
      </c>
      <c r="G36" s="6" t="str">
        <f>'Aggregate sharing mechanism'!G$269</f>
        <v>£m</v>
      </c>
      <c r="H36" s="1"/>
    </row>
    <row r="37" spans="1:8" outlineLevel="3" x14ac:dyDescent="0.25">
      <c r="A37" s="5"/>
      <c r="B37" s="5"/>
      <c r="C37" s="10"/>
      <c r="D37" s="11"/>
      <c r="E37" s="6" t="str">
        <f>'Aggregate sharing mechanism'!E$270</f>
        <v xml:space="preserve">Active totex adjustment - post aggregate sharing mechanism - enhancement - real (ADDN2) </v>
      </c>
      <c r="F37" s="2">
        <f>'Aggregate sharing mechanism'!F$270</f>
        <v>0</v>
      </c>
      <c r="G37" s="6" t="str">
        <f>'Aggregate sharing mechanism'!G$270</f>
        <v>£m</v>
      </c>
      <c r="H37" s="1"/>
    </row>
    <row r="38" spans="1:8" outlineLevel="2" x14ac:dyDescent="0.25">
      <c r="A38" s="5"/>
      <c r="B38" s="5"/>
      <c r="C38" s="10"/>
      <c r="D38" s="11"/>
      <c r="E38" s="6" t="str">
        <f>Inputs!E$313</f>
        <v xml:space="preserve">Opex percentage - enhancement (WR) </v>
      </c>
      <c r="F38" s="7">
        <f>Inputs!F$313</f>
        <v>0</v>
      </c>
      <c r="G38" s="6" t="str">
        <f>Inputs!G$313</f>
        <v>%</v>
      </c>
      <c r="H38" s="17"/>
    </row>
    <row r="39" spans="1:8" outlineLevel="3" x14ac:dyDescent="0.25">
      <c r="A39" s="5"/>
      <c r="B39" s="5"/>
      <c r="C39" s="10"/>
      <c r="D39" s="11"/>
      <c r="E39" s="6" t="str">
        <f>Inputs!E$314</f>
        <v xml:space="preserve">Opex percentage - enhancement (WN+) </v>
      </c>
      <c r="F39" s="7">
        <f>Inputs!F$314</f>
        <v>0</v>
      </c>
      <c r="G39" s="6" t="str">
        <f>Inputs!G$314</f>
        <v>%</v>
      </c>
      <c r="H39" s="17"/>
    </row>
    <row r="40" spans="1:8" outlineLevel="3" x14ac:dyDescent="0.25">
      <c r="A40" s="5"/>
      <c r="B40" s="5"/>
      <c r="C40" s="10"/>
      <c r="D40" s="11"/>
      <c r="E40" s="6" t="str">
        <f>Inputs!E$315</f>
        <v xml:space="preserve">Opex percentage - enhancement (WWN+) </v>
      </c>
      <c r="F40" s="7">
        <f>Inputs!F$315</f>
        <v>0</v>
      </c>
      <c r="G40" s="6" t="str">
        <f>Inputs!G$315</f>
        <v>%</v>
      </c>
      <c r="H40" s="17"/>
    </row>
    <row r="41" spans="1:8" outlineLevel="3" x14ac:dyDescent="0.25">
      <c r="A41" s="5"/>
      <c r="B41" s="5"/>
      <c r="C41" s="10"/>
      <c r="D41" s="11"/>
      <c r="E41" s="6" t="str">
        <f>Inputs!E$316</f>
        <v xml:space="preserve">Opex percentage - enhancement (BIO) </v>
      </c>
      <c r="F41" s="7">
        <f>Inputs!F$316</f>
        <v>0</v>
      </c>
      <c r="G41" s="6" t="str">
        <f>Inputs!G$316</f>
        <v>%</v>
      </c>
      <c r="H41" s="17"/>
    </row>
    <row r="42" spans="1:8" outlineLevel="3" x14ac:dyDescent="0.25">
      <c r="A42" s="5"/>
      <c r="B42" s="5"/>
      <c r="C42" s="10"/>
      <c r="D42" s="11"/>
      <c r="E42" s="6" t="str">
        <f>Inputs!E$317</f>
        <v xml:space="preserve">Opex percentage - enhancement (ADDN1) </v>
      </c>
      <c r="F42" s="7">
        <f>Inputs!F$317</f>
        <v>0</v>
      </c>
      <c r="G42" s="6" t="str">
        <f>Inputs!G$317</f>
        <v>%</v>
      </c>
      <c r="H42" s="17"/>
    </row>
    <row r="43" spans="1:8" outlineLevel="3" x14ac:dyDescent="0.25">
      <c r="A43" s="5"/>
      <c r="B43" s="5"/>
      <c r="C43" s="10"/>
      <c r="D43" s="11"/>
      <c r="E43" s="6" t="str">
        <f>Inputs!E$318</f>
        <v xml:space="preserve">Opex percentage - enhancement (ADDN2) </v>
      </c>
      <c r="F43" s="7">
        <f>Inputs!F$318</f>
        <v>0</v>
      </c>
      <c r="G43" s="6" t="str">
        <f>Inputs!G$318</f>
        <v>%</v>
      </c>
      <c r="H43" s="17"/>
    </row>
    <row r="44" spans="1:8" outlineLevel="2" x14ac:dyDescent="0.25">
      <c r="E44" s="18" t="s">
        <v>1297</v>
      </c>
      <c r="F44" s="1">
        <f t="shared" ref="F44:F49" si="1">$F32*(1-$F38)</f>
        <v>0</v>
      </c>
      <c r="G44" s="18" t="s">
        <v>212</v>
      </c>
      <c r="H44" s="1"/>
    </row>
    <row r="45" spans="1:8" outlineLevel="3" x14ac:dyDescent="0.25">
      <c r="E45" s="18" t="s">
        <v>1298</v>
      </c>
      <c r="F45" s="1">
        <f t="shared" si="1"/>
        <v>0</v>
      </c>
      <c r="G45" s="18" t="s">
        <v>212</v>
      </c>
      <c r="H45" s="1"/>
    </row>
    <row r="46" spans="1:8" outlineLevel="3" x14ac:dyDescent="0.25">
      <c r="E46" s="18" t="s">
        <v>1299</v>
      </c>
      <c r="F46" s="1">
        <f t="shared" si="1"/>
        <v>0</v>
      </c>
      <c r="G46" s="18" t="s">
        <v>212</v>
      </c>
      <c r="H46" s="1"/>
    </row>
    <row r="47" spans="1:8" outlineLevel="3" x14ac:dyDescent="0.25">
      <c r="E47" s="18" t="s">
        <v>1300</v>
      </c>
      <c r="F47" s="1">
        <f t="shared" si="1"/>
        <v>0</v>
      </c>
      <c r="G47" s="18" t="s">
        <v>212</v>
      </c>
      <c r="H47" s="1"/>
    </row>
    <row r="48" spans="1:8" outlineLevel="3" x14ac:dyDescent="0.25">
      <c r="E48" s="18" t="s">
        <v>1301</v>
      </c>
      <c r="F48" s="1">
        <f t="shared" si="1"/>
        <v>0</v>
      </c>
      <c r="G48" s="18" t="s">
        <v>212</v>
      </c>
      <c r="H48" s="1"/>
    </row>
    <row r="49" spans="1:8" outlineLevel="3" x14ac:dyDescent="0.25">
      <c r="E49" s="18" t="s">
        <v>1302</v>
      </c>
      <c r="F49" s="1">
        <f t="shared" si="1"/>
        <v>0</v>
      </c>
      <c r="G49" s="18" t="s">
        <v>212</v>
      </c>
      <c r="H49" s="1"/>
    </row>
    <row r="50" spans="1:8" outlineLevel="1" x14ac:dyDescent="0.25"/>
    <row r="51" spans="1:8" outlineLevel="1" x14ac:dyDescent="0.25"/>
    <row r="52" spans="1:8" outlineLevel="1" x14ac:dyDescent="0.25">
      <c r="B52" s="16" t="s">
        <v>1303</v>
      </c>
    </row>
    <row r="53" spans="1:8" outlineLevel="2" x14ac:dyDescent="0.25">
      <c r="A53" s="5"/>
      <c r="B53" s="5"/>
      <c r="C53" s="10"/>
      <c r="D53" s="11"/>
      <c r="E53" s="6" t="str">
        <f>'Aggregate sharing mechanism'!E$281</f>
        <v xml:space="preserve">Active totex adjustment - post aggregate sharing mechanism - bespoke items - real (WR) </v>
      </c>
      <c r="F53" s="2">
        <f>'Aggregate sharing mechanism'!F$281</f>
        <v>0</v>
      </c>
      <c r="G53" s="6" t="str">
        <f>'Aggregate sharing mechanism'!G$281</f>
        <v>£m</v>
      </c>
      <c r="H53" s="1"/>
    </row>
    <row r="54" spans="1:8" outlineLevel="3" x14ac:dyDescent="0.25">
      <c r="A54" s="5"/>
      <c r="B54" s="5"/>
      <c r="C54" s="10"/>
      <c r="D54" s="11"/>
      <c r="E54" s="6" t="str">
        <f>'Aggregate sharing mechanism'!E$282</f>
        <v xml:space="preserve">Active totex adjustment - post aggregate sharing mechanism - bespoke items - real (WN+) </v>
      </c>
      <c r="F54" s="2">
        <f>'Aggregate sharing mechanism'!F$282</f>
        <v>0</v>
      </c>
      <c r="G54" s="6" t="str">
        <f>'Aggregate sharing mechanism'!G$282</f>
        <v>£m</v>
      </c>
      <c r="H54" s="1"/>
    </row>
    <row r="55" spans="1:8" outlineLevel="3" x14ac:dyDescent="0.25">
      <c r="A55" s="5"/>
      <c r="B55" s="5"/>
      <c r="C55" s="10"/>
      <c r="D55" s="11"/>
      <c r="E55" s="6" t="str">
        <f>'Aggregate sharing mechanism'!E$283</f>
        <v xml:space="preserve">Active totex adjustment - post aggregate sharing mechanism - bespoke items - real (WWN+) </v>
      </c>
      <c r="F55" s="2">
        <f>'Aggregate sharing mechanism'!F$283</f>
        <v>0</v>
      </c>
      <c r="G55" s="6" t="str">
        <f>'Aggregate sharing mechanism'!G$283</f>
        <v>£m</v>
      </c>
      <c r="H55" s="1"/>
    </row>
    <row r="56" spans="1:8" outlineLevel="3" x14ac:dyDescent="0.25">
      <c r="A56" s="5"/>
      <c r="B56" s="5"/>
      <c r="C56" s="10"/>
      <c r="D56" s="11"/>
      <c r="E56" s="6" t="str">
        <f>'Aggregate sharing mechanism'!E$284</f>
        <v xml:space="preserve">Active totex adjustment - post aggregate sharing mechanism - bespoke items - real (BIO) </v>
      </c>
      <c r="F56" s="2">
        <f>'Aggregate sharing mechanism'!F$284</f>
        <v>0</v>
      </c>
      <c r="G56" s="6" t="str">
        <f>'Aggregate sharing mechanism'!G$284</f>
        <v>£m</v>
      </c>
      <c r="H56" s="1"/>
    </row>
    <row r="57" spans="1:8" outlineLevel="3" x14ac:dyDescent="0.25">
      <c r="A57" s="5"/>
      <c r="B57" s="5"/>
      <c r="C57" s="10"/>
      <c r="D57" s="11"/>
      <c r="E57" s="6" t="str">
        <f>'Aggregate sharing mechanism'!E$285</f>
        <v xml:space="preserve">Active totex adjustment - post aggregate sharing mechanism - bespoke items - real (ADDN1) </v>
      </c>
      <c r="F57" s="2">
        <f>'Aggregate sharing mechanism'!F$285</f>
        <v>0</v>
      </c>
      <c r="G57" s="6" t="str">
        <f>'Aggregate sharing mechanism'!G$285</f>
        <v>£m</v>
      </c>
      <c r="H57" s="1"/>
    </row>
    <row r="58" spans="1:8" outlineLevel="3" x14ac:dyDescent="0.25">
      <c r="A58" s="5"/>
      <c r="B58" s="5"/>
      <c r="C58" s="10"/>
      <c r="D58" s="11"/>
      <c r="E58" s="6" t="str">
        <f>'Aggregate sharing mechanism'!E$286</f>
        <v xml:space="preserve">Active totex adjustment - post aggregate sharing mechanism - bespoke items - real (ADDN2) </v>
      </c>
      <c r="F58" s="2">
        <f>'Aggregate sharing mechanism'!F$286</f>
        <v>0</v>
      </c>
      <c r="G58" s="6" t="str">
        <f>'Aggregate sharing mechanism'!G$286</f>
        <v>£m</v>
      </c>
      <c r="H58" s="1"/>
    </row>
    <row r="59" spans="1:8" outlineLevel="2" x14ac:dyDescent="0.25">
      <c r="A59" s="5"/>
      <c r="B59" s="5"/>
      <c r="C59" s="10"/>
      <c r="D59" s="11"/>
      <c r="E59" s="6" t="str">
        <f>Inputs!E$335</f>
        <v>Opex percentage - bespoke items</v>
      </c>
      <c r="F59" s="7">
        <f>Inputs!F$335</f>
        <v>0</v>
      </c>
      <c r="G59" s="6" t="str">
        <f>Inputs!G$335</f>
        <v>%</v>
      </c>
      <c r="H59" s="17"/>
    </row>
    <row r="60" spans="1:8" outlineLevel="2" x14ac:dyDescent="0.25">
      <c r="E60" s="18" t="s">
        <v>1304</v>
      </c>
      <c r="F60" s="1">
        <f t="shared" ref="F60:F65" si="2">$F53*(1-$F$59)</f>
        <v>0</v>
      </c>
      <c r="G60" s="18" t="s">
        <v>212</v>
      </c>
      <c r="H60" s="1"/>
    </row>
    <row r="61" spans="1:8" outlineLevel="3" x14ac:dyDescent="0.25">
      <c r="E61" s="18" t="s">
        <v>1305</v>
      </c>
      <c r="F61" s="1">
        <f t="shared" si="2"/>
        <v>0</v>
      </c>
      <c r="G61" s="18" t="s">
        <v>212</v>
      </c>
      <c r="H61" s="1"/>
    </row>
    <row r="62" spans="1:8" outlineLevel="3" x14ac:dyDescent="0.25">
      <c r="E62" s="18" t="s">
        <v>1306</v>
      </c>
      <c r="F62" s="1">
        <f t="shared" si="2"/>
        <v>0</v>
      </c>
      <c r="G62" s="18" t="s">
        <v>212</v>
      </c>
      <c r="H62" s="1"/>
    </row>
    <row r="63" spans="1:8" outlineLevel="3" x14ac:dyDescent="0.25">
      <c r="E63" s="18" t="s">
        <v>1307</v>
      </c>
      <c r="F63" s="1">
        <f t="shared" si="2"/>
        <v>0</v>
      </c>
      <c r="G63" s="18" t="s">
        <v>212</v>
      </c>
      <c r="H63" s="1"/>
    </row>
    <row r="64" spans="1:8" outlineLevel="3" x14ac:dyDescent="0.25">
      <c r="E64" s="18" t="s">
        <v>1308</v>
      </c>
      <c r="F64" s="1">
        <f t="shared" si="2"/>
        <v>0</v>
      </c>
      <c r="G64" s="18" t="s">
        <v>212</v>
      </c>
      <c r="H64" s="1"/>
    </row>
    <row r="65" spans="2:8" outlineLevel="3" x14ac:dyDescent="0.25">
      <c r="E65" s="18" t="s">
        <v>1309</v>
      </c>
      <c r="F65" s="1">
        <f t="shared" si="2"/>
        <v>0</v>
      </c>
      <c r="G65" s="18" t="s">
        <v>212</v>
      </c>
      <c r="H65" s="1"/>
    </row>
    <row r="66" spans="2:8" outlineLevel="1" x14ac:dyDescent="0.25"/>
    <row r="67" spans="2:8" outlineLevel="1" x14ac:dyDescent="0.25"/>
    <row r="68" spans="2:8" outlineLevel="1" x14ac:dyDescent="0.25">
      <c r="B68" s="16" t="s">
        <v>1310</v>
      </c>
    </row>
    <row r="69" spans="2:8" outlineLevel="2" x14ac:dyDescent="0.25">
      <c r="E69" s="18" t="str">
        <f t="shared" ref="E69:G69" si="3">E$23</f>
        <v xml:space="preserve">RCV adjustment for cost sharing - base - real (WR) </v>
      </c>
      <c r="F69" s="1">
        <f t="shared" si="3"/>
        <v>0</v>
      </c>
      <c r="G69" s="18" t="str">
        <f t="shared" si="3"/>
        <v>£m</v>
      </c>
      <c r="H69" s="1"/>
    </row>
    <row r="70" spans="2:8" outlineLevel="3" x14ac:dyDescent="0.25">
      <c r="E70" s="18" t="str">
        <f t="shared" ref="E70:G70" si="4">E$24</f>
        <v xml:space="preserve">RCV adjustment for cost sharing - base - real (WN+) </v>
      </c>
      <c r="F70" s="1">
        <f t="shared" si="4"/>
        <v>0</v>
      </c>
      <c r="G70" s="18" t="str">
        <f t="shared" si="4"/>
        <v>£m</v>
      </c>
      <c r="H70" s="1"/>
    </row>
    <row r="71" spans="2:8" outlineLevel="3" x14ac:dyDescent="0.25">
      <c r="E71" s="18" t="str">
        <f t="shared" ref="E71:G71" si="5">E$25</f>
        <v xml:space="preserve">RCV adjustment for cost sharing - base - real (WWN+) </v>
      </c>
      <c r="F71" s="1">
        <f t="shared" si="5"/>
        <v>0</v>
      </c>
      <c r="G71" s="18" t="str">
        <f t="shared" si="5"/>
        <v>£m</v>
      </c>
      <c r="H71" s="1"/>
    </row>
    <row r="72" spans="2:8" outlineLevel="3" x14ac:dyDescent="0.25">
      <c r="E72" s="18" t="str">
        <f t="shared" ref="E72:G72" si="6">E$26</f>
        <v xml:space="preserve">RCV adjustment for cost sharing - base - real (BIO) </v>
      </c>
      <c r="F72" s="1">
        <f t="shared" si="6"/>
        <v>0</v>
      </c>
      <c r="G72" s="18" t="str">
        <f t="shared" si="6"/>
        <v>£m</v>
      </c>
      <c r="H72" s="1"/>
    </row>
    <row r="73" spans="2:8" outlineLevel="3" x14ac:dyDescent="0.25">
      <c r="E73" s="18" t="str">
        <f t="shared" ref="E73:G73" si="7">E$27</f>
        <v xml:space="preserve">RCV adjustment for cost sharing - base - real (ADDN1) </v>
      </c>
      <c r="F73" s="1">
        <f t="shared" si="7"/>
        <v>0</v>
      </c>
      <c r="G73" s="18" t="str">
        <f t="shared" si="7"/>
        <v>£m</v>
      </c>
      <c r="H73" s="1"/>
    </row>
    <row r="74" spans="2:8" outlineLevel="3" x14ac:dyDescent="0.25">
      <c r="E74" s="18" t="str">
        <f t="shared" ref="E74:G74" si="8">E$28</f>
        <v xml:space="preserve">RCV adjustment for cost sharing - base - real (ADDN2) </v>
      </c>
      <c r="F74" s="1">
        <f t="shared" si="8"/>
        <v>0</v>
      </c>
      <c r="G74" s="18" t="str">
        <f t="shared" si="8"/>
        <v>£m</v>
      </c>
      <c r="H74" s="1"/>
    </row>
    <row r="75" spans="2:8" outlineLevel="2" x14ac:dyDescent="0.25">
      <c r="E75" s="18" t="str">
        <f t="shared" ref="E75:G75" si="9">E$44</f>
        <v xml:space="preserve">RCV adjustment for cost sharing - enhancement - real (WR) </v>
      </c>
      <c r="F75" s="1">
        <f t="shared" si="9"/>
        <v>0</v>
      </c>
      <c r="G75" s="18" t="str">
        <f t="shared" si="9"/>
        <v>£m</v>
      </c>
      <c r="H75" s="1"/>
    </row>
    <row r="76" spans="2:8" outlineLevel="3" x14ac:dyDescent="0.25">
      <c r="E76" s="18" t="str">
        <f t="shared" ref="E76:G76" si="10">E$45</f>
        <v xml:space="preserve">RCV adjustment for cost sharing - enhancement - real (WN+) </v>
      </c>
      <c r="F76" s="1">
        <f t="shared" si="10"/>
        <v>0</v>
      </c>
      <c r="G76" s="18" t="str">
        <f t="shared" si="10"/>
        <v>£m</v>
      </c>
      <c r="H76" s="1"/>
    </row>
    <row r="77" spans="2:8" outlineLevel="3" x14ac:dyDescent="0.25">
      <c r="E77" s="18" t="str">
        <f t="shared" ref="E77:G77" si="11">E$46</f>
        <v xml:space="preserve">RCV adjustment for cost sharing - enhancement - real (WWN+) </v>
      </c>
      <c r="F77" s="1">
        <f t="shared" si="11"/>
        <v>0</v>
      </c>
      <c r="G77" s="18" t="str">
        <f t="shared" si="11"/>
        <v>£m</v>
      </c>
      <c r="H77" s="1"/>
    </row>
    <row r="78" spans="2:8" outlineLevel="3" x14ac:dyDescent="0.25">
      <c r="E78" s="18" t="str">
        <f t="shared" ref="E78:G78" si="12">E$47</f>
        <v xml:space="preserve">RCV adjustment for cost sharing - enhancement - real (BIO) </v>
      </c>
      <c r="F78" s="1">
        <f t="shared" si="12"/>
        <v>0</v>
      </c>
      <c r="G78" s="18" t="str">
        <f t="shared" si="12"/>
        <v>£m</v>
      </c>
      <c r="H78" s="1"/>
    </row>
    <row r="79" spans="2:8" outlineLevel="3" x14ac:dyDescent="0.25">
      <c r="E79" s="18" t="str">
        <f t="shared" ref="E79:G79" si="13">E$48</f>
        <v xml:space="preserve">RCV adjustment for cost sharing - enhancement - real (ADDN1) </v>
      </c>
      <c r="F79" s="1">
        <f t="shared" si="13"/>
        <v>0</v>
      </c>
      <c r="G79" s="18" t="str">
        <f t="shared" si="13"/>
        <v>£m</v>
      </c>
      <c r="H79" s="1"/>
    </row>
    <row r="80" spans="2:8" outlineLevel="3" x14ac:dyDescent="0.25">
      <c r="E80" s="18" t="str">
        <f t="shared" ref="E80:G80" si="14">E$49</f>
        <v xml:space="preserve">RCV adjustment for cost sharing - enhancement - real (ADDN2) </v>
      </c>
      <c r="F80" s="1">
        <f t="shared" si="14"/>
        <v>0</v>
      </c>
      <c r="G80" s="18" t="str">
        <f t="shared" si="14"/>
        <v>£m</v>
      </c>
      <c r="H80" s="1"/>
    </row>
    <row r="81" spans="1:8" outlineLevel="2" x14ac:dyDescent="0.25">
      <c r="E81" s="18" t="str">
        <f t="shared" ref="E81:G81" si="15">E$60</f>
        <v xml:space="preserve">RCV adjustment for cost sharing - bespoke items - real (WR) </v>
      </c>
      <c r="F81" s="1">
        <f t="shared" si="15"/>
        <v>0</v>
      </c>
      <c r="G81" s="18" t="str">
        <f t="shared" si="15"/>
        <v>£m</v>
      </c>
      <c r="H81" s="1"/>
    </row>
    <row r="82" spans="1:8" outlineLevel="3" x14ac:dyDescent="0.25">
      <c r="E82" s="18" t="str">
        <f t="shared" ref="E82:G82" si="16">E$61</f>
        <v xml:space="preserve">RCV adjustment for cost sharing - bespoke items - real (WN+) </v>
      </c>
      <c r="F82" s="1">
        <f t="shared" si="16"/>
        <v>0</v>
      </c>
      <c r="G82" s="18" t="str">
        <f t="shared" si="16"/>
        <v>£m</v>
      </c>
      <c r="H82" s="1"/>
    </row>
    <row r="83" spans="1:8" outlineLevel="3" x14ac:dyDescent="0.25">
      <c r="E83" s="18" t="str">
        <f t="shared" ref="E83:G83" si="17">E$62</f>
        <v xml:space="preserve">RCV adjustment for cost sharing - bespoke items - real (WWN+) </v>
      </c>
      <c r="F83" s="1">
        <f t="shared" si="17"/>
        <v>0</v>
      </c>
      <c r="G83" s="18" t="str">
        <f t="shared" si="17"/>
        <v>£m</v>
      </c>
      <c r="H83" s="1"/>
    </row>
    <row r="84" spans="1:8" outlineLevel="3" x14ac:dyDescent="0.25">
      <c r="E84" s="18" t="str">
        <f t="shared" ref="E84:G84" si="18">E$63</f>
        <v xml:space="preserve">RCV adjustment for cost sharing - bespoke items - real (BIO) </v>
      </c>
      <c r="F84" s="1">
        <f t="shared" si="18"/>
        <v>0</v>
      </c>
      <c r="G84" s="18" t="str">
        <f t="shared" si="18"/>
        <v>£m</v>
      </c>
      <c r="H84" s="1"/>
    </row>
    <row r="85" spans="1:8" outlineLevel="3" x14ac:dyDescent="0.25">
      <c r="E85" s="18" t="str">
        <f t="shared" ref="E85:G85" si="19">E$64</f>
        <v xml:space="preserve">RCV adjustment for cost sharing - bespoke items - real (ADDN1) </v>
      </c>
      <c r="F85" s="1">
        <f t="shared" si="19"/>
        <v>0</v>
      </c>
      <c r="G85" s="18" t="str">
        <f t="shared" si="19"/>
        <v>£m</v>
      </c>
      <c r="H85" s="1"/>
    </row>
    <row r="86" spans="1:8" outlineLevel="3" x14ac:dyDescent="0.25">
      <c r="E86" s="18" t="str">
        <f t="shared" ref="E86:G86" si="20">E$65</f>
        <v xml:space="preserve">RCV adjustment for cost sharing - bespoke items - real (ADDN2) </v>
      </c>
      <c r="F86" s="1">
        <f t="shared" si="20"/>
        <v>0</v>
      </c>
      <c r="G86" s="18" t="str">
        <f t="shared" si="20"/>
        <v>£m</v>
      </c>
      <c r="H86" s="1"/>
    </row>
    <row r="87" spans="1:8" outlineLevel="2" x14ac:dyDescent="0.25">
      <c r="A87" s="5"/>
      <c r="B87" s="5"/>
      <c r="C87" s="10"/>
      <c r="D87" s="11"/>
      <c r="E87" s="6" t="str">
        <f>Inputs!E$416</f>
        <v xml:space="preserve">Ex-ante allowance (ANH only) - real (WR) </v>
      </c>
      <c r="F87" s="2">
        <f>Inputs!F$416</f>
        <v>0</v>
      </c>
      <c r="G87" s="6" t="str">
        <f>Inputs!G$416</f>
        <v>£m</v>
      </c>
      <c r="H87" s="1"/>
    </row>
    <row r="88" spans="1:8" outlineLevel="3" x14ac:dyDescent="0.25">
      <c r="A88" s="5"/>
      <c r="B88" s="5"/>
      <c r="C88" s="10"/>
      <c r="D88" s="11"/>
      <c r="E88" s="6" t="str">
        <f>Inputs!E$417</f>
        <v xml:space="preserve">Ex-ante allowance (ANH only) - real (WN+) </v>
      </c>
      <c r="F88" s="2">
        <f>Inputs!F$417</f>
        <v>0</v>
      </c>
      <c r="G88" s="6" t="str">
        <f>Inputs!G$417</f>
        <v>£m</v>
      </c>
      <c r="H88" s="1"/>
    </row>
    <row r="89" spans="1:8" outlineLevel="3" x14ac:dyDescent="0.25">
      <c r="A89" s="5"/>
      <c r="B89" s="5"/>
      <c r="C89" s="10"/>
      <c r="D89" s="11"/>
      <c r="E89" s="6" t="str">
        <f>Inputs!E$418</f>
        <v xml:space="preserve">Ex-ante allowance (ANH only) - real (WWN+) </v>
      </c>
      <c r="F89" s="2">
        <f>Inputs!F$418</f>
        <v>0</v>
      </c>
      <c r="G89" s="6" t="str">
        <f>Inputs!G$418</f>
        <v>£m</v>
      </c>
      <c r="H89" s="1"/>
    </row>
    <row r="90" spans="1:8" outlineLevel="3" x14ac:dyDescent="0.25">
      <c r="A90" s="5"/>
      <c r="B90" s="5"/>
      <c r="C90" s="10"/>
      <c r="D90" s="11"/>
      <c r="E90" s="6" t="str">
        <f>Inputs!E$419</f>
        <v xml:space="preserve">Ex-ante allowance (ANH only) - real (BIO) </v>
      </c>
      <c r="F90" s="2">
        <f>Inputs!F$419</f>
        <v>0</v>
      </c>
      <c r="G90" s="6" t="str">
        <f>Inputs!G$419</f>
        <v>£m</v>
      </c>
      <c r="H90" s="1"/>
    </row>
    <row r="91" spans="1:8" outlineLevel="3" x14ac:dyDescent="0.25">
      <c r="A91" s="5"/>
      <c r="B91" s="5"/>
      <c r="C91" s="10"/>
      <c r="D91" s="11"/>
      <c r="E91" s="6" t="str">
        <f>Inputs!E$420</f>
        <v xml:space="preserve">Ex-ante allowance (ANH only) - real (ADDN1) </v>
      </c>
      <c r="F91" s="2">
        <f>Inputs!F$420</f>
        <v>0</v>
      </c>
      <c r="G91" s="6" t="str">
        <f>Inputs!G$420</f>
        <v>£m</v>
      </c>
      <c r="H91" s="1"/>
    </row>
    <row r="92" spans="1:8" outlineLevel="3" x14ac:dyDescent="0.25">
      <c r="A92" s="5"/>
      <c r="B92" s="5"/>
      <c r="C92" s="10"/>
      <c r="D92" s="11"/>
      <c r="E92" s="6" t="str">
        <f>Inputs!E$421</f>
        <v xml:space="preserve">Ex-ante allowance (ANH only) - real (ADDN2) </v>
      </c>
      <c r="F92" s="2">
        <f>Inputs!F$421</f>
        <v>0</v>
      </c>
      <c r="G92" s="6" t="str">
        <f>Inputs!G$421</f>
        <v>£m</v>
      </c>
      <c r="H92" s="1"/>
    </row>
    <row r="93" spans="1:8" outlineLevel="2" x14ac:dyDescent="0.25">
      <c r="A93" s="5"/>
      <c r="B93" s="5"/>
      <c r="C93" s="10"/>
      <c r="D93" s="11"/>
      <c r="E93" s="6" t="s">
        <v>1311</v>
      </c>
      <c r="F93" s="2">
        <f t="shared" ref="F93:F98" si="21">SUM($F69,$F75,$F81,$F87)</f>
        <v>0</v>
      </c>
      <c r="G93" s="6" t="s">
        <v>212</v>
      </c>
      <c r="H93" s="1"/>
    </row>
    <row r="94" spans="1:8" outlineLevel="3" x14ac:dyDescent="0.25">
      <c r="A94" s="5"/>
      <c r="B94" s="5"/>
      <c r="C94" s="10"/>
      <c r="D94" s="11"/>
      <c r="E94" s="6" t="s">
        <v>1312</v>
      </c>
      <c r="F94" s="2">
        <f t="shared" si="21"/>
        <v>0</v>
      </c>
      <c r="G94" s="6" t="s">
        <v>212</v>
      </c>
      <c r="H94" s="1"/>
    </row>
    <row r="95" spans="1:8" outlineLevel="3" x14ac:dyDescent="0.25">
      <c r="A95" s="5"/>
      <c r="B95" s="5"/>
      <c r="C95" s="10"/>
      <c r="D95" s="11"/>
      <c r="E95" s="6" t="s">
        <v>1313</v>
      </c>
      <c r="F95" s="2">
        <f t="shared" si="21"/>
        <v>0</v>
      </c>
      <c r="G95" s="6" t="s">
        <v>212</v>
      </c>
      <c r="H95" s="1"/>
    </row>
    <row r="96" spans="1:8" outlineLevel="3" x14ac:dyDescent="0.25">
      <c r="A96" s="5"/>
      <c r="B96" s="5"/>
      <c r="C96" s="10"/>
      <c r="D96" s="11"/>
      <c r="E96" s="6" t="s">
        <v>1314</v>
      </c>
      <c r="F96" s="2">
        <f t="shared" si="21"/>
        <v>0</v>
      </c>
      <c r="G96" s="6" t="s">
        <v>212</v>
      </c>
      <c r="H96" s="1"/>
    </row>
    <row r="97" spans="1:8" outlineLevel="3" x14ac:dyDescent="0.25">
      <c r="A97" s="5"/>
      <c r="B97" s="5"/>
      <c r="C97" s="10"/>
      <c r="D97" s="11"/>
      <c r="E97" s="6" t="s">
        <v>1315</v>
      </c>
      <c r="F97" s="2">
        <f t="shared" si="21"/>
        <v>0</v>
      </c>
      <c r="G97" s="6" t="s">
        <v>212</v>
      </c>
      <c r="H97" s="1"/>
    </row>
    <row r="98" spans="1:8" outlineLevel="3" x14ac:dyDescent="0.25">
      <c r="A98" s="5"/>
      <c r="B98" s="5"/>
      <c r="C98" s="10"/>
      <c r="D98" s="11"/>
      <c r="E98" s="6" t="s">
        <v>1316</v>
      </c>
      <c r="F98" s="2">
        <f t="shared" si="21"/>
        <v>0</v>
      </c>
      <c r="G98" s="6" t="s">
        <v>212</v>
      </c>
      <c r="H98" s="1"/>
    </row>
    <row r="99" spans="1:8" outlineLevel="1" x14ac:dyDescent="0.25"/>
    <row r="101" spans="1:8" x14ac:dyDescent="0.25">
      <c r="A101" s="16" t="s">
        <v>1317</v>
      </c>
    </row>
    <row r="102" spans="1:8" outlineLevel="1" x14ac:dyDescent="0.25">
      <c r="B102" s="16" t="s">
        <v>1318</v>
      </c>
    </row>
    <row r="103" spans="1:8" outlineLevel="2" x14ac:dyDescent="0.25">
      <c r="A103" s="5"/>
      <c r="B103" s="5"/>
      <c r="C103" s="10"/>
      <c r="D103" s="11"/>
      <c r="E103" s="6" t="str">
        <f>'Aggregate sharing mechanism'!E$249</f>
        <v xml:space="preserve">Active totex adjustment - post aggregate sharing mechanism - base - real (WR) </v>
      </c>
      <c r="F103" s="2">
        <f>'Aggregate sharing mechanism'!F$249</f>
        <v>0</v>
      </c>
      <c r="G103" s="6" t="str">
        <f>'Aggregate sharing mechanism'!G$249</f>
        <v>£m</v>
      </c>
      <c r="H103" s="1"/>
    </row>
    <row r="104" spans="1:8" outlineLevel="3" x14ac:dyDescent="0.25">
      <c r="A104" s="5"/>
      <c r="B104" s="5"/>
      <c r="C104" s="10"/>
      <c r="D104" s="11"/>
      <c r="E104" s="6" t="str">
        <f>'Aggregate sharing mechanism'!E$250</f>
        <v xml:space="preserve">Active totex adjustment - post aggregate sharing mechanism - base - real (WN+) </v>
      </c>
      <c r="F104" s="2">
        <f>'Aggregate sharing mechanism'!F$250</f>
        <v>0</v>
      </c>
      <c r="G104" s="6" t="str">
        <f>'Aggregate sharing mechanism'!G$250</f>
        <v>£m</v>
      </c>
      <c r="H104" s="1"/>
    </row>
    <row r="105" spans="1:8" outlineLevel="3" x14ac:dyDescent="0.25">
      <c r="A105" s="5"/>
      <c r="B105" s="5"/>
      <c r="C105" s="10"/>
      <c r="D105" s="11"/>
      <c r="E105" s="6" t="str">
        <f>'Aggregate sharing mechanism'!E$251</f>
        <v xml:space="preserve">Active totex adjustment - post aggregate sharing mechanism - base - real (WWN+) </v>
      </c>
      <c r="F105" s="2">
        <f>'Aggregate sharing mechanism'!F$251</f>
        <v>0</v>
      </c>
      <c r="G105" s="6" t="str">
        <f>'Aggregate sharing mechanism'!G$251</f>
        <v>£m</v>
      </c>
      <c r="H105" s="1"/>
    </row>
    <row r="106" spans="1:8" outlineLevel="3" x14ac:dyDescent="0.25">
      <c r="A106" s="5"/>
      <c r="B106" s="5"/>
      <c r="C106" s="10"/>
      <c r="D106" s="11"/>
      <c r="E106" s="6" t="str">
        <f>'Aggregate sharing mechanism'!E$252</f>
        <v xml:space="preserve">Active totex adjustment - post aggregate sharing mechanism - base - real (BIO) </v>
      </c>
      <c r="F106" s="2">
        <f>'Aggregate sharing mechanism'!F$252</f>
        <v>0</v>
      </c>
      <c r="G106" s="6" t="str">
        <f>'Aggregate sharing mechanism'!G$252</f>
        <v>£m</v>
      </c>
      <c r="H106" s="1"/>
    </row>
    <row r="107" spans="1:8" outlineLevel="3" x14ac:dyDescent="0.25">
      <c r="A107" s="5"/>
      <c r="B107" s="5"/>
      <c r="C107" s="10"/>
      <c r="D107" s="11"/>
      <c r="E107" s="6" t="str">
        <f>'Aggregate sharing mechanism'!E$253</f>
        <v xml:space="preserve">Active totex adjustment - post aggregate sharing mechanism - base - real (ADDN1) </v>
      </c>
      <c r="F107" s="2">
        <f>'Aggregate sharing mechanism'!F$253</f>
        <v>0</v>
      </c>
      <c r="G107" s="6" t="str">
        <f>'Aggregate sharing mechanism'!G$253</f>
        <v>£m</v>
      </c>
      <c r="H107" s="1"/>
    </row>
    <row r="108" spans="1:8" outlineLevel="3" x14ac:dyDescent="0.25">
      <c r="A108" s="5"/>
      <c r="B108" s="5"/>
      <c r="C108" s="10"/>
      <c r="D108" s="11"/>
      <c r="E108" s="6" t="str">
        <f>'Aggregate sharing mechanism'!E$254</f>
        <v xml:space="preserve">Active totex adjustment - post aggregate sharing mechanism - base - real (ADDN2) </v>
      </c>
      <c r="F108" s="2">
        <f>'Aggregate sharing mechanism'!F$254</f>
        <v>0</v>
      </c>
      <c r="G108" s="6" t="str">
        <f>'Aggregate sharing mechanism'!G$254</f>
        <v>£m</v>
      </c>
      <c r="H108" s="1"/>
    </row>
    <row r="109" spans="1:8" outlineLevel="2" x14ac:dyDescent="0.25">
      <c r="A109" s="5"/>
      <c r="B109" s="5"/>
      <c r="C109" s="10"/>
      <c r="D109" s="11"/>
      <c r="E109" s="6" t="str">
        <f>Inputs!E$306</f>
        <v xml:space="preserve">Opex percentage - base (WR) </v>
      </c>
      <c r="F109" s="7">
        <f>Inputs!F$306</f>
        <v>0</v>
      </c>
      <c r="G109" s="6" t="str">
        <f>Inputs!G$306</f>
        <v>%</v>
      </c>
      <c r="H109" s="17"/>
    </row>
    <row r="110" spans="1:8" outlineLevel="3" x14ac:dyDescent="0.25">
      <c r="A110" s="5"/>
      <c r="B110" s="5"/>
      <c r="C110" s="10"/>
      <c r="D110" s="11"/>
      <c r="E110" s="6" t="str">
        <f>Inputs!E$307</f>
        <v xml:space="preserve">Opex percentage - base (WN+) </v>
      </c>
      <c r="F110" s="7">
        <f>Inputs!F$307</f>
        <v>0</v>
      </c>
      <c r="G110" s="6" t="str">
        <f>Inputs!G$307</f>
        <v>%</v>
      </c>
      <c r="H110" s="17"/>
    </row>
    <row r="111" spans="1:8" outlineLevel="3" x14ac:dyDescent="0.25">
      <c r="A111" s="5"/>
      <c r="B111" s="5"/>
      <c r="C111" s="10"/>
      <c r="D111" s="11"/>
      <c r="E111" s="6" t="str">
        <f>Inputs!E$308</f>
        <v xml:space="preserve">Opex percentage - base (WWN+) </v>
      </c>
      <c r="F111" s="7">
        <f>Inputs!F$308</f>
        <v>0</v>
      </c>
      <c r="G111" s="6" t="str">
        <f>Inputs!G$308</f>
        <v>%</v>
      </c>
      <c r="H111" s="17"/>
    </row>
    <row r="112" spans="1:8" outlineLevel="3" x14ac:dyDescent="0.25">
      <c r="A112" s="5"/>
      <c r="B112" s="5"/>
      <c r="C112" s="10"/>
      <c r="D112" s="11"/>
      <c r="E112" s="6" t="str">
        <f>Inputs!E$309</f>
        <v xml:space="preserve">Opex percentage - base (BIO) </v>
      </c>
      <c r="F112" s="7">
        <f>Inputs!F$309</f>
        <v>0</v>
      </c>
      <c r="G112" s="6" t="str">
        <f>Inputs!G$309</f>
        <v>%</v>
      </c>
      <c r="H112" s="17"/>
    </row>
    <row r="113" spans="1:8" outlineLevel="3" x14ac:dyDescent="0.25">
      <c r="A113" s="5"/>
      <c r="B113" s="5"/>
      <c r="C113" s="10"/>
      <c r="D113" s="11"/>
      <c r="E113" s="6" t="str">
        <f>Inputs!E$310</f>
        <v xml:space="preserve">Opex percentage - base (ADDN1) </v>
      </c>
      <c r="F113" s="7">
        <f>Inputs!F$310</f>
        <v>0</v>
      </c>
      <c r="G113" s="6" t="str">
        <f>Inputs!G$310</f>
        <v>%</v>
      </c>
      <c r="H113" s="17"/>
    </row>
    <row r="114" spans="1:8" outlineLevel="3" x14ac:dyDescent="0.25">
      <c r="A114" s="5"/>
      <c r="B114" s="5"/>
      <c r="C114" s="10"/>
      <c r="D114" s="11"/>
      <c r="E114" s="6" t="str">
        <f>Inputs!E$311</f>
        <v xml:space="preserve">Opex percentage - base (ADDN2) </v>
      </c>
      <c r="F114" s="7">
        <f>Inputs!F$311</f>
        <v>0</v>
      </c>
      <c r="G114" s="6" t="str">
        <f>Inputs!G$311</f>
        <v>%</v>
      </c>
      <c r="H114" s="17"/>
    </row>
    <row r="115" spans="1:8" outlineLevel="2" x14ac:dyDescent="0.25">
      <c r="E115" s="18" t="s">
        <v>1319</v>
      </c>
      <c r="F115" s="1">
        <f t="shared" ref="F115:F120" si="22">$F103*$F109</f>
        <v>0</v>
      </c>
      <c r="G115" s="18" t="s">
        <v>212</v>
      </c>
      <c r="H115" s="1"/>
    </row>
    <row r="116" spans="1:8" outlineLevel="3" x14ac:dyDescent="0.25">
      <c r="E116" s="18" t="s">
        <v>1320</v>
      </c>
      <c r="F116" s="1">
        <f t="shared" si="22"/>
        <v>0</v>
      </c>
      <c r="G116" s="18" t="s">
        <v>212</v>
      </c>
      <c r="H116" s="1"/>
    </row>
    <row r="117" spans="1:8" outlineLevel="3" x14ac:dyDescent="0.25">
      <c r="E117" s="18" t="s">
        <v>1321</v>
      </c>
      <c r="F117" s="1">
        <f t="shared" si="22"/>
        <v>0</v>
      </c>
      <c r="G117" s="18" t="s">
        <v>212</v>
      </c>
      <c r="H117" s="1"/>
    </row>
    <row r="118" spans="1:8" outlineLevel="3" x14ac:dyDescent="0.25">
      <c r="E118" s="18" t="s">
        <v>1322</v>
      </c>
      <c r="F118" s="1">
        <f t="shared" si="22"/>
        <v>0</v>
      </c>
      <c r="G118" s="18" t="s">
        <v>212</v>
      </c>
      <c r="H118" s="1"/>
    </row>
    <row r="119" spans="1:8" outlineLevel="3" x14ac:dyDescent="0.25">
      <c r="E119" s="18" t="s">
        <v>1323</v>
      </c>
      <c r="F119" s="1">
        <f t="shared" si="22"/>
        <v>0</v>
      </c>
      <c r="G119" s="18" t="s">
        <v>212</v>
      </c>
      <c r="H119" s="1"/>
    </row>
    <row r="120" spans="1:8" outlineLevel="3" x14ac:dyDescent="0.25">
      <c r="E120" s="18" t="s">
        <v>1324</v>
      </c>
      <c r="F120" s="1">
        <f t="shared" si="22"/>
        <v>0</v>
      </c>
      <c r="G120" s="18" t="s">
        <v>212</v>
      </c>
      <c r="H120" s="1"/>
    </row>
    <row r="121" spans="1:8" outlineLevel="1" x14ac:dyDescent="0.25"/>
    <row r="122" spans="1:8" outlineLevel="1" x14ac:dyDescent="0.25"/>
    <row r="123" spans="1:8" outlineLevel="1" x14ac:dyDescent="0.25">
      <c r="B123" s="16" t="s">
        <v>1325</v>
      </c>
    </row>
    <row r="124" spans="1:8" outlineLevel="2" x14ac:dyDescent="0.25">
      <c r="A124" s="5"/>
      <c r="B124" s="5"/>
      <c r="C124" s="10"/>
      <c r="D124" s="11"/>
      <c r="E124" s="6" t="str">
        <f>'Aggregate sharing mechanism'!E$265</f>
        <v xml:space="preserve">Active totex adjustment - post aggregate sharing mechanism - enhancement - real (WR) </v>
      </c>
      <c r="F124" s="2">
        <f>'Aggregate sharing mechanism'!F$265</f>
        <v>0</v>
      </c>
      <c r="G124" s="6" t="str">
        <f>'Aggregate sharing mechanism'!G$265</f>
        <v>£m</v>
      </c>
      <c r="H124" s="1"/>
    </row>
    <row r="125" spans="1:8" outlineLevel="3" x14ac:dyDescent="0.25">
      <c r="A125" s="5"/>
      <c r="B125" s="5"/>
      <c r="C125" s="10"/>
      <c r="D125" s="11"/>
      <c r="E125" s="6" t="str">
        <f>'Aggregate sharing mechanism'!E$266</f>
        <v xml:space="preserve">Active totex adjustment - post aggregate sharing mechanism - enhancement - real (WN+) </v>
      </c>
      <c r="F125" s="2">
        <f>'Aggregate sharing mechanism'!F$266</f>
        <v>0</v>
      </c>
      <c r="G125" s="6" t="str">
        <f>'Aggregate sharing mechanism'!G$266</f>
        <v>£m</v>
      </c>
      <c r="H125" s="1"/>
    </row>
    <row r="126" spans="1:8" outlineLevel="3" x14ac:dyDescent="0.25">
      <c r="A126" s="5"/>
      <c r="B126" s="5"/>
      <c r="C126" s="10"/>
      <c r="D126" s="11"/>
      <c r="E126" s="6" t="str">
        <f>'Aggregate sharing mechanism'!E$267</f>
        <v xml:space="preserve">Active totex adjustment - post aggregate sharing mechanism - enhancement - real (WWN+) </v>
      </c>
      <c r="F126" s="2">
        <f>'Aggregate sharing mechanism'!F$267</f>
        <v>0</v>
      </c>
      <c r="G126" s="6" t="str">
        <f>'Aggregate sharing mechanism'!G$267</f>
        <v>£m</v>
      </c>
      <c r="H126" s="1"/>
    </row>
    <row r="127" spans="1:8" outlineLevel="3" x14ac:dyDescent="0.25">
      <c r="A127" s="5"/>
      <c r="B127" s="5"/>
      <c r="C127" s="10"/>
      <c r="D127" s="11"/>
      <c r="E127" s="6" t="str">
        <f>'Aggregate sharing mechanism'!E$268</f>
        <v xml:space="preserve">Active totex adjustment - post aggregate sharing mechanism - enhancement - real (BIO) </v>
      </c>
      <c r="F127" s="2">
        <f>'Aggregate sharing mechanism'!F$268</f>
        <v>0</v>
      </c>
      <c r="G127" s="6" t="str">
        <f>'Aggregate sharing mechanism'!G$268</f>
        <v>£m</v>
      </c>
      <c r="H127" s="1"/>
    </row>
    <row r="128" spans="1:8" outlineLevel="3" x14ac:dyDescent="0.25">
      <c r="A128" s="5"/>
      <c r="B128" s="5"/>
      <c r="C128" s="10"/>
      <c r="D128" s="11"/>
      <c r="E128" s="6" t="str">
        <f>'Aggregate sharing mechanism'!E$269</f>
        <v xml:space="preserve">Active totex adjustment - post aggregate sharing mechanism - enhancement - real (ADDN1) </v>
      </c>
      <c r="F128" s="2">
        <f>'Aggregate sharing mechanism'!F$269</f>
        <v>0</v>
      </c>
      <c r="G128" s="6" t="str">
        <f>'Aggregate sharing mechanism'!G$269</f>
        <v>£m</v>
      </c>
      <c r="H128" s="1"/>
    </row>
    <row r="129" spans="1:8" outlineLevel="3" x14ac:dyDescent="0.25">
      <c r="A129" s="5"/>
      <c r="B129" s="5"/>
      <c r="C129" s="10"/>
      <c r="D129" s="11"/>
      <c r="E129" s="6" t="str">
        <f>'Aggregate sharing mechanism'!E$270</f>
        <v xml:space="preserve">Active totex adjustment - post aggregate sharing mechanism - enhancement - real (ADDN2) </v>
      </c>
      <c r="F129" s="2">
        <f>'Aggregate sharing mechanism'!F$270</f>
        <v>0</v>
      </c>
      <c r="G129" s="6" t="str">
        <f>'Aggregate sharing mechanism'!G$270</f>
        <v>£m</v>
      </c>
      <c r="H129" s="1"/>
    </row>
    <row r="130" spans="1:8" outlineLevel="2" x14ac:dyDescent="0.25">
      <c r="A130" s="5"/>
      <c r="B130" s="5"/>
      <c r="C130" s="10"/>
      <c r="D130" s="11"/>
      <c r="E130" s="6" t="str">
        <f>Inputs!E$313</f>
        <v xml:space="preserve">Opex percentage - enhancement (WR) </v>
      </c>
      <c r="F130" s="7">
        <f>Inputs!F$313</f>
        <v>0</v>
      </c>
      <c r="G130" s="6" t="str">
        <f>Inputs!G$313</f>
        <v>%</v>
      </c>
      <c r="H130" s="17"/>
    </row>
    <row r="131" spans="1:8" outlineLevel="3" x14ac:dyDescent="0.25">
      <c r="A131" s="5"/>
      <c r="B131" s="5"/>
      <c r="C131" s="10"/>
      <c r="D131" s="11"/>
      <c r="E131" s="6" t="str">
        <f>Inputs!E$314</f>
        <v xml:space="preserve">Opex percentage - enhancement (WN+) </v>
      </c>
      <c r="F131" s="7">
        <f>Inputs!F$314</f>
        <v>0</v>
      </c>
      <c r="G131" s="6" t="str">
        <f>Inputs!G$314</f>
        <v>%</v>
      </c>
      <c r="H131" s="17"/>
    </row>
    <row r="132" spans="1:8" outlineLevel="3" x14ac:dyDescent="0.25">
      <c r="A132" s="5"/>
      <c r="B132" s="5"/>
      <c r="C132" s="10"/>
      <c r="D132" s="11"/>
      <c r="E132" s="6" t="str">
        <f>Inputs!E$315</f>
        <v xml:space="preserve">Opex percentage - enhancement (WWN+) </v>
      </c>
      <c r="F132" s="7">
        <f>Inputs!F$315</f>
        <v>0</v>
      </c>
      <c r="G132" s="6" t="str">
        <f>Inputs!G$315</f>
        <v>%</v>
      </c>
      <c r="H132" s="17"/>
    </row>
    <row r="133" spans="1:8" outlineLevel="3" x14ac:dyDescent="0.25">
      <c r="A133" s="5"/>
      <c r="B133" s="5"/>
      <c r="C133" s="10"/>
      <c r="D133" s="11"/>
      <c r="E133" s="6" t="str">
        <f>Inputs!E$316</f>
        <v xml:space="preserve">Opex percentage - enhancement (BIO) </v>
      </c>
      <c r="F133" s="7">
        <f>Inputs!F$316</f>
        <v>0</v>
      </c>
      <c r="G133" s="6" t="str">
        <f>Inputs!G$316</f>
        <v>%</v>
      </c>
      <c r="H133" s="17"/>
    </row>
    <row r="134" spans="1:8" outlineLevel="3" x14ac:dyDescent="0.25">
      <c r="A134" s="5"/>
      <c r="B134" s="5"/>
      <c r="C134" s="10"/>
      <c r="D134" s="11"/>
      <c r="E134" s="6" t="str">
        <f>Inputs!E$317</f>
        <v xml:space="preserve">Opex percentage - enhancement (ADDN1) </v>
      </c>
      <c r="F134" s="7">
        <f>Inputs!F$317</f>
        <v>0</v>
      </c>
      <c r="G134" s="6" t="str">
        <f>Inputs!G$317</f>
        <v>%</v>
      </c>
      <c r="H134" s="17"/>
    </row>
    <row r="135" spans="1:8" outlineLevel="3" x14ac:dyDescent="0.25">
      <c r="A135" s="5"/>
      <c r="B135" s="5"/>
      <c r="C135" s="10"/>
      <c r="D135" s="11"/>
      <c r="E135" s="6" t="str">
        <f>Inputs!E$318</f>
        <v xml:space="preserve">Opex percentage - enhancement (ADDN2) </v>
      </c>
      <c r="F135" s="7">
        <f>Inputs!F$318</f>
        <v>0</v>
      </c>
      <c r="G135" s="6" t="str">
        <f>Inputs!G$318</f>
        <v>%</v>
      </c>
      <c r="H135" s="17"/>
    </row>
    <row r="136" spans="1:8" outlineLevel="2" x14ac:dyDescent="0.25">
      <c r="E136" s="18" t="s">
        <v>1326</v>
      </c>
      <c r="F136" s="1">
        <f t="shared" ref="F136:F141" si="23">$F124*$F130</f>
        <v>0</v>
      </c>
      <c r="G136" s="18" t="s">
        <v>212</v>
      </c>
      <c r="H136" s="1"/>
    </row>
    <row r="137" spans="1:8" outlineLevel="3" x14ac:dyDescent="0.25">
      <c r="E137" s="18" t="s">
        <v>1327</v>
      </c>
      <c r="F137" s="1">
        <f t="shared" si="23"/>
        <v>0</v>
      </c>
      <c r="G137" s="18" t="s">
        <v>212</v>
      </c>
      <c r="H137" s="1"/>
    </row>
    <row r="138" spans="1:8" outlineLevel="3" x14ac:dyDescent="0.25">
      <c r="E138" s="18" t="s">
        <v>1328</v>
      </c>
      <c r="F138" s="1">
        <f t="shared" si="23"/>
        <v>0</v>
      </c>
      <c r="G138" s="18" t="s">
        <v>212</v>
      </c>
      <c r="H138" s="1"/>
    </row>
    <row r="139" spans="1:8" outlineLevel="3" x14ac:dyDescent="0.25">
      <c r="E139" s="18" t="s">
        <v>1329</v>
      </c>
      <c r="F139" s="1">
        <f t="shared" si="23"/>
        <v>0</v>
      </c>
      <c r="G139" s="18" t="s">
        <v>212</v>
      </c>
      <c r="H139" s="1"/>
    </row>
    <row r="140" spans="1:8" outlineLevel="3" x14ac:dyDescent="0.25">
      <c r="E140" s="18" t="s">
        <v>1330</v>
      </c>
      <c r="F140" s="1">
        <f t="shared" si="23"/>
        <v>0</v>
      </c>
      <c r="G140" s="18" t="s">
        <v>212</v>
      </c>
      <c r="H140" s="1"/>
    </row>
    <row r="141" spans="1:8" outlineLevel="3" x14ac:dyDescent="0.25">
      <c r="E141" s="18" t="s">
        <v>1331</v>
      </c>
      <c r="F141" s="1">
        <f t="shared" si="23"/>
        <v>0</v>
      </c>
      <c r="G141" s="18" t="s">
        <v>212</v>
      </c>
      <c r="H141" s="1"/>
    </row>
    <row r="142" spans="1:8" outlineLevel="1" x14ac:dyDescent="0.25"/>
    <row r="143" spans="1:8" outlineLevel="1" x14ac:dyDescent="0.25"/>
    <row r="144" spans="1:8" outlineLevel="1" x14ac:dyDescent="0.25">
      <c r="B144" s="16" t="s">
        <v>1332</v>
      </c>
    </row>
    <row r="145" spans="1:8" outlineLevel="2" x14ac:dyDescent="0.25">
      <c r="A145" s="5"/>
      <c r="B145" s="5"/>
      <c r="C145" s="10"/>
      <c r="D145" s="11"/>
      <c r="E145" s="6" t="str">
        <f>'Aggregate sharing mechanism'!E$281</f>
        <v xml:space="preserve">Active totex adjustment - post aggregate sharing mechanism - bespoke items - real (WR) </v>
      </c>
      <c r="F145" s="2">
        <f>'Aggregate sharing mechanism'!F$281</f>
        <v>0</v>
      </c>
      <c r="G145" s="6" t="str">
        <f>'Aggregate sharing mechanism'!G$281</f>
        <v>£m</v>
      </c>
      <c r="H145" s="1"/>
    </row>
    <row r="146" spans="1:8" outlineLevel="3" x14ac:dyDescent="0.25">
      <c r="A146" s="5"/>
      <c r="B146" s="5"/>
      <c r="C146" s="10"/>
      <c r="D146" s="11"/>
      <c r="E146" s="6" t="str">
        <f>'Aggregate sharing mechanism'!E$282</f>
        <v xml:space="preserve">Active totex adjustment - post aggregate sharing mechanism - bespoke items - real (WN+) </v>
      </c>
      <c r="F146" s="2">
        <f>'Aggregate sharing mechanism'!F$282</f>
        <v>0</v>
      </c>
      <c r="G146" s="6" t="str">
        <f>'Aggregate sharing mechanism'!G$282</f>
        <v>£m</v>
      </c>
      <c r="H146" s="1"/>
    </row>
    <row r="147" spans="1:8" outlineLevel="3" x14ac:dyDescent="0.25">
      <c r="A147" s="5"/>
      <c r="B147" s="5"/>
      <c r="C147" s="10"/>
      <c r="D147" s="11"/>
      <c r="E147" s="6" t="str">
        <f>'Aggregate sharing mechanism'!E$283</f>
        <v xml:space="preserve">Active totex adjustment - post aggregate sharing mechanism - bespoke items - real (WWN+) </v>
      </c>
      <c r="F147" s="2">
        <f>'Aggregate sharing mechanism'!F$283</f>
        <v>0</v>
      </c>
      <c r="G147" s="6" t="str">
        <f>'Aggregate sharing mechanism'!G$283</f>
        <v>£m</v>
      </c>
      <c r="H147" s="1"/>
    </row>
    <row r="148" spans="1:8" outlineLevel="3" x14ac:dyDescent="0.25">
      <c r="A148" s="5"/>
      <c r="B148" s="5"/>
      <c r="C148" s="10"/>
      <c r="D148" s="11"/>
      <c r="E148" s="6" t="str">
        <f>'Aggregate sharing mechanism'!E$284</f>
        <v xml:space="preserve">Active totex adjustment - post aggregate sharing mechanism - bespoke items - real (BIO) </v>
      </c>
      <c r="F148" s="2">
        <f>'Aggregate sharing mechanism'!F$284</f>
        <v>0</v>
      </c>
      <c r="G148" s="6" t="str">
        <f>'Aggregate sharing mechanism'!G$284</f>
        <v>£m</v>
      </c>
      <c r="H148" s="1"/>
    </row>
    <row r="149" spans="1:8" outlineLevel="3" x14ac:dyDescent="0.25">
      <c r="A149" s="5"/>
      <c r="B149" s="5"/>
      <c r="C149" s="10"/>
      <c r="D149" s="11"/>
      <c r="E149" s="6" t="str">
        <f>'Aggregate sharing mechanism'!E$285</f>
        <v xml:space="preserve">Active totex adjustment - post aggregate sharing mechanism - bespoke items - real (ADDN1) </v>
      </c>
      <c r="F149" s="2">
        <f>'Aggregate sharing mechanism'!F$285</f>
        <v>0</v>
      </c>
      <c r="G149" s="6" t="str">
        <f>'Aggregate sharing mechanism'!G$285</f>
        <v>£m</v>
      </c>
      <c r="H149" s="1"/>
    </row>
    <row r="150" spans="1:8" outlineLevel="3" x14ac:dyDescent="0.25">
      <c r="A150" s="5"/>
      <c r="B150" s="5"/>
      <c r="C150" s="10"/>
      <c r="D150" s="11"/>
      <c r="E150" s="6" t="str">
        <f>'Aggregate sharing mechanism'!E$286</f>
        <v xml:space="preserve">Active totex adjustment - post aggregate sharing mechanism - bespoke items - real (ADDN2) </v>
      </c>
      <c r="F150" s="2">
        <f>'Aggregate sharing mechanism'!F$286</f>
        <v>0</v>
      </c>
      <c r="G150" s="6" t="str">
        <f>'Aggregate sharing mechanism'!G$286</f>
        <v>£m</v>
      </c>
      <c r="H150" s="1"/>
    </row>
    <row r="151" spans="1:8" outlineLevel="2" x14ac:dyDescent="0.25">
      <c r="A151" s="5"/>
      <c r="B151" s="5"/>
      <c r="C151" s="10"/>
      <c r="D151" s="11"/>
      <c r="E151" s="6" t="str">
        <f>Inputs!E$335</f>
        <v>Opex percentage - bespoke items</v>
      </c>
      <c r="F151" s="7">
        <f>Inputs!F$335</f>
        <v>0</v>
      </c>
      <c r="G151" s="6" t="str">
        <f>Inputs!G$335</f>
        <v>%</v>
      </c>
      <c r="H151" s="17"/>
    </row>
    <row r="152" spans="1:8" outlineLevel="2" x14ac:dyDescent="0.25">
      <c r="E152" s="18" t="s">
        <v>1333</v>
      </c>
      <c r="F152" s="1">
        <f t="shared" ref="F152:F157" si="24">$F145*$F$151</f>
        <v>0</v>
      </c>
      <c r="G152" s="18" t="s">
        <v>212</v>
      </c>
      <c r="H152" s="1"/>
    </row>
    <row r="153" spans="1:8" outlineLevel="3" x14ac:dyDescent="0.25">
      <c r="E153" s="18" t="s">
        <v>1334</v>
      </c>
      <c r="F153" s="1">
        <f t="shared" si="24"/>
        <v>0</v>
      </c>
      <c r="G153" s="18" t="s">
        <v>212</v>
      </c>
      <c r="H153" s="1"/>
    </row>
    <row r="154" spans="1:8" outlineLevel="3" x14ac:dyDescent="0.25">
      <c r="E154" s="18" t="s">
        <v>1335</v>
      </c>
      <c r="F154" s="1">
        <f t="shared" si="24"/>
        <v>0</v>
      </c>
      <c r="G154" s="18" t="s">
        <v>212</v>
      </c>
      <c r="H154" s="1"/>
    </row>
    <row r="155" spans="1:8" outlineLevel="3" x14ac:dyDescent="0.25">
      <c r="E155" s="18" t="s">
        <v>1336</v>
      </c>
      <c r="F155" s="1">
        <f t="shared" si="24"/>
        <v>0</v>
      </c>
      <c r="G155" s="18" t="s">
        <v>212</v>
      </c>
      <c r="H155" s="1"/>
    </row>
    <row r="156" spans="1:8" outlineLevel="3" x14ac:dyDescent="0.25">
      <c r="E156" s="18" t="s">
        <v>1337</v>
      </c>
      <c r="F156" s="1">
        <f t="shared" si="24"/>
        <v>0</v>
      </c>
      <c r="G156" s="18" t="s">
        <v>212</v>
      </c>
      <c r="H156" s="1"/>
    </row>
    <row r="157" spans="1:8" outlineLevel="3" x14ac:dyDescent="0.25">
      <c r="E157" s="18" t="s">
        <v>1338</v>
      </c>
      <c r="F157" s="1">
        <f t="shared" si="24"/>
        <v>0</v>
      </c>
      <c r="G157" s="18" t="s">
        <v>212</v>
      </c>
      <c r="H157" s="1"/>
    </row>
    <row r="158" spans="1:8" outlineLevel="1" x14ac:dyDescent="0.25"/>
    <row r="159" spans="1:8" outlineLevel="1" x14ac:dyDescent="0.25"/>
    <row r="160" spans="1:8" outlineLevel="1" x14ac:dyDescent="0.25">
      <c r="B160" s="16" t="s">
        <v>1339</v>
      </c>
    </row>
    <row r="161" spans="1:17" outlineLevel="2" x14ac:dyDescent="0.25">
      <c r="A161" s="5"/>
      <c r="B161" s="5"/>
      <c r="C161" s="10"/>
      <c r="D161" s="11"/>
      <c r="E161" s="6" t="str">
        <f>'Baseline adjustments'!E$19</f>
        <v xml:space="preserve">Performance related pay recovery adjustment mechanism adjustment - real (WR) </v>
      </c>
      <c r="F161" s="2">
        <f>'Baseline adjustments'!F$19</f>
        <v>0</v>
      </c>
      <c r="G161" s="2" t="str">
        <f>'Baseline adjustments'!G$19</f>
        <v>£m</v>
      </c>
      <c r="H161" s="2">
        <f>'Baseline adjustments'!H$19</f>
        <v>0</v>
      </c>
      <c r="I161" s="2">
        <f>'Baseline adjustments'!I$19</f>
        <v>0</v>
      </c>
      <c r="J161" s="2">
        <f>'Baseline adjustments'!J$19</f>
        <v>0</v>
      </c>
      <c r="K161" s="2">
        <f>'Baseline adjustments'!K$19</f>
        <v>0</v>
      </c>
      <c r="L161" s="2">
        <f>'Baseline adjustments'!L$19</f>
        <v>0</v>
      </c>
      <c r="M161" s="2">
        <f>'Baseline adjustments'!M$19</f>
        <v>0</v>
      </c>
      <c r="N161" s="2">
        <f>'Baseline adjustments'!N$19</f>
        <v>0</v>
      </c>
      <c r="O161" s="2">
        <f>'Baseline adjustments'!O$19</f>
        <v>0</v>
      </c>
      <c r="P161" s="2">
        <f>'Baseline adjustments'!P$19</f>
        <v>0</v>
      </c>
      <c r="Q161" s="2">
        <f>'Baseline adjustments'!Q$19</f>
        <v>0</v>
      </c>
    </row>
    <row r="162" spans="1:17" outlineLevel="3" x14ac:dyDescent="0.25">
      <c r="A162" s="5"/>
      <c r="B162" s="5"/>
      <c r="C162" s="10"/>
      <c r="D162" s="11"/>
      <c r="E162" s="6" t="str">
        <f>'Baseline adjustments'!E$20</f>
        <v xml:space="preserve">Performance related pay recovery adjustment mechanism adjustment - real (WN+) </v>
      </c>
      <c r="F162" s="2">
        <f>'Baseline adjustments'!F$20</f>
        <v>0</v>
      </c>
      <c r="G162" s="2" t="str">
        <f>'Baseline adjustments'!G$20</f>
        <v>£m</v>
      </c>
      <c r="H162" s="2">
        <f>'Baseline adjustments'!H$20</f>
        <v>0</v>
      </c>
      <c r="I162" s="2">
        <f>'Baseline adjustments'!I$20</f>
        <v>0</v>
      </c>
      <c r="J162" s="2">
        <f>'Baseline adjustments'!J$20</f>
        <v>0</v>
      </c>
      <c r="K162" s="2">
        <f>'Baseline adjustments'!K$20</f>
        <v>0</v>
      </c>
      <c r="L162" s="2">
        <f>'Baseline adjustments'!L$20</f>
        <v>0</v>
      </c>
      <c r="M162" s="2">
        <f>'Baseline adjustments'!M$20</f>
        <v>0</v>
      </c>
      <c r="N162" s="2">
        <f>'Baseline adjustments'!N$20</f>
        <v>0</v>
      </c>
      <c r="O162" s="2">
        <f>'Baseline adjustments'!O$20</f>
        <v>0</v>
      </c>
      <c r="P162" s="2">
        <f>'Baseline adjustments'!P$20</f>
        <v>0</v>
      </c>
      <c r="Q162" s="2">
        <f>'Baseline adjustments'!Q$20</f>
        <v>0</v>
      </c>
    </row>
    <row r="163" spans="1:17" outlineLevel="3" x14ac:dyDescent="0.25">
      <c r="A163" s="5"/>
      <c r="B163" s="5"/>
      <c r="C163" s="10"/>
      <c r="D163" s="11"/>
      <c r="E163" s="6" t="str">
        <f>'Baseline adjustments'!E$21</f>
        <v xml:space="preserve">Performance related pay recovery adjustment mechanism adjustment - real (WWN+) </v>
      </c>
      <c r="F163" s="2">
        <f>'Baseline adjustments'!F$21</f>
        <v>0</v>
      </c>
      <c r="G163" s="2" t="str">
        <f>'Baseline adjustments'!G$21</f>
        <v>£m</v>
      </c>
      <c r="H163" s="2">
        <f>'Baseline adjustments'!H$21</f>
        <v>0</v>
      </c>
      <c r="I163" s="2">
        <f>'Baseline adjustments'!I$21</f>
        <v>0</v>
      </c>
      <c r="J163" s="2">
        <f>'Baseline adjustments'!J$21</f>
        <v>0</v>
      </c>
      <c r="K163" s="2">
        <f>'Baseline adjustments'!K$21</f>
        <v>0</v>
      </c>
      <c r="L163" s="2">
        <f>'Baseline adjustments'!L$21</f>
        <v>0</v>
      </c>
      <c r="M163" s="2">
        <f>'Baseline adjustments'!M$21</f>
        <v>0</v>
      </c>
      <c r="N163" s="2">
        <f>'Baseline adjustments'!N$21</f>
        <v>0</v>
      </c>
      <c r="O163" s="2">
        <f>'Baseline adjustments'!O$21</f>
        <v>0</v>
      </c>
      <c r="P163" s="2">
        <f>'Baseline adjustments'!P$21</f>
        <v>0</v>
      </c>
      <c r="Q163" s="2">
        <f>'Baseline adjustments'!Q$21</f>
        <v>0</v>
      </c>
    </row>
    <row r="164" spans="1:17" outlineLevel="3" x14ac:dyDescent="0.25">
      <c r="A164" s="5"/>
      <c r="B164" s="5"/>
      <c r="C164" s="10"/>
      <c r="D164" s="11"/>
      <c r="E164" s="6" t="str">
        <f>'Baseline adjustments'!E$22</f>
        <v xml:space="preserve">Performance related pay recovery adjustment mechanism adjustment - real (BIO) </v>
      </c>
      <c r="F164" s="2">
        <f>'Baseline adjustments'!F$22</f>
        <v>0</v>
      </c>
      <c r="G164" s="2" t="str">
        <f>'Baseline adjustments'!G$22</f>
        <v>£m</v>
      </c>
      <c r="H164" s="2">
        <f>'Baseline adjustments'!H$22</f>
        <v>0</v>
      </c>
      <c r="I164" s="2">
        <f>'Baseline adjustments'!I$22</f>
        <v>0</v>
      </c>
      <c r="J164" s="2">
        <f>'Baseline adjustments'!J$22</f>
        <v>0</v>
      </c>
      <c r="K164" s="2">
        <f>'Baseline adjustments'!K$22</f>
        <v>0</v>
      </c>
      <c r="L164" s="2">
        <f>'Baseline adjustments'!L$22</f>
        <v>0</v>
      </c>
      <c r="M164" s="2">
        <f>'Baseline adjustments'!M$22</f>
        <v>0</v>
      </c>
      <c r="N164" s="2">
        <f>'Baseline adjustments'!N$22</f>
        <v>0</v>
      </c>
      <c r="O164" s="2">
        <f>'Baseline adjustments'!O$22</f>
        <v>0</v>
      </c>
      <c r="P164" s="2">
        <f>'Baseline adjustments'!P$22</f>
        <v>0</v>
      </c>
      <c r="Q164" s="2">
        <f>'Baseline adjustments'!Q$22</f>
        <v>0</v>
      </c>
    </row>
    <row r="165" spans="1:17" outlineLevel="3" x14ac:dyDescent="0.25">
      <c r="A165" s="5"/>
      <c r="B165" s="5"/>
      <c r="C165" s="10"/>
      <c r="D165" s="11"/>
      <c r="E165" s="6" t="str">
        <f>'Baseline adjustments'!E$23</f>
        <v xml:space="preserve">Performance related pay recovery adjustment mechanism adjustment - real (ADDN1) </v>
      </c>
      <c r="F165" s="2">
        <f>'Baseline adjustments'!F$23</f>
        <v>0</v>
      </c>
      <c r="G165" s="2" t="str">
        <f>'Baseline adjustments'!G$23</f>
        <v>£m</v>
      </c>
      <c r="H165" s="2">
        <f>'Baseline adjustments'!H$23</f>
        <v>0</v>
      </c>
      <c r="I165" s="2">
        <f>'Baseline adjustments'!I$23</f>
        <v>0</v>
      </c>
      <c r="J165" s="2">
        <f>'Baseline adjustments'!J$23</f>
        <v>0</v>
      </c>
      <c r="K165" s="2">
        <f>'Baseline adjustments'!K$23</f>
        <v>0</v>
      </c>
      <c r="L165" s="2">
        <f>'Baseline adjustments'!L$23</f>
        <v>0</v>
      </c>
      <c r="M165" s="2">
        <f>'Baseline adjustments'!M$23</f>
        <v>0</v>
      </c>
      <c r="N165" s="2">
        <f>'Baseline adjustments'!N$23</f>
        <v>0</v>
      </c>
      <c r="O165" s="2">
        <f>'Baseline adjustments'!O$23</f>
        <v>0</v>
      </c>
      <c r="P165" s="2">
        <f>'Baseline adjustments'!P$23</f>
        <v>0</v>
      </c>
      <c r="Q165" s="2">
        <f>'Baseline adjustments'!Q$23</f>
        <v>0</v>
      </c>
    </row>
    <row r="166" spans="1:17" outlineLevel="3" x14ac:dyDescent="0.25">
      <c r="A166" s="5"/>
      <c r="B166" s="5"/>
      <c r="C166" s="10"/>
      <c r="D166" s="11"/>
      <c r="E166" s="6" t="str">
        <f>'Baseline adjustments'!E$24</f>
        <v xml:space="preserve">Performance related pay recovery adjustment mechanism adjustment - real (ADDN2) </v>
      </c>
      <c r="F166" s="2">
        <f>'Baseline adjustments'!F$24</f>
        <v>0</v>
      </c>
      <c r="G166" s="2" t="str">
        <f>'Baseline adjustments'!G$24</f>
        <v>£m</v>
      </c>
      <c r="H166" s="2">
        <f>'Baseline adjustments'!H$24</f>
        <v>0</v>
      </c>
      <c r="I166" s="2">
        <f>'Baseline adjustments'!I$24</f>
        <v>0</v>
      </c>
      <c r="J166" s="2">
        <f>'Baseline adjustments'!J$24</f>
        <v>0</v>
      </c>
      <c r="K166" s="2">
        <f>'Baseline adjustments'!K$24</f>
        <v>0</v>
      </c>
      <c r="L166" s="2">
        <f>'Baseline adjustments'!L$24</f>
        <v>0</v>
      </c>
      <c r="M166" s="2">
        <f>'Baseline adjustments'!M$24</f>
        <v>0</v>
      </c>
      <c r="N166" s="2">
        <f>'Baseline adjustments'!N$24</f>
        <v>0</v>
      </c>
      <c r="O166" s="2">
        <f>'Baseline adjustments'!O$24</f>
        <v>0</v>
      </c>
      <c r="P166" s="2">
        <f>'Baseline adjustments'!P$24</f>
        <v>0</v>
      </c>
      <c r="Q166" s="2">
        <f>'Baseline adjustments'!Q$24</f>
        <v>0</v>
      </c>
    </row>
    <row r="167" spans="1:17" outlineLevel="2" x14ac:dyDescent="0.25">
      <c r="A167" s="5"/>
      <c r="B167" s="5"/>
      <c r="C167" s="10"/>
      <c r="D167" s="11"/>
      <c r="E167" s="6" t="str">
        <f>Time!E$56</f>
        <v>Forecast period flag</v>
      </c>
      <c r="F167" s="3">
        <f>Time!F$56</f>
        <v>0</v>
      </c>
      <c r="G167" s="3" t="str">
        <f>Time!G$56</f>
        <v>flag</v>
      </c>
      <c r="H167" s="3">
        <f>Time!H$56</f>
        <v>5</v>
      </c>
      <c r="I167" s="3">
        <f>Time!I$56</f>
        <v>0</v>
      </c>
      <c r="J167" s="3">
        <f>Time!J$56</f>
        <v>0</v>
      </c>
      <c r="K167" s="3">
        <f>Time!K$56</f>
        <v>0</v>
      </c>
      <c r="L167" s="3">
        <f>Time!L$56</f>
        <v>1</v>
      </c>
      <c r="M167" s="3">
        <f>Time!M$56</f>
        <v>1</v>
      </c>
      <c r="N167" s="3">
        <f>Time!N$56</f>
        <v>1</v>
      </c>
      <c r="O167" s="3">
        <f>Time!O$56</f>
        <v>1</v>
      </c>
      <c r="P167" s="3">
        <f>Time!P$56</f>
        <v>1</v>
      </c>
      <c r="Q167" s="3">
        <f>Time!Q$56</f>
        <v>0</v>
      </c>
    </row>
    <row r="168" spans="1:17" outlineLevel="2" x14ac:dyDescent="0.25">
      <c r="E168" s="18" t="s">
        <v>1340</v>
      </c>
      <c r="F168" s="1">
        <f>SUMPRODUCT($J161:$Q161,$J167:$Q167)</f>
        <v>0</v>
      </c>
      <c r="G168" s="18" t="s">
        <v>212</v>
      </c>
      <c r="H168" s="1"/>
    </row>
    <row r="169" spans="1:17" outlineLevel="3" x14ac:dyDescent="0.25">
      <c r="E169" s="18" t="s">
        <v>1341</v>
      </c>
      <c r="F169" s="1">
        <f>SUMPRODUCT($J162:$Q162,$J167:$Q167)</f>
        <v>0</v>
      </c>
      <c r="G169" s="18" t="s">
        <v>212</v>
      </c>
      <c r="H169" s="1"/>
    </row>
    <row r="170" spans="1:17" outlineLevel="3" x14ac:dyDescent="0.25">
      <c r="E170" s="18" t="s">
        <v>1342</v>
      </c>
      <c r="F170" s="1">
        <f>SUMPRODUCT($J163:$Q163,$J167:$Q167)</f>
        <v>0</v>
      </c>
      <c r="G170" s="18" t="s">
        <v>212</v>
      </c>
      <c r="H170" s="1"/>
    </row>
    <row r="171" spans="1:17" outlineLevel="3" x14ac:dyDescent="0.25">
      <c r="E171" s="18" t="s">
        <v>1343</v>
      </c>
      <c r="F171" s="1">
        <f>SUMPRODUCT($J164:$Q164,$J167:$Q167)</f>
        <v>0</v>
      </c>
      <c r="G171" s="18" t="s">
        <v>212</v>
      </c>
      <c r="H171" s="1"/>
    </row>
    <row r="172" spans="1:17" outlineLevel="3" x14ac:dyDescent="0.25">
      <c r="E172" s="18" t="s">
        <v>1344</v>
      </c>
      <c r="F172" s="1">
        <f>SUMPRODUCT($J165:$Q165,$J167:$Q167)</f>
        <v>0</v>
      </c>
      <c r="G172" s="18" t="s">
        <v>212</v>
      </c>
      <c r="H172" s="1"/>
    </row>
    <row r="173" spans="1:17" outlineLevel="3" x14ac:dyDescent="0.25">
      <c r="E173" s="18" t="s">
        <v>1345</v>
      </c>
      <c r="F173" s="1">
        <f>SUMPRODUCT($J166:$Q166,$J167:$Q167)</f>
        <v>0</v>
      </c>
      <c r="G173" s="18" t="s">
        <v>212</v>
      </c>
      <c r="H173" s="1"/>
    </row>
    <row r="174" spans="1:17" outlineLevel="1" x14ac:dyDescent="0.25"/>
    <row r="175" spans="1:17" outlineLevel="1" x14ac:dyDescent="0.25"/>
    <row r="176" spans="1:17" outlineLevel="1" x14ac:dyDescent="0.25">
      <c r="B176" s="16" t="s">
        <v>1346</v>
      </c>
    </row>
    <row r="177" spans="5:8" outlineLevel="2" x14ac:dyDescent="0.25">
      <c r="E177" s="18" t="str">
        <f t="shared" ref="E177:G177" si="25">E$115</f>
        <v xml:space="preserve">Revenue adjustment for cost sharing - base - real (WR) </v>
      </c>
      <c r="F177" s="1">
        <f t="shared" si="25"/>
        <v>0</v>
      </c>
      <c r="G177" s="18" t="str">
        <f t="shared" si="25"/>
        <v>£m</v>
      </c>
      <c r="H177" s="1"/>
    </row>
    <row r="178" spans="5:8" outlineLevel="3" x14ac:dyDescent="0.25">
      <c r="E178" s="18" t="str">
        <f t="shared" ref="E178:G178" si="26">E$116</f>
        <v xml:space="preserve">Revenue adjustment for cost sharing - base - real (WN+) </v>
      </c>
      <c r="F178" s="1">
        <f t="shared" si="26"/>
        <v>0</v>
      </c>
      <c r="G178" s="18" t="str">
        <f t="shared" si="26"/>
        <v>£m</v>
      </c>
      <c r="H178" s="1"/>
    </row>
    <row r="179" spans="5:8" outlineLevel="3" x14ac:dyDescent="0.25">
      <c r="E179" s="18" t="str">
        <f t="shared" ref="E179:G179" si="27">E$117</f>
        <v xml:space="preserve">Revenue adjustment for cost sharing - base - real (WWN+) </v>
      </c>
      <c r="F179" s="1">
        <f t="shared" si="27"/>
        <v>0</v>
      </c>
      <c r="G179" s="18" t="str">
        <f t="shared" si="27"/>
        <v>£m</v>
      </c>
      <c r="H179" s="1"/>
    </row>
    <row r="180" spans="5:8" outlineLevel="3" x14ac:dyDescent="0.25">
      <c r="E180" s="18" t="str">
        <f t="shared" ref="E180:G180" si="28">E$118</f>
        <v xml:space="preserve">Revenue adjustment for cost sharing - base - real (BIO) </v>
      </c>
      <c r="F180" s="1">
        <f t="shared" si="28"/>
        <v>0</v>
      </c>
      <c r="G180" s="18" t="str">
        <f t="shared" si="28"/>
        <v>£m</v>
      </c>
      <c r="H180" s="1"/>
    </row>
    <row r="181" spans="5:8" outlineLevel="3" x14ac:dyDescent="0.25">
      <c r="E181" s="18" t="str">
        <f t="shared" ref="E181:G181" si="29">E$119</f>
        <v xml:space="preserve">Revenue adjustment for cost sharing - base - real (ADDN1) </v>
      </c>
      <c r="F181" s="1">
        <f t="shared" si="29"/>
        <v>0</v>
      </c>
      <c r="G181" s="18" t="str">
        <f t="shared" si="29"/>
        <v>£m</v>
      </c>
      <c r="H181" s="1"/>
    </row>
    <row r="182" spans="5:8" outlineLevel="3" x14ac:dyDescent="0.25">
      <c r="E182" s="18" t="str">
        <f t="shared" ref="E182:G182" si="30">E$120</f>
        <v xml:space="preserve">Revenue adjustment for cost sharing - base - real (ADDN2) </v>
      </c>
      <c r="F182" s="1">
        <f t="shared" si="30"/>
        <v>0</v>
      </c>
      <c r="G182" s="18" t="str">
        <f t="shared" si="30"/>
        <v>£m</v>
      </c>
      <c r="H182" s="1"/>
    </row>
    <row r="183" spans="5:8" outlineLevel="2" x14ac:dyDescent="0.25">
      <c r="E183" s="18" t="str">
        <f t="shared" ref="E183:G183" si="31">E$136</f>
        <v xml:space="preserve">Revenue adjustment for cost sharing - enhancement - real (WR) </v>
      </c>
      <c r="F183" s="1">
        <f t="shared" si="31"/>
        <v>0</v>
      </c>
      <c r="G183" s="18" t="str">
        <f t="shared" si="31"/>
        <v>£m</v>
      </c>
      <c r="H183" s="1"/>
    </row>
    <row r="184" spans="5:8" outlineLevel="3" x14ac:dyDescent="0.25">
      <c r="E184" s="18" t="str">
        <f t="shared" ref="E184:G184" si="32">E$137</f>
        <v xml:space="preserve">Revenue adjustment for cost sharing - enhancement - real (WN+) </v>
      </c>
      <c r="F184" s="1">
        <f t="shared" si="32"/>
        <v>0</v>
      </c>
      <c r="G184" s="18" t="str">
        <f t="shared" si="32"/>
        <v>£m</v>
      </c>
      <c r="H184" s="1"/>
    </row>
    <row r="185" spans="5:8" outlineLevel="3" x14ac:dyDescent="0.25">
      <c r="E185" s="18" t="str">
        <f t="shared" ref="E185:G185" si="33">E$138</f>
        <v xml:space="preserve">Revenue adjustment for cost sharing - enhancement - real (WWN+) </v>
      </c>
      <c r="F185" s="1">
        <f t="shared" si="33"/>
        <v>0</v>
      </c>
      <c r="G185" s="18" t="str">
        <f t="shared" si="33"/>
        <v>£m</v>
      </c>
      <c r="H185" s="1"/>
    </row>
    <row r="186" spans="5:8" outlineLevel="3" x14ac:dyDescent="0.25">
      <c r="E186" s="18" t="str">
        <f t="shared" ref="E186:G186" si="34">E$139</f>
        <v xml:space="preserve">Revenue adjustment for cost sharing - enhancement - real (BIO) </v>
      </c>
      <c r="F186" s="1">
        <f t="shared" si="34"/>
        <v>0</v>
      </c>
      <c r="G186" s="18" t="str">
        <f t="shared" si="34"/>
        <v>£m</v>
      </c>
      <c r="H186" s="1"/>
    </row>
    <row r="187" spans="5:8" outlineLevel="3" x14ac:dyDescent="0.25">
      <c r="E187" s="18" t="str">
        <f t="shared" ref="E187:G187" si="35">E$140</f>
        <v xml:space="preserve">Revenue adjustment for cost sharing - enhancement - real (ADDN1) </v>
      </c>
      <c r="F187" s="1">
        <f t="shared" si="35"/>
        <v>0</v>
      </c>
      <c r="G187" s="18" t="str">
        <f t="shared" si="35"/>
        <v>£m</v>
      </c>
      <c r="H187" s="1"/>
    </row>
    <row r="188" spans="5:8" outlineLevel="3" x14ac:dyDescent="0.25">
      <c r="E188" s="18" t="str">
        <f t="shared" ref="E188:G188" si="36">E$141</f>
        <v xml:space="preserve">Revenue adjustment for cost sharing - enhancement - real (ADDN2) </v>
      </c>
      <c r="F188" s="1">
        <f t="shared" si="36"/>
        <v>0</v>
      </c>
      <c r="G188" s="18" t="str">
        <f t="shared" si="36"/>
        <v>£m</v>
      </c>
      <c r="H188" s="1"/>
    </row>
    <row r="189" spans="5:8" outlineLevel="2" x14ac:dyDescent="0.25">
      <c r="E189" s="18" t="str">
        <f t="shared" ref="E189:G189" si="37">E$152</f>
        <v xml:space="preserve">Revenue adjustment for cost sharing - bespoke items - real (WR) </v>
      </c>
      <c r="F189" s="1">
        <f t="shared" si="37"/>
        <v>0</v>
      </c>
      <c r="G189" s="18" t="str">
        <f t="shared" si="37"/>
        <v>£m</v>
      </c>
      <c r="H189" s="1"/>
    </row>
    <row r="190" spans="5:8" outlineLevel="3" x14ac:dyDescent="0.25">
      <c r="E190" s="18" t="str">
        <f t="shared" ref="E190:G190" si="38">E$153</f>
        <v xml:space="preserve">Revenue adjustment for cost sharing - bespoke items - real (WN+) </v>
      </c>
      <c r="F190" s="1">
        <f t="shared" si="38"/>
        <v>0</v>
      </c>
      <c r="G190" s="18" t="str">
        <f t="shared" si="38"/>
        <v>£m</v>
      </c>
      <c r="H190" s="1"/>
    </row>
    <row r="191" spans="5:8" outlineLevel="3" x14ac:dyDescent="0.25">
      <c r="E191" s="18" t="str">
        <f t="shared" ref="E191:G191" si="39">E$154</f>
        <v xml:space="preserve">Revenue adjustment for cost sharing - bespoke items - real (WWN+) </v>
      </c>
      <c r="F191" s="1">
        <f t="shared" si="39"/>
        <v>0</v>
      </c>
      <c r="G191" s="18" t="str">
        <f t="shared" si="39"/>
        <v>£m</v>
      </c>
      <c r="H191" s="1"/>
    </row>
    <row r="192" spans="5:8" outlineLevel="3" x14ac:dyDescent="0.25">
      <c r="E192" s="18" t="str">
        <f t="shared" ref="E192:G192" si="40">E$155</f>
        <v xml:space="preserve">Revenue adjustment for cost sharing - bespoke items - real (BIO) </v>
      </c>
      <c r="F192" s="1">
        <f t="shared" si="40"/>
        <v>0</v>
      </c>
      <c r="G192" s="18" t="str">
        <f t="shared" si="40"/>
        <v>£m</v>
      </c>
      <c r="H192" s="1"/>
    </row>
    <row r="193" spans="1:8" outlineLevel="3" x14ac:dyDescent="0.25">
      <c r="E193" s="18" t="str">
        <f t="shared" ref="E193:G193" si="41">E$156</f>
        <v xml:space="preserve">Revenue adjustment for cost sharing - bespoke items - real (ADDN1) </v>
      </c>
      <c r="F193" s="1">
        <f t="shared" si="41"/>
        <v>0</v>
      </c>
      <c r="G193" s="18" t="str">
        <f t="shared" si="41"/>
        <v>£m</v>
      </c>
      <c r="H193" s="1"/>
    </row>
    <row r="194" spans="1:8" outlineLevel="3" x14ac:dyDescent="0.25">
      <c r="E194" s="18" t="str">
        <f t="shared" ref="E194:G194" si="42">E$157</f>
        <v xml:space="preserve">Revenue adjustment for cost sharing - bespoke items - real (ADDN2) </v>
      </c>
      <c r="F194" s="1">
        <f t="shared" si="42"/>
        <v>0</v>
      </c>
      <c r="G194" s="18" t="str">
        <f t="shared" si="42"/>
        <v>£m</v>
      </c>
      <c r="H194" s="1"/>
    </row>
    <row r="195" spans="1:8" outlineLevel="2" x14ac:dyDescent="0.25">
      <c r="E195" s="18" t="str">
        <f t="shared" ref="E195:G195" si="43">E$168</f>
        <v xml:space="preserve">Total performance related pay recovery adjustment mechanism adjustment - real (WR) </v>
      </c>
      <c r="F195" s="1">
        <f t="shared" si="43"/>
        <v>0</v>
      </c>
      <c r="G195" s="18" t="str">
        <f t="shared" si="43"/>
        <v>£m</v>
      </c>
      <c r="H195" s="1"/>
    </row>
    <row r="196" spans="1:8" outlineLevel="3" x14ac:dyDescent="0.25">
      <c r="E196" s="18" t="str">
        <f t="shared" ref="E196:G196" si="44">E$169</f>
        <v xml:space="preserve">Total performance related pay recovery adjustment mechanism adjustment - real (WN+) </v>
      </c>
      <c r="F196" s="1">
        <f t="shared" si="44"/>
        <v>0</v>
      </c>
      <c r="G196" s="18" t="str">
        <f t="shared" si="44"/>
        <v>£m</v>
      </c>
      <c r="H196" s="1"/>
    </row>
    <row r="197" spans="1:8" outlineLevel="3" x14ac:dyDescent="0.25">
      <c r="E197" s="18" t="str">
        <f t="shared" ref="E197:G197" si="45">E$170</f>
        <v xml:space="preserve">Total performance related pay recovery adjustment mechanism adjustment - real (WWN+) </v>
      </c>
      <c r="F197" s="1">
        <f t="shared" si="45"/>
        <v>0</v>
      </c>
      <c r="G197" s="18" t="str">
        <f t="shared" si="45"/>
        <v>£m</v>
      </c>
      <c r="H197" s="1"/>
    </row>
    <row r="198" spans="1:8" outlineLevel="3" x14ac:dyDescent="0.25">
      <c r="E198" s="18" t="str">
        <f t="shared" ref="E198:G198" si="46">E$171</f>
        <v xml:space="preserve">Total performance related pay recovery adjustment mechanism adjustment - real (BIO) </v>
      </c>
      <c r="F198" s="1">
        <f t="shared" si="46"/>
        <v>0</v>
      </c>
      <c r="G198" s="18" t="str">
        <f t="shared" si="46"/>
        <v>£m</v>
      </c>
      <c r="H198" s="1"/>
    </row>
    <row r="199" spans="1:8" outlineLevel="3" x14ac:dyDescent="0.25">
      <c r="E199" s="18" t="str">
        <f t="shared" ref="E199:G199" si="47">E$172</f>
        <v xml:space="preserve">Total performance related pay recovery adjustment mechanism adjustment - real (ADDN1) </v>
      </c>
      <c r="F199" s="1">
        <f t="shared" si="47"/>
        <v>0</v>
      </c>
      <c r="G199" s="18" t="str">
        <f t="shared" si="47"/>
        <v>£m</v>
      </c>
      <c r="H199" s="1"/>
    </row>
    <row r="200" spans="1:8" outlineLevel="3" x14ac:dyDescent="0.25">
      <c r="E200" s="18" t="str">
        <f t="shared" ref="E200:G200" si="48">E$173</f>
        <v xml:space="preserve">Total performance related pay recovery adjustment mechanism adjustment - real (ADDN2) </v>
      </c>
      <c r="F200" s="1">
        <f t="shared" si="48"/>
        <v>0</v>
      </c>
      <c r="G200" s="18" t="str">
        <f t="shared" si="48"/>
        <v>£m</v>
      </c>
      <c r="H200" s="1"/>
    </row>
    <row r="201" spans="1:8" outlineLevel="2" x14ac:dyDescent="0.25">
      <c r="A201" s="5"/>
      <c r="B201" s="5"/>
      <c r="C201" s="10"/>
      <c r="D201" s="11"/>
      <c r="E201" s="6" t="s">
        <v>1347</v>
      </c>
      <c r="F201" s="2">
        <f t="shared" ref="F201:F206" si="49">SUM($F177,$F183,$F189,$F195)</f>
        <v>0</v>
      </c>
      <c r="G201" s="6" t="s">
        <v>212</v>
      </c>
      <c r="H201" s="1"/>
    </row>
    <row r="202" spans="1:8" outlineLevel="3" x14ac:dyDescent="0.25">
      <c r="A202" s="5"/>
      <c r="B202" s="5"/>
      <c r="C202" s="10"/>
      <c r="D202" s="11"/>
      <c r="E202" s="6" t="s">
        <v>1348</v>
      </c>
      <c r="F202" s="2">
        <f t="shared" si="49"/>
        <v>0</v>
      </c>
      <c r="G202" s="6" t="s">
        <v>212</v>
      </c>
      <c r="H202" s="1"/>
    </row>
    <row r="203" spans="1:8" outlineLevel="3" x14ac:dyDescent="0.25">
      <c r="A203" s="5"/>
      <c r="B203" s="5"/>
      <c r="C203" s="10"/>
      <c r="D203" s="11"/>
      <c r="E203" s="6" t="s">
        <v>1349</v>
      </c>
      <c r="F203" s="2">
        <f t="shared" si="49"/>
        <v>0</v>
      </c>
      <c r="G203" s="6" t="s">
        <v>212</v>
      </c>
      <c r="H203" s="1"/>
    </row>
    <row r="204" spans="1:8" outlineLevel="3" x14ac:dyDescent="0.25">
      <c r="A204" s="5"/>
      <c r="B204" s="5"/>
      <c r="C204" s="10"/>
      <c r="D204" s="11"/>
      <c r="E204" s="6" t="s">
        <v>1350</v>
      </c>
      <c r="F204" s="2">
        <f t="shared" si="49"/>
        <v>0</v>
      </c>
      <c r="G204" s="6" t="s">
        <v>212</v>
      </c>
      <c r="H204" s="1"/>
    </row>
    <row r="205" spans="1:8" outlineLevel="3" x14ac:dyDescent="0.25">
      <c r="A205" s="5"/>
      <c r="B205" s="5"/>
      <c r="C205" s="10"/>
      <c r="D205" s="11"/>
      <c r="E205" s="6" t="s">
        <v>1351</v>
      </c>
      <c r="F205" s="2">
        <f t="shared" si="49"/>
        <v>0</v>
      </c>
      <c r="G205" s="6" t="s">
        <v>212</v>
      </c>
      <c r="H205" s="1"/>
    </row>
    <row r="206" spans="1:8" outlineLevel="3" x14ac:dyDescent="0.25">
      <c r="A206" s="5"/>
      <c r="B206" s="5"/>
      <c r="C206" s="10"/>
      <c r="D206" s="11"/>
      <c r="E206" s="6" t="s">
        <v>1352</v>
      </c>
      <c r="F206" s="2">
        <f t="shared" si="49"/>
        <v>0</v>
      </c>
      <c r="G206" s="6" t="s">
        <v>212</v>
      </c>
      <c r="H206" s="1"/>
    </row>
    <row r="207" spans="1:8" outlineLevel="1" x14ac:dyDescent="0.25"/>
    <row r="211" spans="1:1" x14ac:dyDescent="0.25">
      <c r="A211" s="16" t="s">
        <v>44</v>
      </c>
    </row>
  </sheetData>
  <conditionalFormatting sqref="F2">
    <cfRule type="cellIs" dxfId="29" priority="4" stopIfTrue="1" operator="notEqual">
      <formula>0</formula>
    </cfRule>
    <cfRule type="cellIs" dxfId="28" priority="5" stopIfTrue="1" operator="equal">
      <formula>""</formula>
    </cfRule>
  </conditionalFormatting>
  <conditionalFormatting sqref="J3:Q3">
    <cfRule type="containsText" dxfId="27" priority="1" operator="containsText" text="Post Forecast">
      <formula>NOT(ISERROR(SEARCH("Post Forecast",J3)))</formula>
    </cfRule>
    <cfRule type="containsText" dxfId="26" priority="2" operator="containsText" text="Forecast">
      <formula>NOT(ISERROR(SEARCH("Forecast",J3)))</formula>
    </cfRule>
    <cfRule type="containsText" dxfId="25" priority="3" operator="containsText" text="Pre Fcst">
      <formula>NOT(ISERROR(SEARCH("Pre Fcst",J3)))</formula>
    </cfRule>
  </conditionalFormatting>
  <conditionalFormatting sqref="J4:Q4">
    <cfRule type="cellIs" dxfId="24" priority="6" operator="equal">
      <formula>"PPA ext."</formula>
    </cfRule>
    <cfRule type="cellIs" dxfId="23" priority="7" operator="equal">
      <formula>"Delay"</formula>
    </cfRule>
    <cfRule type="cellIs" dxfId="22" priority="8" operator="equal">
      <formula>"Fin Close"</formula>
    </cfRule>
    <cfRule type="cellIs" dxfId="21" priority="9" stopIfTrue="1" operator="equal">
      <formula>"Construction"</formula>
    </cfRule>
    <cfRule type="cellIs" dxfId="2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Q50"/>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4" x14ac:dyDescent="0.25"/>
  <cols>
    <col min="1" max="2" width="1.453125" style="16" customWidth="1"/>
    <col min="3" max="3" width="1.453125" style="29" customWidth="1"/>
    <col min="4" max="4" width="1.453125" style="39" customWidth="1"/>
    <col min="5" max="5" width="72.632812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Model Checks and Alerts</v>
      </c>
      <c r="B1" s="23"/>
    </row>
    <row r="2" spans="1:17" s="32" customFormat="1" x14ac:dyDescent="0.25">
      <c r="A2" s="27"/>
      <c r="B2" s="27"/>
      <c r="C2" s="37"/>
      <c r="D2" s="40"/>
      <c r="E2" s="21" t="s">
        <v>193</v>
      </c>
      <c r="F2" s="31">
        <f xml:space="preserve"> 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9" spans="1:17" x14ac:dyDescent="0.25">
      <c r="A9" s="16" t="s">
        <v>1353</v>
      </c>
    </row>
    <row r="10" spans="1:17" outlineLevel="1" x14ac:dyDescent="0.25">
      <c r="B10" s="16" t="s">
        <v>1354</v>
      </c>
    </row>
    <row r="11" spans="1:17" outlineLevel="2" x14ac:dyDescent="0.25">
      <c r="E11" s="18" t="str">
        <f t="shared" ref="E11:G11" si="0">E$40</f>
        <v>Modelling period check overall</v>
      </c>
      <c r="F11" s="31">
        <f t="shared" si="0"/>
        <v>0</v>
      </c>
      <c r="G11" s="18">
        <f t="shared" si="0"/>
        <v>0</v>
      </c>
      <c r="H11" s="9"/>
    </row>
    <row r="12" spans="1:17" outlineLevel="2" x14ac:dyDescent="0.25">
      <c r="E12" s="18" t="str">
        <f t="shared" ref="E12:G12" si="1">E$45</f>
        <v>Post ASM adjustment by control check overall</v>
      </c>
      <c r="F12" s="31">
        <f t="shared" si="1"/>
        <v>0</v>
      </c>
      <c r="G12" s="18">
        <f t="shared" si="1"/>
        <v>0</v>
      </c>
      <c r="H12" s="9"/>
    </row>
    <row r="13" spans="1:17" outlineLevel="2" x14ac:dyDescent="0.25">
      <c r="E13" s="18" t="s">
        <v>1354</v>
      </c>
      <c r="F13" s="9">
        <f>SUM($F11)+SUM($F12)</f>
        <v>0</v>
      </c>
      <c r="H13" s="9"/>
    </row>
    <row r="14" spans="1:17" outlineLevel="1" x14ac:dyDescent="0.25"/>
    <row r="15" spans="1:17" outlineLevel="1" x14ac:dyDescent="0.25"/>
    <row r="16" spans="1:17" outlineLevel="1" x14ac:dyDescent="0.25"/>
    <row r="17" spans="1:8" outlineLevel="1" x14ac:dyDescent="0.25">
      <c r="B17" s="16" t="s">
        <v>1355</v>
      </c>
    </row>
    <row r="18" spans="1:8" outlineLevel="2" x14ac:dyDescent="0.25">
      <c r="B18" s="16" t="s">
        <v>1355</v>
      </c>
    </row>
    <row r="19" spans="1:8" outlineLevel="3" x14ac:dyDescent="0.25">
      <c r="A19" s="5"/>
      <c r="B19" s="5"/>
      <c r="C19" s="10"/>
      <c r="D19" s="11"/>
      <c r="E19" s="6" t="str">
        <f>Time!E$17</f>
        <v>Model column total</v>
      </c>
      <c r="F19" s="3">
        <f>Time!F$17</f>
        <v>8</v>
      </c>
      <c r="G19" s="6" t="str">
        <f>Time!G$17</f>
        <v>Columns</v>
      </c>
      <c r="H19" s="9"/>
    </row>
    <row r="20" spans="1:8" outlineLevel="3" x14ac:dyDescent="0.25">
      <c r="A20" s="5"/>
      <c r="B20" s="5"/>
      <c r="C20" s="10"/>
      <c r="D20" s="11"/>
      <c r="E20" s="6" t="str">
        <f>Time!E$38</f>
        <v>Pre forecast period total</v>
      </c>
      <c r="F20" s="3">
        <f>Time!F$38</f>
        <v>2</v>
      </c>
      <c r="G20" s="6" t="str">
        <f>Time!G$38</f>
        <v>Columns</v>
      </c>
      <c r="H20" s="9"/>
    </row>
    <row r="21" spans="1:8" outlineLevel="3" x14ac:dyDescent="0.25">
      <c r="A21" s="5"/>
      <c r="B21" s="5"/>
      <c r="C21" s="10"/>
      <c r="D21" s="11"/>
      <c r="E21" s="6" t="str">
        <f>Time!E$61</f>
        <v>Forecast period total</v>
      </c>
      <c r="F21" s="3">
        <f>Time!F$61</f>
        <v>5</v>
      </c>
      <c r="G21" s="6" t="str">
        <f>Time!G$61</f>
        <v>Columns</v>
      </c>
      <c r="H21" s="9"/>
    </row>
    <row r="22" spans="1:8" outlineLevel="3" x14ac:dyDescent="0.25">
      <c r="A22" s="5"/>
      <c r="B22" s="5"/>
      <c r="C22" s="10"/>
      <c r="D22" s="11"/>
      <c r="E22" s="6" t="str">
        <f>Time!E$77</f>
        <v>Post forecast period total</v>
      </c>
      <c r="F22" s="3">
        <f>Time!F$77</f>
        <v>1</v>
      </c>
      <c r="G22" s="6" t="str">
        <f>Time!G$77</f>
        <v>Columns</v>
      </c>
      <c r="H22" s="9"/>
    </row>
    <row r="23" spans="1:8" outlineLevel="3" x14ac:dyDescent="0.25">
      <c r="E23" s="18" t="s">
        <v>1355</v>
      </c>
      <c r="F23" s="9">
        <f>IF($F19-SUM($F20:$F22)&lt;&gt;0,1,0)</f>
        <v>0</v>
      </c>
      <c r="G23" s="18" t="s">
        <v>1356</v>
      </c>
      <c r="H23" s="9"/>
    </row>
    <row r="24" spans="1:8" outlineLevel="2" x14ac:dyDescent="0.25"/>
    <row r="25" spans="1:8" outlineLevel="1" x14ac:dyDescent="0.25"/>
    <row r="26" spans="1:8" outlineLevel="1" x14ac:dyDescent="0.25">
      <c r="B26" s="16" t="s">
        <v>1357</v>
      </c>
    </row>
    <row r="27" spans="1:8" outlineLevel="2" x14ac:dyDescent="0.25">
      <c r="B27" s="16" t="s">
        <v>1357</v>
      </c>
    </row>
    <row r="28" spans="1:8" outlineLevel="3" x14ac:dyDescent="0.25">
      <c r="A28" s="5"/>
      <c r="B28" s="5"/>
      <c r="C28" s="10"/>
      <c r="D28" s="11"/>
      <c r="E28" s="6" t="str">
        <f>'Aggregate sharing mechanism'!E$308</f>
        <v xml:space="preserve">Total totex adjustment - post aggregate sharing mechanism - real (WR) </v>
      </c>
      <c r="F28" s="2">
        <f>'Aggregate sharing mechanism'!F$308</f>
        <v>0</v>
      </c>
      <c r="G28" s="6" t="str">
        <f>'Aggregate sharing mechanism'!G$308</f>
        <v>£m</v>
      </c>
      <c r="H28" s="1"/>
    </row>
    <row r="29" spans="1:8" outlineLevel="4" x14ac:dyDescent="0.25">
      <c r="A29" s="5"/>
      <c r="B29" s="5"/>
      <c r="C29" s="10"/>
      <c r="D29" s="11"/>
      <c r="E29" s="6" t="str">
        <f>'Aggregate sharing mechanism'!E$309</f>
        <v xml:space="preserve">Total totex adjustment - post aggregate sharing mechanism - real (WN+) </v>
      </c>
      <c r="F29" s="2">
        <f>'Aggregate sharing mechanism'!F$309</f>
        <v>0</v>
      </c>
      <c r="G29" s="6" t="str">
        <f>'Aggregate sharing mechanism'!G$309</f>
        <v>£m</v>
      </c>
      <c r="H29" s="1"/>
    </row>
    <row r="30" spans="1:8" outlineLevel="4" x14ac:dyDescent="0.25">
      <c r="A30" s="5"/>
      <c r="B30" s="5"/>
      <c r="C30" s="10"/>
      <c r="D30" s="11"/>
      <c r="E30" s="6" t="str">
        <f>'Aggregate sharing mechanism'!E$310</f>
        <v xml:space="preserve">Total totex adjustment - post aggregate sharing mechanism - real (WWN+) </v>
      </c>
      <c r="F30" s="2">
        <f>'Aggregate sharing mechanism'!F$310</f>
        <v>0</v>
      </c>
      <c r="G30" s="6" t="str">
        <f>'Aggregate sharing mechanism'!G$310</f>
        <v>£m</v>
      </c>
      <c r="H30" s="1"/>
    </row>
    <row r="31" spans="1:8" outlineLevel="4" x14ac:dyDescent="0.25">
      <c r="A31" s="5"/>
      <c r="B31" s="5"/>
      <c r="C31" s="10"/>
      <c r="D31" s="11"/>
      <c r="E31" s="6" t="str">
        <f>'Aggregate sharing mechanism'!E$311</f>
        <v xml:space="preserve">Total totex adjustment - post aggregate sharing mechanism - real (BIO) </v>
      </c>
      <c r="F31" s="2">
        <f>'Aggregate sharing mechanism'!F$311</f>
        <v>0</v>
      </c>
      <c r="G31" s="6" t="str">
        <f>'Aggregate sharing mechanism'!G$311</f>
        <v>£m</v>
      </c>
      <c r="H31" s="1"/>
    </row>
    <row r="32" spans="1:8" outlineLevel="4" x14ac:dyDescent="0.25">
      <c r="A32" s="5"/>
      <c r="B32" s="5"/>
      <c r="C32" s="10"/>
      <c r="D32" s="11"/>
      <c r="E32" s="6" t="str">
        <f>'Aggregate sharing mechanism'!E$312</f>
        <v xml:space="preserve">Total totex adjustment - post aggregate sharing mechanism - real (ADDN1) </v>
      </c>
      <c r="F32" s="2">
        <f>'Aggregate sharing mechanism'!F$312</f>
        <v>0</v>
      </c>
      <c r="G32" s="6" t="str">
        <f>'Aggregate sharing mechanism'!G$312</f>
        <v>£m</v>
      </c>
      <c r="H32" s="1"/>
    </row>
    <row r="33" spans="1:8" outlineLevel="4" x14ac:dyDescent="0.25">
      <c r="A33" s="5"/>
      <c r="B33" s="5"/>
      <c r="C33" s="10"/>
      <c r="D33" s="11"/>
      <c r="E33" s="6" t="str">
        <f>'Aggregate sharing mechanism'!E$313</f>
        <v xml:space="preserve">Total totex adjustment - post aggregate sharing mechanism - real (ADDN2) </v>
      </c>
      <c r="F33" s="2">
        <f>'Aggregate sharing mechanism'!F$313</f>
        <v>0</v>
      </c>
      <c r="G33" s="6" t="str">
        <f>'Aggregate sharing mechanism'!G$313</f>
        <v>£m</v>
      </c>
      <c r="H33" s="1"/>
    </row>
    <row r="34" spans="1:8" outlineLevel="3" x14ac:dyDescent="0.25">
      <c r="A34" s="5"/>
      <c r="B34" s="5"/>
      <c r="C34" s="10"/>
      <c r="D34" s="11"/>
      <c r="E34" s="6" t="str">
        <f>'Aggregate sharing mechanism'!E$221</f>
        <v>Total cost adjustment including aggregate sharing mechanism - real</v>
      </c>
      <c r="F34" s="2">
        <f>'Aggregate sharing mechanism'!F$221</f>
        <v>0</v>
      </c>
      <c r="G34" s="6" t="str">
        <f>'Aggregate sharing mechanism'!G$221</f>
        <v>£m</v>
      </c>
      <c r="H34" s="1"/>
    </row>
    <row r="35" spans="1:8" outlineLevel="3" x14ac:dyDescent="0.25">
      <c r="E35" s="18" t="s">
        <v>1357</v>
      </c>
      <c r="F35" s="9">
        <f>IF(SUM($F28:$F33)=$F34,0,1)</f>
        <v>0</v>
      </c>
      <c r="G35" s="18" t="s">
        <v>1356</v>
      </c>
      <c r="H35" s="9"/>
    </row>
    <row r="36" spans="1:8" outlineLevel="2" x14ac:dyDescent="0.25"/>
    <row r="37" spans="1:8" outlineLevel="1" x14ac:dyDescent="0.25"/>
    <row r="38" spans="1:8" outlineLevel="1" x14ac:dyDescent="0.25">
      <c r="B38" s="16" t="s">
        <v>1358</v>
      </c>
    </row>
    <row r="39" spans="1:8" outlineLevel="2" x14ac:dyDescent="0.25">
      <c r="E39" s="18" t="str">
        <f t="shared" ref="E39:G39" si="2">E$23</f>
        <v>Modelling period check</v>
      </c>
      <c r="F39" s="9">
        <f t="shared" si="2"/>
        <v>0</v>
      </c>
      <c r="G39" s="18" t="str">
        <f t="shared" si="2"/>
        <v>check</v>
      </c>
      <c r="H39" s="9"/>
    </row>
    <row r="40" spans="1:8" outlineLevel="2" x14ac:dyDescent="0.25">
      <c r="E40" s="18" t="s">
        <v>1358</v>
      </c>
      <c r="F40" s="9">
        <f>IF(MAX($F39)&gt;0,1,0)</f>
        <v>0</v>
      </c>
      <c r="H40" s="9"/>
    </row>
    <row r="41" spans="1:8" outlineLevel="1" x14ac:dyDescent="0.25"/>
    <row r="42" spans="1:8" outlineLevel="1" x14ac:dyDescent="0.25"/>
    <row r="43" spans="1:8" outlineLevel="1" x14ac:dyDescent="0.25">
      <c r="B43" s="16" t="s">
        <v>1359</v>
      </c>
    </row>
    <row r="44" spans="1:8" outlineLevel="2" x14ac:dyDescent="0.25">
      <c r="E44" s="18" t="str">
        <f t="shared" ref="E44:G44" si="3">E$35</f>
        <v>Post ASM adjustment by control check</v>
      </c>
      <c r="F44" s="9">
        <f t="shared" si="3"/>
        <v>0</v>
      </c>
      <c r="G44" s="18" t="str">
        <f t="shared" si="3"/>
        <v>check</v>
      </c>
      <c r="H44" s="9"/>
    </row>
    <row r="45" spans="1:8" outlineLevel="2" x14ac:dyDescent="0.25">
      <c r="E45" s="18" t="s">
        <v>1359</v>
      </c>
      <c r="F45" s="9">
        <f>IF(MAX($F44)&gt;0,1,0)</f>
        <v>0</v>
      </c>
      <c r="H45" s="9"/>
    </row>
    <row r="46" spans="1:8" outlineLevel="1" x14ac:dyDescent="0.25"/>
    <row r="50" spans="1:1" x14ac:dyDescent="0.25">
      <c r="A50" s="16" t="s">
        <v>44</v>
      </c>
    </row>
  </sheetData>
  <conditionalFormatting sqref="F2 F11:F12">
    <cfRule type="cellIs" dxfId="19" priority="4" stopIfTrue="1" operator="equal">
      <formula>""</formula>
    </cfRule>
    <cfRule type="cellIs" dxfId="18" priority="11" stopIfTrue="1" operator="notEqual">
      <formula>0</formula>
    </cfRule>
  </conditionalFormatting>
  <conditionalFormatting sqref="J3:Q3">
    <cfRule type="containsText" dxfId="17" priority="1" operator="containsText" text="Post Forecast">
      <formula>NOT(ISERROR(SEARCH("Post Forecast",J3)))</formula>
    </cfRule>
    <cfRule type="containsText" dxfId="16" priority="2" operator="containsText" text="Forecast">
      <formula>NOT(ISERROR(SEARCH("Forecast",J3)))</formula>
    </cfRule>
    <cfRule type="containsText" dxfId="15" priority="3" operator="containsText" text="Pre Fcst">
      <formula>NOT(ISERROR(SEARCH("Pre Fcst",J3)))</formula>
    </cfRule>
  </conditionalFormatting>
  <conditionalFormatting sqref="J4:Q4">
    <cfRule type="cellIs" dxfId="14" priority="6" operator="equal">
      <formula>"PPA ext."</formula>
    </cfRule>
    <cfRule type="cellIs" dxfId="13" priority="7" operator="equal">
      <formula>"Delay"</formula>
    </cfRule>
    <cfRule type="cellIs" dxfId="12" priority="8" operator="equal">
      <formula>"Fin Close"</formula>
    </cfRule>
    <cfRule type="cellIs" dxfId="11" priority="9" stopIfTrue="1" operator="equal">
      <formula>"Construction"</formula>
    </cfRule>
    <cfRule type="cellIs" dxfId="1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8C561"/>
    <outlinePr summaryBelow="0" summaryRight="0"/>
  </sheetPr>
  <dimension ref="A1:Q22"/>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x14ac:dyDescent="0.25"/>
  <cols>
    <col min="1" max="2" width="1.453125" style="46" customWidth="1"/>
    <col min="3" max="3" width="1.453125" style="54" customWidth="1"/>
    <col min="4" max="4" width="1.453125" style="53" customWidth="1"/>
    <col min="5" max="5" width="56.1796875" bestFit="1" customWidth="1"/>
    <col min="6" max="7" width="14.81640625" customWidth="1"/>
    <col min="8" max="8" width="14.81640625" style="57" customWidth="1"/>
    <col min="9" max="9" width="3.453125" customWidth="1"/>
    <col min="10" max="17" width="14.81640625" customWidth="1"/>
  </cols>
  <sheetData>
    <row r="1" spans="1:17" s="30" customFormat="1" ht="30.75" x14ac:dyDescent="0.25">
      <c r="A1" s="23" t="str">
        <f ca="1" xml:space="preserve"> RIGHT(CELL("filename", A1), LEN(CELL("filename", A1)) - SEARCH("]", CELL("filename", A1)))</f>
        <v>Outputs</v>
      </c>
      <c r="B1" s="23"/>
    </row>
    <row r="2" spans="1:17" s="32" customFormat="1" x14ac:dyDescent="0.25">
      <c r="A2" s="55"/>
      <c r="B2" s="55"/>
      <c r="C2" s="60"/>
      <c r="D2" s="59"/>
      <c r="E2" s="21" t="s">
        <v>193</v>
      </c>
      <c r="F2" s="31">
        <f xml:space="preserve"> 'Model Checks and Alerts'!F13</f>
        <v>0</v>
      </c>
      <c r="G2" s="36" t="s">
        <v>194</v>
      </c>
      <c r="H2" s="52"/>
      <c r="I2" s="52"/>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55"/>
      <c r="B3" s="55"/>
      <c r="C3" s="60"/>
      <c r="D3" s="59"/>
      <c r="E3" s="34" t="s">
        <v>195</v>
      </c>
      <c r="F3" s="33"/>
      <c r="G3" s="36"/>
      <c r="H3" s="52"/>
      <c r="I3" s="52"/>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55"/>
      <c r="B4" s="55"/>
      <c r="C4" s="60"/>
      <c r="D4" s="59"/>
      <c r="E4" s="21" t="s">
        <v>196</v>
      </c>
      <c r="F4" s="33"/>
      <c r="G4" s="36"/>
      <c r="H4" s="52"/>
      <c r="I4" s="52"/>
      <c r="J4" s="14">
        <f>Time!J$94</f>
        <v>1</v>
      </c>
      <c r="K4" s="14">
        <f>Time!K$94</f>
        <v>2</v>
      </c>
      <c r="L4" s="14">
        <f>Time!L$94</f>
        <v>3</v>
      </c>
      <c r="M4" s="14">
        <f>Time!M$94</f>
        <v>4</v>
      </c>
      <c r="N4" s="14">
        <f>Time!N$94</f>
        <v>5</v>
      </c>
      <c r="O4" s="14">
        <f>Time!O$94</f>
        <v>6</v>
      </c>
      <c r="P4" s="14">
        <f>Time!P$94</f>
        <v>7</v>
      </c>
      <c r="Q4" s="14">
        <f>Time!Q$94</f>
        <v>8</v>
      </c>
    </row>
    <row r="5" spans="1:17" s="26" customFormat="1" x14ac:dyDescent="0.25">
      <c r="A5" s="55"/>
      <c r="B5" s="55"/>
      <c r="C5" s="60"/>
      <c r="D5" s="59"/>
      <c r="F5" s="51" t="s">
        <v>197</v>
      </c>
      <c r="G5" s="51" t="s">
        <v>198</v>
      </c>
      <c r="H5" s="51" t="s">
        <v>199</v>
      </c>
      <c r="I5" s="52"/>
      <c r="J5" s="24"/>
      <c r="K5" s="24"/>
    </row>
    <row r="6" spans="1:17" s="57" customFormat="1" x14ac:dyDescent="0.25">
      <c r="A6" s="46"/>
      <c r="B6" s="46"/>
      <c r="C6" s="54"/>
      <c r="F6" s="46"/>
      <c r="G6" s="46"/>
      <c r="H6" s="46"/>
    </row>
    <row r="8" spans="1:17" x14ac:dyDescent="0.25">
      <c r="B8" s="46" t="s">
        <v>1360</v>
      </c>
    </row>
    <row r="9" spans="1:17" x14ac:dyDescent="0.25">
      <c r="E9" s="25" t="str">
        <f>'RCV and revenue adjustment'!E$93</f>
        <v xml:space="preserve">Total RCV adjustment for cost sharing - real (WR) </v>
      </c>
      <c r="F9" s="25">
        <f>'RCV and revenue adjustment'!$F$93</f>
        <v>0</v>
      </c>
      <c r="G9" s="25" t="str">
        <f>'RCV and revenue adjustment'!G$93</f>
        <v>£m</v>
      </c>
      <c r="H9" s="25"/>
      <c r="I9" s="25"/>
      <c r="J9" s="25"/>
      <c r="K9" s="25"/>
      <c r="L9" s="25"/>
      <c r="M9" s="25"/>
      <c r="N9" s="25"/>
      <c r="O9" s="25"/>
      <c r="P9" s="25"/>
      <c r="Q9" s="25"/>
    </row>
    <row r="10" spans="1:17" x14ac:dyDescent="0.25">
      <c r="E10" s="25" t="str">
        <f>'RCV and revenue adjustment'!E$94</f>
        <v xml:space="preserve">Total RCV adjustment for cost sharing - real (WN+) </v>
      </c>
      <c r="F10" s="25">
        <f>'RCV and revenue adjustment'!$F$94</f>
        <v>0</v>
      </c>
      <c r="G10" s="25" t="str">
        <f>'RCV and revenue adjustment'!G$94</f>
        <v>£m</v>
      </c>
      <c r="H10" s="25"/>
      <c r="I10" s="25"/>
      <c r="J10" s="25"/>
      <c r="K10" s="25"/>
      <c r="L10" s="25"/>
      <c r="M10" s="25"/>
      <c r="N10" s="25"/>
      <c r="O10" s="25"/>
      <c r="P10" s="25"/>
      <c r="Q10" s="25"/>
    </row>
    <row r="11" spans="1:17" x14ac:dyDescent="0.25">
      <c r="E11" s="25" t="str">
        <f>'RCV and revenue adjustment'!E$95</f>
        <v xml:space="preserve">Total RCV adjustment for cost sharing - real (WWN+) </v>
      </c>
      <c r="F11" s="25">
        <f>'RCV and revenue adjustment'!$F$95</f>
        <v>0</v>
      </c>
      <c r="G11" s="25" t="str">
        <f>'RCV and revenue adjustment'!G$95</f>
        <v>£m</v>
      </c>
      <c r="H11" s="25"/>
      <c r="I11" s="25"/>
      <c r="J11" s="25"/>
      <c r="K11" s="25"/>
      <c r="L11" s="25"/>
      <c r="M11" s="25"/>
      <c r="N11" s="25"/>
      <c r="O11" s="25"/>
      <c r="P11" s="25"/>
      <c r="Q11" s="25"/>
    </row>
    <row r="12" spans="1:17" x14ac:dyDescent="0.25">
      <c r="E12" s="25" t="str">
        <f>'RCV and revenue adjustment'!E$96</f>
        <v xml:space="preserve">Total RCV adjustment for cost sharing - real (BIO) </v>
      </c>
      <c r="F12" s="25">
        <f>'RCV and revenue adjustment'!$F$96</f>
        <v>0</v>
      </c>
      <c r="G12" s="25" t="str">
        <f>'RCV and revenue adjustment'!G$96</f>
        <v>£m</v>
      </c>
      <c r="H12" s="25"/>
      <c r="I12" s="25"/>
      <c r="J12" s="25"/>
      <c r="K12" s="25"/>
      <c r="L12" s="25"/>
      <c r="M12" s="25"/>
      <c r="N12" s="25"/>
      <c r="O12" s="25"/>
      <c r="P12" s="25"/>
      <c r="Q12" s="25"/>
    </row>
    <row r="13" spans="1:17" x14ac:dyDescent="0.25">
      <c r="E13" s="25" t="str">
        <f>'RCV and revenue adjustment'!E$97</f>
        <v xml:space="preserve">Total RCV adjustment for cost sharing - real (ADDN1) </v>
      </c>
      <c r="F13" s="25">
        <f>'RCV and revenue adjustment'!$F$97</f>
        <v>0</v>
      </c>
      <c r="G13" s="25" t="str">
        <f>'RCV and revenue adjustment'!G$97</f>
        <v>£m</v>
      </c>
      <c r="H13" s="25"/>
      <c r="I13" s="25"/>
      <c r="J13" s="25"/>
      <c r="K13" s="25"/>
      <c r="L13" s="25"/>
      <c r="M13" s="25"/>
      <c r="N13" s="25"/>
      <c r="O13" s="25"/>
      <c r="P13" s="25"/>
      <c r="Q13" s="25"/>
    </row>
    <row r="14" spans="1:17" x14ac:dyDescent="0.25">
      <c r="E14" s="25" t="str">
        <f>'RCV and revenue adjustment'!E$98</f>
        <v xml:space="preserve">Total RCV adjustment for cost sharing - real (ADDN2) </v>
      </c>
      <c r="F14" s="25">
        <f>'RCV and revenue adjustment'!$F$98</f>
        <v>0</v>
      </c>
      <c r="G14" s="25" t="str">
        <f>'RCV and revenue adjustment'!G$98</f>
        <v>£m</v>
      </c>
      <c r="H14" s="25"/>
      <c r="I14" s="25"/>
      <c r="J14" s="25"/>
      <c r="K14" s="25"/>
      <c r="L14" s="25"/>
      <c r="M14" s="25"/>
      <c r="N14" s="25"/>
      <c r="O14" s="25"/>
      <c r="P14" s="25"/>
      <c r="Q14" s="25"/>
    </row>
    <row r="16" spans="1:17" x14ac:dyDescent="0.25">
      <c r="B16" s="46" t="s">
        <v>1361</v>
      </c>
    </row>
    <row r="17" spans="5:17" x14ac:dyDescent="0.25">
      <c r="E17" s="25" t="str">
        <f>'RCV and revenue adjustment'!E$201</f>
        <v xml:space="preserve">Total revenue adjustment for cost sharing - real (WR) </v>
      </c>
      <c r="F17" s="25">
        <f>'RCV and revenue adjustment'!$F$201</f>
        <v>0</v>
      </c>
      <c r="G17" s="25" t="str">
        <f>'RCV and revenue adjustment'!G$201</f>
        <v>£m</v>
      </c>
      <c r="H17" s="25"/>
      <c r="I17" s="25"/>
      <c r="J17" s="25"/>
      <c r="K17" s="25"/>
      <c r="L17" s="25"/>
      <c r="M17" s="25"/>
      <c r="N17" s="25"/>
      <c r="O17" s="25"/>
      <c r="P17" s="25"/>
      <c r="Q17" s="25"/>
    </row>
    <row r="18" spans="5:17" x14ac:dyDescent="0.25">
      <c r="E18" s="25" t="str">
        <f>'RCV and revenue adjustment'!E$202</f>
        <v xml:space="preserve">Total revenue adjustment for cost sharing - real (WN+) </v>
      </c>
      <c r="F18" s="25">
        <f>'RCV and revenue adjustment'!$F$202</f>
        <v>0</v>
      </c>
      <c r="G18" s="25" t="str">
        <f>'RCV and revenue adjustment'!G$202</f>
        <v>£m</v>
      </c>
      <c r="H18" s="25"/>
      <c r="I18" s="25"/>
      <c r="J18" s="25"/>
      <c r="K18" s="25"/>
      <c r="L18" s="25"/>
      <c r="M18" s="25"/>
      <c r="N18" s="25"/>
      <c r="O18" s="25"/>
      <c r="P18" s="25"/>
      <c r="Q18" s="25"/>
    </row>
    <row r="19" spans="5:17" x14ac:dyDescent="0.25">
      <c r="E19" s="25" t="str">
        <f>'RCV and revenue adjustment'!E$203</f>
        <v xml:space="preserve">Total revenue adjustment for cost sharing - real (WWN+) </v>
      </c>
      <c r="F19" s="25">
        <f>'RCV and revenue adjustment'!$F$203</f>
        <v>0</v>
      </c>
      <c r="G19" s="25" t="str">
        <f>'RCV and revenue adjustment'!G$203</f>
        <v>£m</v>
      </c>
      <c r="H19" s="25"/>
      <c r="I19" s="25"/>
      <c r="J19" s="25"/>
      <c r="K19" s="25"/>
      <c r="L19" s="25"/>
      <c r="M19" s="25"/>
      <c r="N19" s="25"/>
      <c r="O19" s="25"/>
      <c r="P19" s="25"/>
      <c r="Q19" s="25"/>
    </row>
    <row r="20" spans="5:17" x14ac:dyDescent="0.25">
      <c r="E20" s="25" t="str">
        <f>'RCV and revenue adjustment'!E$204</f>
        <v xml:space="preserve">Total revenue adjustment for cost sharing - real (BIO) </v>
      </c>
      <c r="F20" s="25">
        <f>'RCV and revenue adjustment'!$F$204</f>
        <v>0</v>
      </c>
      <c r="G20" s="25" t="str">
        <f>'RCV and revenue adjustment'!G$204</f>
        <v>£m</v>
      </c>
      <c r="H20" s="25"/>
      <c r="I20" s="25"/>
      <c r="J20" s="25"/>
      <c r="K20" s="25"/>
      <c r="L20" s="25"/>
      <c r="M20" s="25"/>
      <c r="N20" s="25"/>
      <c r="O20" s="25"/>
      <c r="P20" s="25"/>
      <c r="Q20" s="25"/>
    </row>
    <row r="21" spans="5:17" x14ac:dyDescent="0.25">
      <c r="E21" s="25" t="str">
        <f>'RCV and revenue adjustment'!E$205</f>
        <v xml:space="preserve">Total revenue adjustment for cost sharing - real (ADDN1) </v>
      </c>
      <c r="F21" s="25">
        <f>'RCV and revenue adjustment'!$F$205</f>
        <v>0</v>
      </c>
      <c r="G21" s="25" t="str">
        <f>'RCV and revenue adjustment'!G$205</f>
        <v>£m</v>
      </c>
      <c r="H21" s="25"/>
      <c r="I21" s="25"/>
      <c r="J21" s="25"/>
      <c r="K21" s="25"/>
      <c r="L21" s="25"/>
      <c r="M21" s="25"/>
      <c r="N21" s="25"/>
      <c r="O21" s="25"/>
      <c r="P21" s="25"/>
      <c r="Q21" s="25"/>
    </row>
    <row r="22" spans="5:17" x14ac:dyDescent="0.25">
      <c r="E22" s="25" t="str">
        <f>'RCV and revenue adjustment'!E$206</f>
        <v xml:space="preserve">Total revenue adjustment for cost sharing - real (ADDN2) </v>
      </c>
      <c r="F22" s="25">
        <f>'RCV and revenue adjustment'!$F$206</f>
        <v>0</v>
      </c>
      <c r="G22" s="25" t="str">
        <f>'RCV and revenue adjustment'!G$206</f>
        <v>£m</v>
      </c>
      <c r="H22" s="25"/>
      <c r="I22" s="25"/>
      <c r="J22" s="25"/>
      <c r="K22" s="25"/>
      <c r="L22" s="25"/>
      <c r="M22" s="25"/>
      <c r="N22" s="25"/>
      <c r="O22" s="25"/>
      <c r="P22" s="25"/>
      <c r="Q22" s="25"/>
    </row>
  </sheetData>
  <conditionalFormatting sqref="F2">
    <cfRule type="cellIs" dxfId="9" priority="4" stopIfTrue="1" operator="notEqual">
      <formula>0</formula>
    </cfRule>
    <cfRule type="cellIs" dxfId="8" priority="5" stopIfTrue="1" operator="equal">
      <formula>""</formula>
    </cfRule>
  </conditionalFormatting>
  <conditionalFormatting sqref="J3:Q3">
    <cfRule type="containsText" dxfId="7" priority="1" operator="containsText" text="Post Forecast">
      <formula>NOT(ISERROR(SEARCH("Post Forecast",J3)))</formula>
    </cfRule>
    <cfRule type="containsText" dxfId="6" priority="2" operator="containsText" text="Forecast">
      <formula>NOT(ISERROR(SEARCH("Forecast",J3)))</formula>
    </cfRule>
    <cfRule type="containsText" dxfId="5" priority="3" operator="containsText" text="Pre Fcst">
      <formula>NOT(ISERROR(SEARCH("Pre Fcst",J3)))</formula>
    </cfRule>
  </conditionalFormatting>
  <conditionalFormatting sqref="J4:Q4">
    <cfRule type="cellIs" dxfId="4" priority="6" operator="equal">
      <formula>"PPA ext."</formula>
    </cfRule>
    <cfRule type="cellIs" dxfId="3" priority="7" operator="equal">
      <formula>"Delay"</formula>
    </cfRule>
    <cfRule type="cellIs" dxfId="2" priority="8" operator="equal">
      <formula>"Fin Close"</formula>
    </cfRule>
    <cfRule type="cellIs" dxfId="1" priority="9" stopIfTrue="1" operator="equal">
      <formula>"Construction"</formula>
    </cfRule>
    <cfRule type="cellIs" dxfId="0" priority="10" stopIfTrue="1" operator="equal">
      <formula>"Operations"</formula>
    </cfRule>
  </conditionalFormatting>
  <pageMargins left="0.7" right="0.7" top="0.75" bottom="0.75" header="0.3" footer="0.3"/>
  <pageSetup paperSize="9" orientation="portrait" r:id="rId1"/>
  <customProperties>
    <customPr name="MMGroup" r:id="rId2"/>
    <customPr name="MMSheetType"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7DC4-2459-4F9F-ADA8-EC8C3DA58395}">
  <sheetPr>
    <tabColor rgb="FFCCCCCE"/>
    <outlinePr summaryBelow="0" summaryRight="0"/>
  </sheetPr>
  <dimension ref="A1:AN39"/>
  <sheetViews>
    <sheetView zoomScale="80" zoomScaleNormal="80" workbookViewId="0"/>
  </sheetViews>
  <sheetFormatPr defaultColWidth="0" defaultRowHeight="12.95" customHeight="1" zeroHeight="1" x14ac:dyDescent="0.4"/>
  <cols>
    <col min="1" max="4" width="1.453125" style="211" customWidth="1"/>
    <col min="5" max="5" width="3" style="211" customWidth="1"/>
    <col min="6" max="6" width="5.1796875" style="211" customWidth="1"/>
    <col min="7" max="7" width="3" style="211" customWidth="1"/>
    <col min="8" max="8" width="35.6328125" style="211" customWidth="1"/>
    <col min="9" max="9" width="3" style="211" customWidth="1"/>
    <col min="10" max="10" width="5.1796875" style="211" customWidth="1"/>
    <col min="11" max="11" width="3" style="211" customWidth="1"/>
    <col min="12" max="12" width="35.6328125" style="211" customWidth="1"/>
    <col min="13" max="13" width="3" style="211" customWidth="1"/>
    <col min="14" max="14" width="5.1796875" style="211" customWidth="1"/>
    <col min="15" max="16" width="3" style="211" customWidth="1"/>
    <col min="17" max="17" width="35.6328125" style="211" customWidth="1"/>
    <col min="18" max="18" width="45.36328125" style="211" customWidth="1"/>
    <col min="19" max="39" width="0" style="211" hidden="1" customWidth="1"/>
    <col min="40" max="40" width="0" style="212" hidden="1" customWidth="1"/>
    <col min="41" max="50" width="10.453125" style="212" hidden="1" customWidth="1"/>
    <col min="51" max="16384" width="10.453125" style="212" hidden="1"/>
  </cols>
  <sheetData>
    <row r="1" spans="1:40" s="191" customFormat="1" ht="30.75" x14ac:dyDescent="0.4">
      <c r="A1" s="23" t="str">
        <f ca="1" xml:space="preserve"> RIGHT(CELL("filename", $A$1), LEN(CELL("filename", $A$1)) - SEARCH("]", CELL("filename", $A$1)))</f>
        <v>Conceptual model</v>
      </c>
      <c r="B1" s="23"/>
      <c r="C1" s="30"/>
      <c r="D1" s="30"/>
      <c r="E1" s="30"/>
      <c r="F1" s="30"/>
      <c r="G1" s="30"/>
      <c r="H1" s="30"/>
      <c r="I1" s="30"/>
      <c r="J1" s="3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row>
    <row r="2" spans="1:40" s="195" customFormat="1" ht="13.15" x14ac:dyDescent="0.4">
      <c r="A2" s="192"/>
      <c r="B2" s="193"/>
      <c r="C2" s="193"/>
      <c r="D2" s="193"/>
      <c r="E2" s="193"/>
      <c r="F2" s="193"/>
      <c r="G2" s="193"/>
      <c r="H2" s="194"/>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row>
    <row r="3" spans="1:40" s="196" customFormat="1" ht="13.15" x14ac:dyDescent="0.25">
      <c r="A3" s="196" t="s">
        <v>20</v>
      </c>
    </row>
    <row r="4" spans="1:40" s="195" customFormat="1" ht="13.15" x14ac:dyDescent="0.4">
      <c r="A4" s="192"/>
      <c r="B4" s="193"/>
      <c r="C4" s="193"/>
      <c r="D4" s="193"/>
      <c r="E4" s="193"/>
      <c r="F4" s="193"/>
      <c r="G4" s="193"/>
      <c r="H4" s="194"/>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row>
    <row r="5" spans="1:40" s="195" customFormat="1" ht="13.15" x14ac:dyDescent="0.4">
      <c r="A5" s="197"/>
      <c r="B5" s="198"/>
      <c r="C5" s="198"/>
      <c r="D5" s="198"/>
      <c r="E5" s="198"/>
      <c r="F5" s="199"/>
      <c r="G5" s="200"/>
      <c r="H5" s="200"/>
      <c r="I5" s="200"/>
      <c r="J5" s="200"/>
      <c r="K5" s="201"/>
      <c r="L5" s="199"/>
      <c r="M5" s="201"/>
      <c r="N5" s="201"/>
      <c r="O5" s="201"/>
      <c r="P5" s="200"/>
      <c r="Q5" s="200"/>
      <c r="R5" s="200"/>
      <c r="S5" s="200"/>
      <c r="T5" s="200"/>
      <c r="U5" s="198"/>
      <c r="V5" s="198"/>
      <c r="W5" s="198"/>
      <c r="X5" s="198"/>
      <c r="Y5" s="198"/>
      <c r="Z5" s="198"/>
      <c r="AA5" s="198"/>
      <c r="AB5" s="198"/>
      <c r="AC5" s="198"/>
      <c r="AD5" s="198"/>
      <c r="AE5" s="198"/>
      <c r="AF5" s="198"/>
      <c r="AG5" s="198"/>
      <c r="AH5" s="198"/>
      <c r="AI5" s="198"/>
      <c r="AJ5" s="198"/>
      <c r="AK5" s="198"/>
      <c r="AL5" s="198"/>
      <c r="AM5" s="198"/>
    </row>
    <row r="6" spans="1:40" s="195" customFormat="1" ht="13.15" x14ac:dyDescent="0.4">
      <c r="A6" s="192"/>
      <c r="B6" s="193"/>
      <c r="C6" s="193"/>
      <c r="D6" s="193"/>
      <c r="E6" s="193"/>
      <c r="F6" s="193"/>
      <c r="G6" s="193"/>
      <c r="H6" s="193"/>
      <c r="I6" s="193"/>
      <c r="J6" s="193"/>
      <c r="K6" s="193"/>
      <c r="L6" s="194"/>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3"/>
    </row>
    <row r="7" spans="1:40" s="195" customFormat="1" ht="13.15" x14ac:dyDescent="0.4">
      <c r="A7" s="192"/>
      <c r="B7" s="193"/>
      <c r="C7" s="193"/>
      <c r="D7" s="193"/>
      <c r="E7" s="193"/>
      <c r="F7" s="193"/>
      <c r="G7" s="193"/>
      <c r="H7" s="193"/>
      <c r="I7" s="193"/>
      <c r="J7" s="193"/>
      <c r="K7" s="193"/>
      <c r="L7" s="194"/>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row>
    <row r="8" spans="1:40" s="195" customFormat="1" ht="13.15" x14ac:dyDescent="0.4">
      <c r="A8" s="192"/>
      <c r="B8" s="193"/>
      <c r="C8" s="193"/>
      <c r="D8" s="193"/>
      <c r="E8" s="193"/>
      <c r="F8" s="193"/>
      <c r="G8" s="193"/>
      <c r="H8" s="202"/>
      <c r="I8" s="193"/>
      <c r="J8" s="193"/>
      <c r="K8" s="193"/>
      <c r="L8" s="194"/>
      <c r="M8" s="193"/>
      <c r="N8" s="193"/>
      <c r="O8" s="193"/>
      <c r="P8" s="193"/>
      <c r="Q8" s="202"/>
      <c r="R8" s="193"/>
      <c r="S8" s="193"/>
      <c r="T8" s="193"/>
      <c r="U8" s="193"/>
      <c r="V8" s="193"/>
      <c r="W8" s="193"/>
      <c r="X8" s="193"/>
      <c r="Y8" s="193"/>
      <c r="Z8" s="193"/>
      <c r="AA8" s="193"/>
      <c r="AB8" s="193"/>
      <c r="AC8" s="193"/>
      <c r="AD8" s="193"/>
      <c r="AE8" s="193"/>
      <c r="AF8" s="193"/>
      <c r="AG8" s="193"/>
      <c r="AH8" s="193"/>
      <c r="AI8" s="193"/>
      <c r="AJ8" s="193"/>
      <c r="AK8" s="193"/>
      <c r="AL8" s="193"/>
      <c r="AM8" s="193"/>
    </row>
    <row r="9" spans="1:40" s="195" customFormat="1" ht="13.15" x14ac:dyDescent="0.4">
      <c r="A9" s="192"/>
      <c r="B9" s="193"/>
      <c r="C9" s="193"/>
      <c r="D9" s="193"/>
      <c r="E9" s="193"/>
      <c r="F9" s="193"/>
      <c r="G9" s="193"/>
      <c r="H9" s="193"/>
      <c r="I9" s="193"/>
      <c r="J9" s="193"/>
      <c r="K9" s="193"/>
      <c r="L9" s="194"/>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row>
    <row r="10" spans="1:40" s="195" customFormat="1" ht="13.15" x14ac:dyDescent="0.4">
      <c r="A10" s="192"/>
      <c r="B10" s="193"/>
      <c r="C10" s="193"/>
      <c r="D10" s="193"/>
      <c r="E10" s="193"/>
      <c r="F10" s="193"/>
      <c r="G10" s="193"/>
      <c r="H10" s="193"/>
      <c r="I10" s="193"/>
      <c r="J10" s="193"/>
      <c r="K10" s="193"/>
      <c r="L10" s="194"/>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row>
    <row r="11" spans="1:40" s="195" customFormat="1" ht="13.15" x14ac:dyDescent="0.4">
      <c r="A11" s="192"/>
      <c r="B11" s="193"/>
      <c r="C11" s="193"/>
      <c r="D11" s="193"/>
      <c r="E11" s="193"/>
      <c r="F11" s="193"/>
      <c r="G11" s="193"/>
      <c r="H11" s="193"/>
      <c r="I11" s="193"/>
      <c r="J11" s="193"/>
      <c r="K11" s="193"/>
      <c r="L11" s="194"/>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row>
    <row r="12" spans="1:40" s="195" customFormat="1" ht="13.15" x14ac:dyDescent="0.4">
      <c r="A12" s="192"/>
      <c r="B12" s="193"/>
      <c r="C12" s="193"/>
      <c r="D12" s="193"/>
      <c r="E12" s="193"/>
      <c r="F12" s="193"/>
      <c r="G12" s="193"/>
      <c r="H12" s="193"/>
      <c r="I12" s="193"/>
      <c r="J12" s="193"/>
      <c r="K12" s="193"/>
      <c r="L12" s="194"/>
      <c r="M12" s="193"/>
      <c r="N12" s="193"/>
      <c r="O12" s="193"/>
      <c r="P12" s="20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row>
    <row r="13" spans="1:40" s="195" customFormat="1" ht="13.15" x14ac:dyDescent="0.4">
      <c r="A13" s="197"/>
      <c r="B13" s="198"/>
      <c r="C13" s="198"/>
      <c r="D13" s="198"/>
      <c r="E13" s="198"/>
      <c r="F13" s="204"/>
      <c r="G13" s="205"/>
      <c r="H13" s="205"/>
      <c r="I13" s="205"/>
      <c r="J13" s="205"/>
      <c r="K13" s="205"/>
      <c r="L13" s="204"/>
      <c r="M13" s="205"/>
      <c r="N13" s="205"/>
      <c r="O13" s="205"/>
      <c r="P13" s="193"/>
      <c r="Q13" s="205"/>
      <c r="R13" s="205"/>
      <c r="S13" s="205"/>
      <c r="T13" s="205"/>
      <c r="U13" s="198"/>
      <c r="V13" s="198"/>
      <c r="W13" s="198"/>
      <c r="X13" s="198"/>
      <c r="Y13" s="198"/>
      <c r="Z13" s="198"/>
      <c r="AA13" s="198"/>
      <c r="AB13" s="198"/>
      <c r="AC13" s="198"/>
      <c r="AD13" s="198"/>
      <c r="AE13" s="198"/>
      <c r="AF13" s="198"/>
      <c r="AG13" s="198"/>
      <c r="AH13" s="198"/>
      <c r="AI13" s="198"/>
      <c r="AJ13" s="198"/>
      <c r="AK13" s="198"/>
      <c r="AL13" s="198"/>
      <c r="AM13" s="198"/>
    </row>
    <row r="14" spans="1:40" s="195" customFormat="1" ht="13.15" x14ac:dyDescent="0.4">
      <c r="A14" s="197"/>
      <c r="B14" s="198"/>
      <c r="C14" s="198"/>
      <c r="D14" s="198"/>
      <c r="E14" s="198"/>
      <c r="F14" s="204"/>
      <c r="G14" s="205"/>
      <c r="H14" s="205"/>
      <c r="I14" s="205"/>
      <c r="J14" s="205"/>
      <c r="K14" s="205"/>
      <c r="L14" s="204"/>
      <c r="M14" s="205"/>
      <c r="N14" s="205"/>
      <c r="O14" s="205"/>
      <c r="P14" s="193"/>
      <c r="Q14" s="205"/>
      <c r="R14" s="205"/>
      <c r="S14" s="205"/>
      <c r="T14" s="205"/>
      <c r="U14" s="198"/>
      <c r="V14" s="198"/>
      <c r="W14" s="198"/>
      <c r="X14" s="198"/>
      <c r="Y14" s="198"/>
      <c r="Z14" s="198"/>
      <c r="AA14" s="198"/>
      <c r="AB14" s="198"/>
      <c r="AC14" s="198"/>
      <c r="AD14" s="198"/>
      <c r="AE14" s="198"/>
      <c r="AF14" s="198"/>
      <c r="AG14" s="198"/>
      <c r="AH14" s="198"/>
      <c r="AI14" s="198"/>
      <c r="AJ14" s="198"/>
      <c r="AK14" s="198"/>
      <c r="AL14" s="198"/>
      <c r="AM14" s="198"/>
    </row>
    <row r="15" spans="1:40" s="195" customFormat="1" ht="13.15" x14ac:dyDescent="0.4">
      <c r="A15" s="197"/>
      <c r="B15" s="198"/>
      <c r="C15" s="198"/>
      <c r="D15" s="198"/>
      <c r="E15" s="198"/>
      <c r="F15" s="204"/>
      <c r="G15" s="205"/>
      <c r="H15" s="205"/>
      <c r="I15" s="205"/>
      <c r="J15" s="205"/>
      <c r="K15" s="205"/>
      <c r="L15" s="204"/>
      <c r="M15" s="205"/>
      <c r="N15" s="205"/>
      <c r="O15" s="205"/>
      <c r="P15" s="193"/>
      <c r="Q15" s="205"/>
      <c r="R15" s="205"/>
      <c r="S15" s="205"/>
      <c r="T15" s="205"/>
      <c r="U15" s="198"/>
      <c r="V15" s="198"/>
      <c r="W15" s="198"/>
      <c r="X15" s="198"/>
      <c r="Y15" s="198"/>
      <c r="Z15" s="198"/>
      <c r="AA15" s="198"/>
      <c r="AB15" s="198"/>
      <c r="AC15" s="198"/>
      <c r="AD15" s="198"/>
      <c r="AE15" s="198"/>
      <c r="AF15" s="198"/>
      <c r="AG15" s="198"/>
      <c r="AH15" s="198"/>
      <c r="AI15" s="198"/>
      <c r="AJ15" s="198"/>
      <c r="AK15" s="198"/>
      <c r="AL15" s="198"/>
      <c r="AM15" s="198"/>
    </row>
    <row r="16" spans="1:40" s="195" customFormat="1" ht="13.15" x14ac:dyDescent="0.4">
      <c r="A16" s="192"/>
      <c r="B16" s="193"/>
      <c r="C16" s="193"/>
      <c r="D16" s="193"/>
      <c r="E16" s="193"/>
      <c r="F16" s="193"/>
      <c r="G16" s="193"/>
      <c r="H16" s="193"/>
      <c r="I16" s="193"/>
      <c r="J16" s="193"/>
      <c r="K16" s="193"/>
      <c r="L16" s="194"/>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row>
    <row r="17" spans="1:39" s="195" customFormat="1" ht="13.15" x14ac:dyDescent="0.4">
      <c r="A17" s="192"/>
      <c r="B17" s="193"/>
      <c r="C17" s="193"/>
      <c r="D17" s="193"/>
      <c r="E17" s="193"/>
      <c r="F17" s="193"/>
      <c r="G17" s="193"/>
      <c r="H17" s="193"/>
      <c r="I17" s="193"/>
      <c r="J17" s="193"/>
      <c r="K17" s="193"/>
      <c r="L17" s="194"/>
      <c r="M17" s="193"/>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row>
    <row r="18" spans="1:39" s="195" customFormat="1" ht="13.15" x14ac:dyDescent="0.4">
      <c r="A18" s="192"/>
      <c r="B18" s="193"/>
      <c r="C18" s="193"/>
      <c r="D18" s="193"/>
      <c r="E18" s="193"/>
      <c r="F18" s="193"/>
      <c r="G18" s="193"/>
      <c r="H18" s="193"/>
      <c r="I18" s="193"/>
      <c r="J18" s="193"/>
      <c r="K18" s="193"/>
      <c r="L18" s="194"/>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row>
    <row r="19" spans="1:39" s="195" customFormat="1" ht="13.15" x14ac:dyDescent="0.4">
      <c r="A19" s="192"/>
      <c r="B19" s="193"/>
      <c r="C19" s="193"/>
      <c r="D19" s="193"/>
      <c r="E19" s="193"/>
      <c r="F19" s="193"/>
      <c r="G19" s="193"/>
      <c r="H19" s="193"/>
      <c r="I19" s="193"/>
      <c r="J19" s="193"/>
      <c r="K19" s="193"/>
      <c r="L19" s="194"/>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row>
    <row r="20" spans="1:39" s="195" customFormat="1" ht="13.15" x14ac:dyDescent="0.4">
      <c r="A20" s="192"/>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row>
    <row r="21" spans="1:39" s="195" customFormat="1" ht="13.15" x14ac:dyDescent="0.4">
      <c r="A21" s="192"/>
      <c r="B21" s="193"/>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row>
    <row r="22" spans="1:39" s="195" customFormat="1" ht="13.15" x14ac:dyDescent="0.4">
      <c r="A22" s="192"/>
      <c r="B22" s="193"/>
      <c r="C22" s="193"/>
      <c r="D22" s="193"/>
      <c r="E22" s="193"/>
      <c r="F22" s="193"/>
      <c r="G22" s="193"/>
      <c r="H22" s="202"/>
      <c r="I22" s="193"/>
      <c r="J22" s="193"/>
      <c r="K22" s="193"/>
      <c r="L22" s="202"/>
      <c r="M22" s="193"/>
      <c r="N22" s="193"/>
      <c r="O22" s="193"/>
      <c r="P22" s="193"/>
      <c r="Q22" s="202"/>
      <c r="R22" s="193"/>
      <c r="S22" s="193"/>
      <c r="T22" s="193"/>
      <c r="U22" s="193"/>
      <c r="V22" s="193"/>
      <c r="W22" s="193"/>
      <c r="X22" s="193"/>
      <c r="Y22" s="193"/>
      <c r="Z22" s="193"/>
      <c r="AA22" s="193"/>
      <c r="AB22" s="193"/>
      <c r="AC22" s="193"/>
      <c r="AD22" s="193"/>
      <c r="AE22" s="193"/>
      <c r="AF22" s="193"/>
      <c r="AG22" s="193"/>
      <c r="AH22" s="193"/>
      <c r="AI22" s="193"/>
      <c r="AJ22" s="193"/>
      <c r="AK22" s="193"/>
      <c r="AL22" s="193"/>
      <c r="AM22" s="193"/>
    </row>
    <row r="23" spans="1:39" s="195" customFormat="1" ht="13.15" x14ac:dyDescent="0.4">
      <c r="A23" s="192"/>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row>
    <row r="24" spans="1:39" s="195" customFormat="1" ht="13.15" x14ac:dyDescent="0.4">
      <c r="A24" s="192"/>
      <c r="B24" s="193"/>
      <c r="C24" s="193"/>
      <c r="D24" s="193"/>
      <c r="E24" s="193"/>
      <c r="F24" s="193"/>
      <c r="G24" s="193"/>
      <c r="H24" s="193"/>
      <c r="I24" s="193"/>
      <c r="J24" s="193"/>
      <c r="K24" s="193"/>
      <c r="L24" s="194"/>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row>
    <row r="25" spans="1:39" s="195" customFormat="1" ht="13.15" x14ac:dyDescent="0.4">
      <c r="A25" s="192"/>
      <c r="B25" s="193"/>
      <c r="C25" s="193"/>
      <c r="D25" s="193"/>
      <c r="E25" s="193"/>
      <c r="F25" s="193"/>
      <c r="G25" s="193"/>
      <c r="H25" s="193"/>
      <c r="I25" s="193"/>
      <c r="J25" s="193"/>
      <c r="K25" s="193"/>
      <c r="L25" s="194"/>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row>
    <row r="26" spans="1:39" s="195" customFormat="1" ht="13.15" x14ac:dyDescent="0.4">
      <c r="A26" s="192"/>
      <c r="B26" s="193"/>
      <c r="C26" s="193"/>
      <c r="D26" s="193"/>
      <c r="E26" s="193"/>
      <c r="F26" s="193"/>
      <c r="G26" s="193"/>
      <c r="H26" s="193"/>
      <c r="I26" s="193"/>
      <c r="J26" s="193"/>
      <c r="K26" s="193"/>
      <c r="L26" s="194"/>
      <c r="M26" s="193"/>
      <c r="N26" s="193"/>
      <c r="O26" s="193"/>
      <c r="P26" s="193"/>
      <c r="Q26" s="193"/>
      <c r="R26" s="193"/>
      <c r="S26" s="193"/>
      <c r="T26" s="193"/>
      <c r="U26" s="193"/>
      <c r="V26" s="193"/>
      <c r="W26" s="193"/>
      <c r="X26" s="193"/>
      <c r="Y26" s="193"/>
      <c r="Z26" s="193"/>
      <c r="AA26" s="193"/>
      <c r="AB26" s="193"/>
      <c r="AC26" s="193"/>
      <c r="AD26" s="193"/>
      <c r="AE26" s="193"/>
      <c r="AF26" s="193"/>
      <c r="AG26" s="193"/>
      <c r="AH26" s="193"/>
      <c r="AI26" s="193"/>
      <c r="AJ26" s="193"/>
      <c r="AK26" s="193"/>
      <c r="AL26" s="193"/>
      <c r="AM26" s="193"/>
    </row>
    <row r="27" spans="1:39" s="195" customFormat="1" ht="13.15" x14ac:dyDescent="0.4">
      <c r="A27" s="192"/>
      <c r="B27" s="193"/>
      <c r="C27" s="193"/>
      <c r="D27" s="193"/>
      <c r="E27" s="193"/>
      <c r="F27" s="193"/>
      <c r="G27" s="193"/>
      <c r="H27" s="193"/>
      <c r="I27" s="193"/>
      <c r="J27" s="193"/>
      <c r="K27" s="193"/>
      <c r="L27" s="194"/>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row>
    <row r="28" spans="1:39" s="195" customFormat="1" ht="13.15" x14ac:dyDescent="0.4">
      <c r="A28" s="192"/>
      <c r="B28" s="193"/>
      <c r="C28" s="193"/>
      <c r="D28" s="193"/>
      <c r="E28" s="193"/>
      <c r="F28" s="193"/>
      <c r="G28" s="193"/>
      <c r="H28" s="193"/>
      <c r="I28" s="193"/>
      <c r="J28" s="193"/>
      <c r="K28" s="193"/>
      <c r="L28" s="194"/>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row>
    <row r="29" spans="1:39" s="195" customFormat="1" ht="13.15" x14ac:dyDescent="0.4">
      <c r="A29" s="192"/>
      <c r="B29" s="193"/>
      <c r="C29" s="193"/>
      <c r="D29" s="193"/>
      <c r="E29" s="193"/>
      <c r="F29" s="193"/>
      <c r="G29" s="193"/>
      <c r="H29" s="193"/>
      <c r="I29" s="193"/>
      <c r="J29" s="193"/>
      <c r="K29" s="193"/>
      <c r="L29" s="194"/>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row>
    <row r="30" spans="1:39" s="195" customFormat="1" ht="13.15" x14ac:dyDescent="0.4">
      <c r="A30" s="192"/>
      <c r="B30" s="193"/>
      <c r="C30" s="193"/>
      <c r="D30" s="193"/>
      <c r="E30" s="193"/>
      <c r="F30" s="193"/>
      <c r="G30" s="193"/>
      <c r="H30" s="193"/>
      <c r="I30" s="193"/>
      <c r="J30" s="193"/>
      <c r="K30" s="193"/>
      <c r="L30" s="194"/>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row>
    <row r="31" spans="1:39" s="195" customFormat="1" ht="13.15" x14ac:dyDescent="0.4">
      <c r="A31" s="192"/>
      <c r="B31" s="193"/>
      <c r="C31" s="193"/>
      <c r="D31" s="193"/>
      <c r="E31" s="193"/>
      <c r="F31" s="193"/>
      <c r="G31" s="193"/>
      <c r="H31" s="193"/>
      <c r="I31" s="193"/>
      <c r="J31" s="193"/>
      <c r="K31" s="193"/>
      <c r="L31" s="194"/>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row>
    <row r="32" spans="1:39" s="195" customFormat="1" ht="13.15" x14ac:dyDescent="0.4">
      <c r="A32" s="192"/>
      <c r="B32" s="193"/>
      <c r="C32" s="193"/>
      <c r="D32" s="193"/>
      <c r="E32" s="193"/>
      <c r="F32" s="193"/>
      <c r="G32" s="193"/>
      <c r="H32" s="193"/>
      <c r="I32" s="193"/>
      <c r="J32" s="193"/>
      <c r="K32" s="193"/>
      <c r="L32" s="194"/>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row>
    <row r="33" spans="1:39" s="195" customFormat="1" ht="13.15" x14ac:dyDescent="0.4">
      <c r="A33" s="192"/>
      <c r="B33" s="193"/>
      <c r="C33" s="193"/>
      <c r="D33" s="193"/>
      <c r="E33" s="193"/>
      <c r="F33" s="193"/>
      <c r="G33" s="193"/>
      <c r="H33" s="193"/>
      <c r="I33" s="193"/>
      <c r="J33" s="193"/>
      <c r="K33" s="193"/>
      <c r="L33" s="194"/>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row>
    <row r="34" spans="1:39" s="195" customFormat="1" ht="13.15" x14ac:dyDescent="0.4">
      <c r="A34" s="192"/>
      <c r="B34" s="193"/>
      <c r="C34" s="193"/>
      <c r="D34" s="193"/>
      <c r="E34" s="193"/>
      <c r="F34" s="193"/>
      <c r="G34" s="193"/>
      <c r="H34" s="193"/>
      <c r="I34" s="193"/>
      <c r="J34" s="193"/>
      <c r="K34" s="193"/>
      <c r="L34" s="194"/>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row>
    <row r="35" spans="1:39" s="195" customFormat="1" ht="13.15" x14ac:dyDescent="0.4">
      <c r="A35" s="192"/>
      <c r="B35" s="193"/>
      <c r="C35" s="193"/>
      <c r="D35" s="193"/>
      <c r="E35" s="193"/>
      <c r="F35" s="193"/>
      <c r="G35" s="193"/>
      <c r="H35" s="193"/>
      <c r="I35" s="193"/>
      <c r="J35" s="193"/>
      <c r="K35" s="193"/>
      <c r="L35" s="194"/>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row>
    <row r="36" spans="1:39" s="195" customFormat="1" ht="13.15" x14ac:dyDescent="0.4">
      <c r="A36" s="192"/>
      <c r="B36" s="193"/>
      <c r="C36" s="193"/>
      <c r="D36" s="193"/>
      <c r="E36" s="193"/>
      <c r="F36" s="193"/>
      <c r="G36" s="193"/>
      <c r="H36" s="193"/>
      <c r="I36" s="193"/>
      <c r="J36" s="193"/>
      <c r="K36" s="193"/>
      <c r="L36" s="194"/>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row>
    <row r="37" spans="1:39" s="195" customFormat="1" ht="13.15" x14ac:dyDescent="0.4">
      <c r="A37" s="192"/>
      <c r="B37" s="193"/>
      <c r="C37" s="193"/>
      <c r="D37" s="193"/>
      <c r="E37" s="193"/>
      <c r="F37" s="193"/>
      <c r="G37" s="193"/>
      <c r="H37" s="193"/>
      <c r="I37" s="193"/>
      <c r="J37" s="193"/>
      <c r="K37" s="193"/>
      <c r="L37" s="194"/>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row>
    <row r="38" spans="1:39" s="195" customFormat="1" ht="13.15" x14ac:dyDescent="0.4">
      <c r="A38" s="192"/>
      <c r="B38" s="193"/>
      <c r="C38" s="193"/>
      <c r="D38" s="193"/>
      <c r="E38" s="193"/>
      <c r="F38" s="193"/>
      <c r="G38" s="193"/>
      <c r="H38" s="193"/>
      <c r="I38" s="193"/>
      <c r="J38" s="193"/>
      <c r="K38" s="193"/>
      <c r="L38" s="194"/>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row>
    <row r="39" spans="1:39" s="210" customFormat="1" ht="13.15" x14ac:dyDescent="0.4">
      <c r="A39" s="206" t="s">
        <v>21</v>
      </c>
      <c r="B39" s="206"/>
      <c r="C39" s="207"/>
      <c r="D39" s="208"/>
      <c r="E39" s="207"/>
      <c r="F39" s="209"/>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53EB4-6AEE-4D2F-9D54-98E9B482459B}">
  <sheetPr>
    <tabColor rgb="FFCCCCCE"/>
  </sheetPr>
  <dimension ref="A1:L31"/>
  <sheetViews>
    <sheetView showGridLines="0" topLeftCell="A2" zoomScale="80" zoomScaleNormal="80" workbookViewId="0"/>
  </sheetViews>
  <sheetFormatPr defaultColWidth="0" defaultRowHeight="13.5" x14ac:dyDescent="0.35"/>
  <cols>
    <col min="1" max="1" width="3.1796875" style="72" customWidth="1"/>
    <col min="2" max="2" width="12" style="72" bestFit="1" customWidth="1"/>
    <col min="3" max="3" width="43.6328125" style="72" bestFit="1" customWidth="1"/>
    <col min="4" max="4" width="56.36328125" style="72" customWidth="1"/>
    <col min="5" max="5" width="31.81640625" style="72" customWidth="1"/>
    <col min="6" max="11" width="9.36328125" style="72" customWidth="1"/>
    <col min="12" max="12" width="0" style="72" hidden="1" customWidth="1"/>
    <col min="13" max="16384" width="9.36328125" style="72" hidden="1"/>
  </cols>
  <sheetData>
    <row r="1" spans="1:6" customFormat="1" ht="30.75" x14ac:dyDescent="0.25">
      <c r="A1" s="75" t="str">
        <f ca="1" xml:space="preserve"> RIGHT(CELL("filename", $A$1), LEN(CELL("filename", $A$1)) - SEARCH("]", CELL("filename", $A$1)))</f>
        <v>Change log</v>
      </c>
      <c r="B1" s="76"/>
      <c r="C1" s="76"/>
      <c r="D1" s="76"/>
      <c r="E1" s="76"/>
      <c r="F1" s="76"/>
    </row>
    <row r="3" spans="1:6" ht="13.5" customHeight="1" x14ac:dyDescent="0.35">
      <c r="B3" s="214" t="s">
        <v>22</v>
      </c>
      <c r="C3" s="214"/>
      <c r="D3" s="214"/>
      <c r="E3" s="214"/>
    </row>
    <row r="4" spans="1:6" x14ac:dyDescent="0.35">
      <c r="B4" s="214"/>
      <c r="C4" s="214"/>
      <c r="D4" s="214"/>
      <c r="E4" s="214"/>
    </row>
    <row r="6" spans="1:6" x14ac:dyDescent="0.35">
      <c r="B6" s="78" t="s">
        <v>23</v>
      </c>
      <c r="C6" s="78" t="s">
        <v>24</v>
      </c>
      <c r="D6" s="78" t="s">
        <v>25</v>
      </c>
      <c r="E6" s="82" t="s">
        <v>26</v>
      </c>
    </row>
    <row r="7" spans="1:6" ht="65.650000000000006" customHeight="1" x14ac:dyDescent="0.35">
      <c r="B7" s="215">
        <v>1</v>
      </c>
      <c r="C7" s="224" t="str">
        <f ca="1">'Baseline adjustments'!$A$1</f>
        <v>Baseline adjustments</v>
      </c>
      <c r="D7" s="217" t="s">
        <v>27</v>
      </c>
      <c r="E7" s="226" t="str">
        <f xml:space="preserve"> 'Baseline adjustments'!E34</f>
        <v xml:space="preserve">Real price effects adjustment - post bioresources variable cost allowance adjustment - standard base - real (WR) </v>
      </c>
    </row>
    <row r="8" spans="1:6" ht="65.650000000000006" customHeight="1" x14ac:dyDescent="0.35">
      <c r="B8" s="216"/>
      <c r="C8" s="225"/>
      <c r="D8" s="218"/>
      <c r="E8" s="227"/>
    </row>
    <row r="9" spans="1:6" x14ac:dyDescent="0.35">
      <c r="B9" s="77">
        <f>ROW() - ROW($B$8) + 1</f>
        <v>2</v>
      </c>
      <c r="C9" s="83" t="str">
        <f ca="1">Inputs!$A$1</f>
        <v>Inputs</v>
      </c>
      <c r="D9" s="73" t="s">
        <v>28</v>
      </c>
      <c r="E9" s="85" t="s">
        <v>29</v>
      </c>
    </row>
    <row r="10" spans="1:6" x14ac:dyDescent="0.35">
      <c r="B10" s="77">
        <f>ROW() - ROW($B$8) + 1</f>
        <v>3</v>
      </c>
      <c r="C10" s="83" t="str">
        <f ca="1">Inputs!$A$1</f>
        <v>Inputs</v>
      </c>
      <c r="D10" s="73" t="s">
        <v>30</v>
      </c>
      <c r="E10" s="74"/>
    </row>
    <row r="11" spans="1:6" ht="39.4" x14ac:dyDescent="0.35">
      <c r="B11" s="77">
        <f>ROW() - ROW($B$8) + 1</f>
        <v>4</v>
      </c>
      <c r="C11" s="83" t="str">
        <f ca="1">Inputs!$A$1</f>
        <v>Inputs</v>
      </c>
      <c r="D11" s="73" t="s">
        <v>31</v>
      </c>
      <c r="E11" s="85" t="s">
        <v>29</v>
      </c>
    </row>
    <row r="12" spans="1:6" x14ac:dyDescent="0.35">
      <c r="B12" s="215">
        <f>ROW() - ROW($B$8) + 1</f>
        <v>5</v>
      </c>
      <c r="C12" s="83" t="str">
        <f ca="1">'Baseline adjustments'!$A$1</f>
        <v>Baseline adjustments</v>
      </c>
      <c r="D12" s="217" t="s">
        <v>32</v>
      </c>
      <c r="E12" s="221" t="str">
        <f ca="1">'Baseline adjustments'!$A$1</f>
        <v>Baseline adjustments</v>
      </c>
    </row>
    <row r="13" spans="1:6" x14ac:dyDescent="0.35">
      <c r="B13" s="219"/>
      <c r="C13" s="83" t="str">
        <f ca="1">Base!$A$1</f>
        <v>Base</v>
      </c>
      <c r="D13" s="220"/>
      <c r="E13" s="222"/>
    </row>
    <row r="14" spans="1:6" x14ac:dyDescent="0.35">
      <c r="B14" s="216"/>
      <c r="C14" s="83" t="str">
        <f ca="1">Enhancement!$A$1</f>
        <v>Enhancement</v>
      </c>
      <c r="D14" s="218"/>
      <c r="E14" s="223"/>
    </row>
    <row r="15" spans="1:6" ht="26.25" x14ac:dyDescent="0.35">
      <c r="B15" s="79">
        <v>6</v>
      </c>
      <c r="C15" s="84" t="str">
        <f ca="1">Financing!$A$1</f>
        <v>Financing</v>
      </c>
      <c r="D15" s="80" t="s">
        <v>33</v>
      </c>
      <c r="E15" s="84" t="str">
        <f ca="1">Financing!$A$1</f>
        <v>Financing</v>
      </c>
    </row>
    <row r="16" spans="1:6" ht="78.75" x14ac:dyDescent="0.35">
      <c r="B16" s="81">
        <v>7</v>
      </c>
      <c r="C16" s="83" t="str">
        <f ca="1">'RCV and revenue adjustment'!$A$1</f>
        <v>RCV and revenue adjustment</v>
      </c>
      <c r="D16" s="73" t="s">
        <v>34</v>
      </c>
      <c r="E16" s="86" t="str">
        <f xml:space="preserve"> Inputs!E306</f>
        <v xml:space="preserve">Opex percentage - base (WR) </v>
      </c>
    </row>
    <row r="17" spans="1:10" ht="65.650000000000006" x14ac:dyDescent="0.35">
      <c r="B17" s="81">
        <v>8</v>
      </c>
      <c r="C17" s="83" t="str">
        <f ca="1">'RCV and revenue adjustment'!$A$1</f>
        <v>RCV and revenue adjustment</v>
      </c>
      <c r="D17" s="73" t="s">
        <v>35</v>
      </c>
      <c r="E17" s="86" t="str">
        <f>'RCV and revenue adjustment'!E87</f>
        <v xml:space="preserve">Ex-ante allowance (ANH only) - real (WR) </v>
      </c>
    </row>
    <row r="18" spans="1:10" ht="26.25" x14ac:dyDescent="0.35">
      <c r="B18" s="81">
        <v>9</v>
      </c>
      <c r="C18" s="83" t="str">
        <f ca="1">'RCV and revenue adjustment'!$A$1</f>
        <v>RCV and revenue adjustment</v>
      </c>
      <c r="D18" s="74" t="s">
        <v>36</v>
      </c>
      <c r="E18" s="85" t="s">
        <v>29</v>
      </c>
    </row>
    <row r="19" spans="1:10" ht="28.5" x14ac:dyDescent="0.45">
      <c r="B19" s="81">
        <v>10</v>
      </c>
      <c r="C19" s="83" t="str">
        <f ca="1">'Baseline adjustments'!$A$1</f>
        <v>Baseline adjustments</v>
      </c>
      <c r="D19" s="73" t="s">
        <v>37</v>
      </c>
      <c r="E19" s="87" t="str">
        <f xml:space="preserve"> 'Baseline adjustments'!$E$46</f>
        <v xml:space="preserve">Asset health adjustment - real (WR) </v>
      </c>
    </row>
    <row r="20" spans="1:10" ht="26.25" customHeight="1" x14ac:dyDescent="0.35">
      <c r="B20" s="231">
        <v>11</v>
      </c>
      <c r="C20" s="83" t="str">
        <f ca="1">Inputs!$A$1</f>
        <v>Inputs</v>
      </c>
      <c r="D20" s="230" t="s">
        <v>38</v>
      </c>
      <c r="E20" s="233" t="str">
        <f>TOCobxInputs.Totex_for_cost_sharing_reconciliation.Opex_percentages</f>
        <v>PAYG rate</v>
      </c>
    </row>
    <row r="21" spans="1:10" ht="14.25" customHeight="1" x14ac:dyDescent="0.35">
      <c r="B21" s="231"/>
      <c r="C21" s="83" t="str">
        <f ca="1">'RCV and revenue adjustment'!$A$1</f>
        <v>RCV and revenue adjustment</v>
      </c>
      <c r="D21" s="230"/>
      <c r="E21" s="234"/>
    </row>
    <row r="22" spans="1:10" ht="28.5" x14ac:dyDescent="0.45">
      <c r="B22" s="231">
        <v>12</v>
      </c>
      <c r="C22" s="83" t="str">
        <f ca="1">Inputs!A1</f>
        <v>Inputs</v>
      </c>
      <c r="D22" s="232" t="s">
        <v>39</v>
      </c>
      <c r="E22" s="87" t="str">
        <f xml:space="preserve"> Inputs!E410</f>
        <v>RCV balance - forecast - wholesale - real</v>
      </c>
    </row>
    <row r="23" spans="1:10" ht="31.5" customHeight="1" x14ac:dyDescent="0.45">
      <c r="B23" s="231"/>
      <c r="C23" s="83" t="str">
        <f ca="1">'Aggregate sharing mechanism'!A1</f>
        <v>Aggregate sharing mechanism</v>
      </c>
      <c r="D23" s="232"/>
      <c r="E23" s="87" t="str">
        <f xml:space="preserve"> 'Aggregate sharing mechanism'!E11</f>
        <v>RCV balance - forecast - wholesale - real</v>
      </c>
    </row>
    <row r="24" spans="1:10" ht="26.25" customHeight="1" x14ac:dyDescent="0.35">
      <c r="B24" s="231">
        <v>13</v>
      </c>
      <c r="C24" s="83" t="str">
        <f ca="1">Inputs!A1</f>
        <v>Inputs</v>
      </c>
      <c r="D24" s="232" t="s">
        <v>40</v>
      </c>
      <c r="E24" s="224" t="str">
        <f ca="1">'Bioresources adjustment'!$A$1</f>
        <v>Bioresources adjustment</v>
      </c>
    </row>
    <row r="25" spans="1:10" ht="14.25" customHeight="1" x14ac:dyDescent="0.35">
      <c r="B25" s="231"/>
      <c r="C25" s="83" t="str">
        <f ca="1">'Bioresources adjustment'!$A$1</f>
        <v>Bioresources adjustment</v>
      </c>
      <c r="D25" s="232"/>
      <c r="E25" s="225"/>
    </row>
    <row r="26" spans="1:10" ht="39.4" x14ac:dyDescent="0.35">
      <c r="B26" s="81">
        <v>14</v>
      </c>
      <c r="C26" s="83" t="str">
        <f ca="1">Base!$A$1</f>
        <v>Base</v>
      </c>
      <c r="D26" s="73" t="s">
        <v>41</v>
      </c>
      <c r="E26" s="85" t="s">
        <v>29</v>
      </c>
    </row>
    <row r="27" spans="1:10" ht="14.45" customHeight="1" x14ac:dyDescent="0.35">
      <c r="B27" s="231">
        <v>15</v>
      </c>
      <c r="C27" s="83" t="str">
        <f ca="1">Inputs!$A$1</f>
        <v>Inputs</v>
      </c>
      <c r="D27" s="232" t="s">
        <v>42</v>
      </c>
      <c r="E27" s="228" t="s">
        <v>29</v>
      </c>
    </row>
    <row r="28" spans="1:10" x14ac:dyDescent="0.35">
      <c r="B28" s="231"/>
      <c r="C28" s="83" t="str">
        <f ca="1">'Model Checks and Alerts'!A1</f>
        <v>Model Checks and Alerts</v>
      </c>
      <c r="D28" s="232"/>
      <c r="E28" s="229"/>
    </row>
    <row r="29" spans="1:10" ht="26.25" x14ac:dyDescent="0.35">
      <c r="B29" s="81">
        <v>16</v>
      </c>
      <c r="C29" s="83" t="str">
        <f ca="1">Inputs!A1</f>
        <v>Inputs</v>
      </c>
      <c r="D29" s="73" t="s">
        <v>43</v>
      </c>
      <c r="E29" s="84" t="str">
        <f xml:space="preserve"> Inputs!E71</f>
        <v xml:space="preserve">Cost change process allowance - PFAS - real (WR) </v>
      </c>
    </row>
    <row r="30" spans="1:10" x14ac:dyDescent="0.35">
      <c r="E30" s="116"/>
    </row>
    <row r="31" spans="1:10" s="113" customFormat="1" ht="14.25" x14ac:dyDescent="0.45">
      <c r="A31" s="112" t="s">
        <v>44</v>
      </c>
      <c r="B31" s="112"/>
      <c r="C31" s="112"/>
      <c r="D31" s="112"/>
      <c r="E31" s="112"/>
      <c r="F31" s="72"/>
      <c r="G31" s="72"/>
      <c r="H31" s="72"/>
      <c r="I31" s="72"/>
      <c r="J31" s="72"/>
    </row>
  </sheetData>
  <mergeCells count="19">
    <mergeCell ref="E27:E28"/>
    <mergeCell ref="D20:D21"/>
    <mergeCell ref="B20:B21"/>
    <mergeCell ref="B22:B23"/>
    <mergeCell ref="D22:D23"/>
    <mergeCell ref="E20:E21"/>
    <mergeCell ref="B24:B25"/>
    <mergeCell ref="D24:D25"/>
    <mergeCell ref="B27:B28"/>
    <mergeCell ref="D27:D28"/>
    <mergeCell ref="E24:E25"/>
    <mergeCell ref="B3:E4"/>
    <mergeCell ref="B7:B8"/>
    <mergeCell ref="D7:D8"/>
    <mergeCell ref="B12:B14"/>
    <mergeCell ref="D12:D14"/>
    <mergeCell ref="E12:E14"/>
    <mergeCell ref="C7:C8"/>
    <mergeCell ref="E7:E8"/>
  </mergeCells>
  <pageMargins left="0.7" right="0.7" top="0.75" bottom="0.75" header="0.3" footer="0.3"/>
  <pageSetup paperSize="9" orientation="portrait" r:id="rId1"/>
  <ignoredErrors>
    <ignoredError sqref="C28 C2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A8BE-8E96-4F5D-9073-68D04BA26B8C}">
  <sheetPr>
    <tabColor rgb="FFCCCCCE"/>
  </sheetPr>
  <dimension ref="A1:J203"/>
  <sheetViews>
    <sheetView showGridLines="0" zoomScale="80" zoomScaleNormal="80" workbookViewId="0"/>
  </sheetViews>
  <sheetFormatPr defaultColWidth="0" defaultRowHeight="12.75" x14ac:dyDescent="0.25"/>
  <cols>
    <col min="1" max="2" width="8.6328125" customWidth="1"/>
    <col min="3" max="3" width="12.81640625" style="88" bestFit="1" customWidth="1"/>
    <col min="4" max="4" width="88.81640625" customWidth="1"/>
    <col min="5" max="5" width="70.36328125" style="172" customWidth="1"/>
    <col min="6" max="6" width="30.36328125" style="166" customWidth="1"/>
    <col min="7" max="7" width="10.81640625" customWidth="1"/>
    <col min="8" max="9" width="8.6328125" customWidth="1"/>
    <col min="10" max="10" width="0" hidden="1" customWidth="1"/>
    <col min="11" max="16384" width="8.6328125" hidden="1"/>
  </cols>
  <sheetData>
    <row r="1" spans="1:8" ht="30.75" x14ac:dyDescent="0.25">
      <c r="A1" s="75" t="str">
        <f ca="1" xml:space="preserve"> RIGHT(CELL("filename", $A$1), LEN(CELL("filename", $A$1)) - SEARCH("]", CELL("filename", $A$1)))</f>
        <v>Inputs &amp; Outputs log</v>
      </c>
      <c r="B1" s="76"/>
      <c r="C1" s="76"/>
      <c r="D1" s="76"/>
      <c r="E1" s="168"/>
      <c r="F1" s="164"/>
      <c r="G1" s="76"/>
      <c r="H1" s="76"/>
    </row>
    <row r="3" spans="1:8" ht="13.15" x14ac:dyDescent="0.25">
      <c r="B3" s="96" t="s">
        <v>45</v>
      </c>
      <c r="C3" s="96" t="s">
        <v>46</v>
      </c>
      <c r="D3" s="96" t="s">
        <v>47</v>
      </c>
      <c r="E3" s="169" t="s">
        <v>48</v>
      </c>
      <c r="F3" s="96" t="s">
        <v>49</v>
      </c>
      <c r="G3" s="96" t="s">
        <v>50</v>
      </c>
    </row>
    <row r="4" spans="1:8" ht="13.15" x14ac:dyDescent="0.25">
      <c r="B4" s="89" t="str">
        <f>Inputs!A16</f>
        <v>NET TOTEX FOR COST SHARING RECONCILIATION</v>
      </c>
      <c r="C4" s="89"/>
      <c r="D4" s="90"/>
      <c r="E4" s="170"/>
      <c r="F4" s="97"/>
      <c r="G4" s="106"/>
      <c r="H4" s="94"/>
    </row>
    <row r="5" spans="1:8" ht="13.15" x14ac:dyDescent="0.25">
      <c r="B5" s="89" t="str">
        <f>Inputs!B18</f>
        <v>Allowances</v>
      </c>
      <c r="C5" s="97"/>
      <c r="D5" s="98"/>
      <c r="E5" s="170"/>
      <c r="F5" s="97"/>
      <c r="G5" s="106"/>
      <c r="H5" s="94"/>
    </row>
    <row r="6" spans="1:8" ht="13.15" x14ac:dyDescent="0.25">
      <c r="B6" s="99" t="str">
        <f>Inputs!C20</f>
        <v>Base costs</v>
      </c>
      <c r="C6" s="98"/>
      <c r="D6" s="98"/>
      <c r="E6" s="170"/>
      <c r="F6" s="97"/>
      <c r="G6" s="106"/>
      <c r="H6" s="94"/>
    </row>
    <row r="7" spans="1:8" ht="26.25" x14ac:dyDescent="0.25">
      <c r="B7" s="100">
        <v>1</v>
      </c>
      <c r="C7" s="91" t="str">
        <f ca="1">Inputs!$A$1</f>
        <v>Inputs</v>
      </c>
      <c r="D7" s="101" t="str">
        <f>Inputs!E21</f>
        <v xml:space="preserve">Totex allowance for cost sharing - standard base cost sharing - real (WR) </v>
      </c>
      <c r="E7" s="95" t="s">
        <v>51</v>
      </c>
      <c r="F7" s="241" t="s">
        <v>52</v>
      </c>
      <c r="G7" s="101" t="str">
        <f>Inputs!G21</f>
        <v>£m</v>
      </c>
      <c r="H7" s="94"/>
    </row>
    <row r="8" spans="1:8" ht="26.25" x14ac:dyDescent="0.25">
      <c r="B8" s="100">
        <v>2</v>
      </c>
      <c r="C8" s="91" t="str">
        <f ca="1">Inputs!$A$1</f>
        <v>Inputs</v>
      </c>
      <c r="D8" s="101" t="str">
        <f>Inputs!E28</f>
        <v xml:space="preserve">Totex allowance for cost sharing - business rates - real (WR) </v>
      </c>
      <c r="E8" s="95" t="s">
        <v>53</v>
      </c>
      <c r="F8" s="242"/>
      <c r="G8" s="101" t="str">
        <f>Inputs!G28</f>
        <v>£m</v>
      </c>
      <c r="H8" s="94"/>
    </row>
    <row r="9" spans="1:8" ht="26.25" x14ac:dyDescent="0.25">
      <c r="B9" s="100">
        <v>3</v>
      </c>
      <c r="C9" s="91" t="str">
        <f ca="1">Inputs!$A$1</f>
        <v>Inputs</v>
      </c>
      <c r="D9" s="101" t="str">
        <f>Inputs!E35</f>
        <v xml:space="preserve">Totex allowance for cost sharing - abstraction &amp; discharge consents - real (WR) </v>
      </c>
      <c r="E9" s="95" t="s">
        <v>54</v>
      </c>
      <c r="F9" s="243"/>
      <c r="G9" s="101" t="str">
        <f>Inputs!G35</f>
        <v>£m</v>
      </c>
      <c r="H9" s="94"/>
    </row>
    <row r="10" spans="1:8" ht="13.15" x14ac:dyDescent="0.25">
      <c r="B10" s="102" t="str">
        <f>Inputs!C42</f>
        <v>Enhancement costs</v>
      </c>
      <c r="C10" s="91"/>
      <c r="D10" s="101"/>
      <c r="E10" s="95"/>
      <c r="F10" s="176"/>
      <c r="G10" s="105"/>
      <c r="H10" s="94"/>
    </row>
    <row r="11" spans="1:8" ht="26.25" x14ac:dyDescent="0.25">
      <c r="B11" s="103">
        <v>4</v>
      </c>
      <c r="C11" s="91" t="str">
        <f ca="1">Inputs!$A$1</f>
        <v>Inputs</v>
      </c>
      <c r="D11" s="101" t="str">
        <f>Inputs!E43</f>
        <v xml:space="preserve">Totex allowance for cost sharing - standard enhancement cost sharing - real (WR) </v>
      </c>
      <c r="E11" s="95" t="s">
        <v>55</v>
      </c>
      <c r="F11" s="241" t="s">
        <v>52</v>
      </c>
      <c r="G11" s="101" t="str">
        <f>Inputs!G43</f>
        <v>£m</v>
      </c>
      <c r="H11" s="94"/>
    </row>
    <row r="12" spans="1:8" ht="26.25" x14ac:dyDescent="0.25">
      <c r="B12" s="100">
        <v>5</v>
      </c>
      <c r="C12" s="91" t="str">
        <f ca="1">Inputs!$A$1</f>
        <v>Inputs</v>
      </c>
      <c r="D12" s="101" t="str">
        <f>Inputs!E50</f>
        <v xml:space="preserve">Totex allowance for cost sharing - 25:25 cost sharing - real (WR) </v>
      </c>
      <c r="E12" s="95" t="s">
        <v>56</v>
      </c>
      <c r="F12" s="242"/>
      <c r="G12" s="101" t="str">
        <f>Inputs!G50</f>
        <v>£m</v>
      </c>
      <c r="H12" s="94"/>
    </row>
    <row r="13" spans="1:8" ht="26.25" x14ac:dyDescent="0.25">
      <c r="B13" s="100">
        <v>6</v>
      </c>
      <c r="C13" s="91" t="str">
        <f ca="1">Inputs!$A$1</f>
        <v>Inputs</v>
      </c>
      <c r="D13" s="101" t="str">
        <f>Inputs!E57</f>
        <v xml:space="preserve">Totex allowance for cost sharing - 40:10 cost sharing - real (WR) </v>
      </c>
      <c r="E13" s="95" t="s">
        <v>57</v>
      </c>
      <c r="F13" s="242"/>
      <c r="G13" s="101" t="str">
        <f>Inputs!G57</f>
        <v>£m</v>
      </c>
      <c r="H13" s="94"/>
    </row>
    <row r="14" spans="1:8" ht="26.25" x14ac:dyDescent="0.25">
      <c r="B14" s="103">
        <v>7</v>
      </c>
      <c r="C14" s="91" t="str">
        <f ca="1">Inputs!$A$1</f>
        <v>Inputs</v>
      </c>
      <c r="D14" s="101" t="str">
        <f>Inputs!E64</f>
        <v xml:space="preserve">Totex allowance for cost sharing - delivery mechanism allowance - real (WR) </v>
      </c>
      <c r="E14" s="95" t="s">
        <v>58</v>
      </c>
      <c r="F14" s="243"/>
      <c r="G14" s="101" t="str">
        <f>Inputs!G64</f>
        <v>£m</v>
      </c>
      <c r="H14" s="94"/>
    </row>
    <row r="15" spans="1:8" ht="26.25" x14ac:dyDescent="0.25">
      <c r="B15" s="103">
        <v>8</v>
      </c>
      <c r="C15" s="91" t="str">
        <f ca="1">Inputs!$A$1</f>
        <v>Inputs</v>
      </c>
      <c r="D15" s="101" t="str">
        <f>Inputs!E71</f>
        <v xml:space="preserve">Cost change process allowance - PFAS - real (WR) </v>
      </c>
      <c r="E15" s="95" t="s">
        <v>59</v>
      </c>
      <c r="F15" s="177" t="s">
        <v>60</v>
      </c>
      <c r="G15" s="101" t="str">
        <f>Inputs!G71</f>
        <v>£m</v>
      </c>
      <c r="H15" s="94"/>
    </row>
    <row r="16" spans="1:8" ht="26.25" x14ac:dyDescent="0.25">
      <c r="B16" s="103">
        <v>9</v>
      </c>
      <c r="C16" s="91" t="str">
        <f ca="1">Inputs!$A$1</f>
        <v>Inputs</v>
      </c>
      <c r="D16" s="101" t="str">
        <f>Inputs!E78</f>
        <v xml:space="preserve">Cost change process allowance - cyber - real (WR) </v>
      </c>
      <c r="E16" s="95" t="s">
        <v>61</v>
      </c>
      <c r="F16" s="177" t="s">
        <v>60</v>
      </c>
      <c r="G16" s="101" t="str">
        <f>Inputs!G78</f>
        <v>£m</v>
      </c>
      <c r="H16" s="94"/>
    </row>
    <row r="17" spans="2:8" ht="26.25" x14ac:dyDescent="0.25">
      <c r="B17" s="103">
        <v>10</v>
      </c>
      <c r="C17" s="91" t="str">
        <f ca="1">Inputs!$A$1</f>
        <v>Inputs</v>
      </c>
      <c r="D17" s="101" t="str">
        <f>Inputs!E85</f>
        <v xml:space="preserve">Totex allowance for cost sharing - enhanced engagement schemes - real (WR) </v>
      </c>
      <c r="E17" s="95" t="s">
        <v>62</v>
      </c>
      <c r="F17" s="244" t="s">
        <v>52</v>
      </c>
      <c r="G17" s="101" t="str">
        <f>Inputs!G85</f>
        <v>£m</v>
      </c>
      <c r="H17" s="94"/>
    </row>
    <row r="18" spans="2:8" ht="26.25" x14ac:dyDescent="0.25">
      <c r="B18" s="103">
        <v>11</v>
      </c>
      <c r="C18" s="91" t="str">
        <f ca="1">Inputs!$A$1</f>
        <v>Inputs</v>
      </c>
      <c r="D18" s="101" t="str">
        <f>Inputs!E92</f>
        <v xml:space="preserve">Totex allowance for cost sharing - large schemes gated process - real (WR) </v>
      </c>
      <c r="E18" s="95" t="s">
        <v>63</v>
      </c>
      <c r="F18" s="245"/>
      <c r="G18" s="101" t="str">
        <f>Inputs!G92</f>
        <v>£m</v>
      </c>
      <c r="H18" s="94"/>
    </row>
    <row r="19" spans="2:8" ht="26.25" x14ac:dyDescent="0.25">
      <c r="B19" s="103">
        <v>12</v>
      </c>
      <c r="C19" s="91" t="str">
        <f ca="1">Inputs!$A$1</f>
        <v>Inputs</v>
      </c>
      <c r="D19" s="101" t="str">
        <f>Inputs!E99</f>
        <v xml:space="preserve">Totex allowance for cost sharing - gated allowance (TMS/SEW only) - real (WR) </v>
      </c>
      <c r="E19" s="95" t="s">
        <v>64</v>
      </c>
      <c r="F19" s="246"/>
      <c r="G19" s="101" t="str">
        <f>Inputs!G99</f>
        <v>£m</v>
      </c>
      <c r="H19" s="94"/>
    </row>
    <row r="20" spans="2:8" ht="13.15" x14ac:dyDescent="0.25">
      <c r="B20" s="104" t="str">
        <f>Inputs!B106</f>
        <v>Baseline adjustments</v>
      </c>
      <c r="C20" s="91"/>
      <c r="D20" s="101"/>
      <c r="E20" s="95"/>
      <c r="F20" s="176"/>
      <c r="G20" s="105"/>
      <c r="H20" s="94"/>
    </row>
    <row r="21" spans="2:8" ht="13.15" x14ac:dyDescent="0.25">
      <c r="B21" s="102" t="str">
        <f>Inputs!C108</f>
        <v>Base costs</v>
      </c>
      <c r="C21" s="91"/>
      <c r="D21" s="101"/>
      <c r="E21" s="95"/>
      <c r="F21" s="176"/>
      <c r="G21" s="105"/>
      <c r="H21" s="94"/>
    </row>
    <row r="22" spans="2:8" ht="13.15" x14ac:dyDescent="0.25">
      <c r="B22" s="104" t="str">
        <f>Inputs!D110</f>
        <v>Bioresources variable cost allowance adjustment</v>
      </c>
      <c r="C22" s="91"/>
      <c r="D22" s="101"/>
      <c r="E22" s="95"/>
      <c r="F22" s="176"/>
      <c r="G22" s="105"/>
      <c r="H22" s="94"/>
    </row>
    <row r="23" spans="2:8" ht="26.25" x14ac:dyDescent="0.25">
      <c r="B23" s="103">
        <v>13</v>
      </c>
      <c r="C23" s="91" t="str">
        <f ca="1">Inputs!$A$1</f>
        <v>Inputs</v>
      </c>
      <c r="D23" s="101" t="str">
        <f>Inputs!E114</f>
        <v xml:space="preserve">Forecast volume of sludge (BIO) </v>
      </c>
      <c r="E23" s="95" t="s">
        <v>65</v>
      </c>
      <c r="F23" s="170" t="s">
        <v>66</v>
      </c>
      <c r="G23" s="101" t="str">
        <f>Inputs!G111</f>
        <v>ttds</v>
      </c>
      <c r="H23" s="94"/>
    </row>
    <row r="24" spans="2:8" ht="26.25" x14ac:dyDescent="0.25">
      <c r="B24" s="103">
        <v>14</v>
      </c>
      <c r="C24" s="91" t="str">
        <f ca="1">Inputs!$A$1</f>
        <v>Inputs</v>
      </c>
      <c r="D24" s="101" t="str">
        <f>Inputs!E121</f>
        <v xml:space="preserve">Actual volume of sludge (BIO) </v>
      </c>
      <c r="E24" s="95" t="s">
        <v>67</v>
      </c>
      <c r="F24" s="178" t="s">
        <v>68</v>
      </c>
      <c r="G24" s="101" t="str">
        <f>Inputs!G118</f>
        <v>ttds</v>
      </c>
      <c r="H24" s="94"/>
    </row>
    <row r="25" spans="2:8" ht="13.15" x14ac:dyDescent="0.25">
      <c r="B25" s="104" t="str">
        <f>Inputs!D125</f>
        <v>Real price effects adjustment</v>
      </c>
      <c r="C25" s="91"/>
      <c r="D25" s="101"/>
      <c r="E25" s="95"/>
      <c r="F25" s="176"/>
      <c r="G25" s="105"/>
      <c r="H25" s="94"/>
    </row>
    <row r="26" spans="2:8" ht="39.4" x14ac:dyDescent="0.25">
      <c r="B26" s="103">
        <v>15</v>
      </c>
      <c r="C26" s="91" t="str">
        <f ca="1">Inputs!$A$1</f>
        <v>Inputs</v>
      </c>
      <c r="D26" s="101" t="str">
        <f>Inputs!E126</f>
        <v xml:space="preserve">Real price effects adjustment - standard base - real (WR) </v>
      </c>
      <c r="E26" s="95" t="s">
        <v>69</v>
      </c>
      <c r="F26" s="179" t="s">
        <v>70</v>
      </c>
      <c r="G26" s="101" t="str">
        <f>Inputs!G126</f>
        <v>£m</v>
      </c>
      <c r="H26" s="94"/>
    </row>
    <row r="27" spans="2:8" ht="13.15" x14ac:dyDescent="0.25">
      <c r="B27" s="104" t="str">
        <f>Inputs!D133</f>
        <v>PCD adjustment</v>
      </c>
      <c r="C27" s="91"/>
      <c r="D27" s="101"/>
      <c r="E27" s="95"/>
      <c r="F27" s="176"/>
      <c r="G27" s="101"/>
      <c r="H27" s="94"/>
    </row>
    <row r="28" spans="2:8" ht="39.4" x14ac:dyDescent="0.25">
      <c r="B28" s="103">
        <v>16</v>
      </c>
      <c r="C28" s="91" t="str">
        <f ca="1">Inputs!$A$1</f>
        <v>Inputs</v>
      </c>
      <c r="D28" s="101" t="str">
        <f>Inputs!E134</f>
        <v xml:space="preserve">Price control deliverables adjustment - standard base - real (WR) </v>
      </c>
      <c r="E28" s="95" t="s">
        <v>71</v>
      </c>
      <c r="F28" s="179" t="s">
        <v>72</v>
      </c>
      <c r="G28" s="101" t="str">
        <f>Inputs!G134</f>
        <v>£m</v>
      </c>
      <c r="H28" s="94"/>
    </row>
    <row r="29" spans="2:8" ht="13.15" x14ac:dyDescent="0.25">
      <c r="B29" s="104" t="str">
        <f>Inputs!D141</f>
        <v>Asset health</v>
      </c>
      <c r="C29" s="91"/>
      <c r="D29" s="101"/>
      <c r="E29" s="95"/>
      <c r="F29" s="176"/>
      <c r="G29" s="101"/>
      <c r="H29" s="94"/>
    </row>
    <row r="30" spans="2:8" ht="39.4" x14ac:dyDescent="0.25">
      <c r="B30" s="103">
        <v>17</v>
      </c>
      <c r="C30" s="91" t="str">
        <f ca="1">Inputs!$A$1</f>
        <v>Inputs</v>
      </c>
      <c r="D30" s="101" t="str">
        <f>Inputs!E142</f>
        <v xml:space="preserve">Asset health adjustment - real (WR) </v>
      </c>
      <c r="E30" s="95" t="s">
        <v>73</v>
      </c>
      <c r="F30" s="177" t="s">
        <v>60</v>
      </c>
      <c r="G30" s="101" t="str">
        <f>Inputs!G142</f>
        <v>£m</v>
      </c>
      <c r="H30" s="94"/>
    </row>
    <row r="31" spans="2:8" ht="13.15" x14ac:dyDescent="0.25">
      <c r="B31" s="104" t="str">
        <f>Inputs!D149</f>
        <v>Performance related pay recovery adjustment</v>
      </c>
      <c r="C31" s="105"/>
      <c r="D31" s="105"/>
      <c r="E31" s="95"/>
      <c r="F31" s="176"/>
      <c r="G31" s="105"/>
      <c r="H31" s="94"/>
    </row>
    <row r="32" spans="2:8" ht="39.4" x14ac:dyDescent="0.25">
      <c r="B32" s="103">
        <v>18</v>
      </c>
      <c r="C32" s="91" t="str">
        <f ca="1">Inputs!$A$1</f>
        <v>Inputs</v>
      </c>
      <c r="D32" s="114" t="str">
        <f>Inputs!E150</f>
        <v xml:space="preserve">Performance related pay recovery adjustment mechanism adjustment - nominal (negative) (WR) </v>
      </c>
      <c r="E32" s="175" t="s">
        <v>74</v>
      </c>
      <c r="F32" s="180" t="s">
        <v>75</v>
      </c>
      <c r="G32" s="101" t="str">
        <f>Inputs!G150</f>
        <v>£m</v>
      </c>
      <c r="H32" s="94"/>
    </row>
    <row r="33" spans="2:8" ht="13.15" x14ac:dyDescent="0.25">
      <c r="B33" s="102" t="str">
        <f>Inputs!C157</f>
        <v>Enhancement costs</v>
      </c>
      <c r="C33" s="105"/>
      <c r="D33" s="105"/>
      <c r="E33" s="95"/>
      <c r="F33" s="176"/>
      <c r="G33" s="105"/>
      <c r="H33" s="94"/>
    </row>
    <row r="34" spans="2:8" ht="13.15" x14ac:dyDescent="0.25">
      <c r="B34" s="104" t="str">
        <f>Inputs!D159</f>
        <v>Real price effects adjustment</v>
      </c>
      <c r="C34" s="105"/>
      <c r="D34" s="105"/>
      <c r="E34" s="95"/>
      <c r="F34" s="176"/>
      <c r="G34" s="105"/>
      <c r="H34" s="94"/>
    </row>
    <row r="35" spans="2:8" ht="39.4" x14ac:dyDescent="0.25">
      <c r="B35" s="103">
        <v>19</v>
      </c>
      <c r="C35" s="91" t="str">
        <f ca="1">Inputs!$A$1</f>
        <v>Inputs</v>
      </c>
      <c r="D35" s="91" t="str">
        <f>Inputs!E160</f>
        <v xml:space="preserve">Real price effects adjustment - standard enhancement - real (WR) </v>
      </c>
      <c r="E35" s="95" t="s">
        <v>69</v>
      </c>
      <c r="F35" s="247" t="s">
        <v>70</v>
      </c>
      <c r="G35" s="91" t="str">
        <f>Inputs!G160</f>
        <v>£m</v>
      </c>
      <c r="H35" s="94"/>
    </row>
    <row r="36" spans="2:8" ht="39.4" x14ac:dyDescent="0.25">
      <c r="B36" s="103">
        <v>20</v>
      </c>
      <c r="C36" s="91" t="str">
        <f ca="1">Inputs!$A$1</f>
        <v>Inputs</v>
      </c>
      <c r="D36" s="91" t="str">
        <f>Inputs!E167</f>
        <v xml:space="preserve">Real price effects adjustment - 25:25 cost sharing - real (WR) </v>
      </c>
      <c r="E36" s="95" t="s">
        <v>69</v>
      </c>
      <c r="F36" s="248"/>
      <c r="G36" s="91" t="str">
        <f>Inputs!G167</f>
        <v>£m</v>
      </c>
      <c r="H36" s="94"/>
    </row>
    <row r="37" spans="2:8" ht="39.4" x14ac:dyDescent="0.25">
      <c r="B37" s="103">
        <v>21</v>
      </c>
      <c r="C37" s="91" t="str">
        <f ca="1">Inputs!$A$1</f>
        <v>Inputs</v>
      </c>
      <c r="D37" s="91" t="str">
        <f>Inputs!E174</f>
        <v xml:space="preserve">Real price effects adjustment - 40:10 cost sharing - real (WR) </v>
      </c>
      <c r="E37" s="95" t="s">
        <v>69</v>
      </c>
      <c r="F37" s="248"/>
      <c r="G37" s="91" t="str">
        <f>Inputs!G174</f>
        <v>£m</v>
      </c>
      <c r="H37" s="94"/>
    </row>
    <row r="38" spans="2:8" ht="39.4" x14ac:dyDescent="0.25">
      <c r="B38" s="103">
        <v>22</v>
      </c>
      <c r="C38" s="91" t="str">
        <f ca="1">Inputs!$A$1</f>
        <v>Inputs</v>
      </c>
      <c r="D38" s="91" t="str">
        <f>Inputs!E181</f>
        <v xml:space="preserve">Real price effects adjustment - delivery mechanism allowance - real (WR) </v>
      </c>
      <c r="E38" s="95" t="s">
        <v>69</v>
      </c>
      <c r="F38" s="249"/>
      <c r="G38" s="91" t="str">
        <f>Inputs!G181</f>
        <v>£m</v>
      </c>
      <c r="H38" s="94"/>
    </row>
    <row r="39" spans="2:8" ht="13.15" x14ac:dyDescent="0.25">
      <c r="B39" s="104" t="str">
        <f>Inputs!D188</f>
        <v>PCD adjustment</v>
      </c>
      <c r="C39" s="91"/>
      <c r="D39" s="91"/>
      <c r="E39" s="95"/>
      <c r="F39" s="176"/>
      <c r="G39" s="91"/>
      <c r="H39" s="94"/>
    </row>
    <row r="40" spans="2:8" ht="39.4" x14ac:dyDescent="0.25">
      <c r="B40" s="103">
        <v>23</v>
      </c>
      <c r="C40" s="91" t="str">
        <f ca="1">Inputs!$A$1</f>
        <v>Inputs</v>
      </c>
      <c r="D40" s="91" t="str">
        <f>Inputs!E189</f>
        <v xml:space="preserve">Price control deliverables adjustment - standard enhancement - real (WR) </v>
      </c>
      <c r="E40" s="95" t="s">
        <v>71</v>
      </c>
      <c r="F40" s="247" t="s">
        <v>72</v>
      </c>
      <c r="G40" s="91" t="str">
        <f>Inputs!G189</f>
        <v>£m</v>
      </c>
      <c r="H40" s="94"/>
    </row>
    <row r="41" spans="2:8" ht="39.4" x14ac:dyDescent="0.25">
      <c r="B41" s="103">
        <v>24</v>
      </c>
      <c r="C41" s="91" t="str">
        <f ca="1">Inputs!$A$1</f>
        <v>Inputs</v>
      </c>
      <c r="D41" s="91" t="str">
        <f>Inputs!E196</f>
        <v xml:space="preserve">Price control deliverables adjustment - 25:25 cost sharing - real (WR) </v>
      </c>
      <c r="E41" s="95" t="s">
        <v>71</v>
      </c>
      <c r="F41" s="248"/>
      <c r="G41" s="91" t="str">
        <f>Inputs!G196</f>
        <v>£m</v>
      </c>
      <c r="H41" s="94"/>
    </row>
    <row r="42" spans="2:8" ht="39.4" x14ac:dyDescent="0.25">
      <c r="B42" s="103">
        <v>25</v>
      </c>
      <c r="C42" s="91" t="str">
        <f ca="1">Inputs!$A$1</f>
        <v>Inputs</v>
      </c>
      <c r="D42" s="91" t="str">
        <f>Inputs!E203</f>
        <v xml:space="preserve">Price control deliverables adjustment - 40:10 cost sharing - real (WR) </v>
      </c>
      <c r="E42" s="95" t="s">
        <v>71</v>
      </c>
      <c r="F42" s="248"/>
      <c r="G42" s="91" t="str">
        <f>Inputs!G203</f>
        <v>£m</v>
      </c>
      <c r="H42" s="94"/>
    </row>
    <row r="43" spans="2:8" ht="39.4" x14ac:dyDescent="0.25">
      <c r="B43" s="103">
        <v>26</v>
      </c>
      <c r="C43" s="91" t="str">
        <f ca="1">Inputs!$A$1</f>
        <v>Inputs</v>
      </c>
      <c r="D43" s="91" t="str">
        <f>Inputs!E210</f>
        <v xml:space="preserve">Price control deliverables adjustment - delivery mechanism allowance - real (WR) </v>
      </c>
      <c r="E43" s="95" t="s">
        <v>71</v>
      </c>
      <c r="F43" s="249"/>
      <c r="G43" s="91" t="str">
        <f>Inputs!G210</f>
        <v>£m</v>
      </c>
      <c r="H43" s="94"/>
    </row>
    <row r="44" spans="2:8" ht="13.15" x14ac:dyDescent="0.25">
      <c r="B44" s="104" t="str">
        <f>Inputs!B217</f>
        <v>Actuals</v>
      </c>
      <c r="C44" s="91"/>
      <c r="D44" s="105"/>
      <c r="E44" s="95"/>
      <c r="F44" s="176"/>
      <c r="G44" s="105"/>
      <c r="H44" s="94"/>
    </row>
    <row r="45" spans="2:8" ht="13.15" x14ac:dyDescent="0.25">
      <c r="B45" s="102" t="str">
        <f>Inputs!C219</f>
        <v>Base costs</v>
      </c>
      <c r="C45" s="91"/>
      <c r="D45" s="105"/>
      <c r="E45" s="95"/>
      <c r="F45" s="176"/>
      <c r="G45" s="105"/>
      <c r="H45" s="94"/>
    </row>
    <row r="46" spans="2:8" ht="26.25" x14ac:dyDescent="0.25">
      <c r="B46" s="103">
        <v>27</v>
      </c>
      <c r="C46" s="91" t="str">
        <f ca="1">Inputs!$A$1</f>
        <v>Inputs</v>
      </c>
      <c r="D46" s="115" t="str">
        <f>Inputs!E242</f>
        <v xml:space="preserve">Actual totex for cost sharing reconciliation - standard enhancement cost sharing - nominal (WR) </v>
      </c>
      <c r="E46" s="95" t="s">
        <v>76</v>
      </c>
      <c r="F46" s="178" t="s">
        <v>68</v>
      </c>
      <c r="G46" s="91" t="str">
        <f>Inputs!G242</f>
        <v>£m</v>
      </c>
      <c r="H46" s="94"/>
    </row>
    <row r="47" spans="2:8" ht="26.25" x14ac:dyDescent="0.25">
      <c r="B47" s="103">
        <v>28</v>
      </c>
      <c r="C47" s="91" t="str">
        <f ca="1">Inputs!$A$1</f>
        <v>Inputs</v>
      </c>
      <c r="D47" s="115" t="str">
        <f>Inputs!E249</f>
        <v xml:space="preserve">Actual totex for cost sharing reconciliation - 25:25 cost sharing - nominal (WR) </v>
      </c>
      <c r="E47" s="95" t="s">
        <v>76</v>
      </c>
      <c r="F47" s="178" t="s">
        <v>68</v>
      </c>
      <c r="G47" s="91" t="str">
        <f>Inputs!G249</f>
        <v>£m</v>
      </c>
      <c r="H47" s="94"/>
    </row>
    <row r="48" spans="2:8" ht="26.25" x14ac:dyDescent="0.25">
      <c r="B48" s="103">
        <v>29</v>
      </c>
      <c r="C48" s="91" t="str">
        <f ca="1">Inputs!$A$1</f>
        <v>Inputs</v>
      </c>
      <c r="D48" s="115" t="str">
        <f>Inputs!E256</f>
        <v xml:space="preserve">Actual totex for cost sharing reconciliation - 40:10 cost sharing - nominal (WR) </v>
      </c>
      <c r="E48" s="95" t="s">
        <v>76</v>
      </c>
      <c r="F48" s="178" t="s">
        <v>68</v>
      </c>
      <c r="G48" s="91" t="str">
        <f>Inputs!G256</f>
        <v>£m</v>
      </c>
      <c r="H48" s="94"/>
    </row>
    <row r="49" spans="2:8" ht="26.25" x14ac:dyDescent="0.25">
      <c r="B49" s="103">
        <v>30</v>
      </c>
      <c r="C49" s="91" t="str">
        <f ca="1">Inputs!$A$1</f>
        <v>Inputs</v>
      </c>
      <c r="D49" s="115" t="str">
        <f>Inputs!E263</f>
        <v xml:space="preserve">Actual totex for cost sharing reconciliation - delivery mechanism allowance - nominal (WR) </v>
      </c>
      <c r="E49" s="95" t="s">
        <v>76</v>
      </c>
      <c r="F49" s="178" t="s">
        <v>68</v>
      </c>
      <c r="G49" s="91" t="str">
        <f>Inputs!G263</f>
        <v>£m</v>
      </c>
      <c r="H49" s="94"/>
    </row>
    <row r="50" spans="2:8" ht="26.25" x14ac:dyDescent="0.25">
      <c r="B50" s="103">
        <v>31</v>
      </c>
      <c r="C50" s="91" t="str">
        <f ca="1">Inputs!$A$1</f>
        <v>Inputs</v>
      </c>
      <c r="D50" s="115" t="str">
        <f>Inputs!E270</f>
        <v xml:space="preserve">Actual totex for cost sharing reconciliation - PFAS - nominal (WR) </v>
      </c>
      <c r="E50" s="95" t="s">
        <v>76</v>
      </c>
      <c r="F50" s="178" t="s">
        <v>68</v>
      </c>
      <c r="G50" s="91" t="str">
        <f>Inputs!G270</f>
        <v>£m</v>
      </c>
      <c r="H50" s="94"/>
    </row>
    <row r="51" spans="2:8" ht="26.25" x14ac:dyDescent="0.25">
      <c r="B51" s="103">
        <v>32</v>
      </c>
      <c r="C51" s="91" t="str">
        <f ca="1">Inputs!$A$1</f>
        <v>Inputs</v>
      </c>
      <c r="D51" s="115" t="str">
        <f>Inputs!E277</f>
        <v xml:space="preserve">Actual totex for cost sharing reconciliation - cyber - nominal (WR) </v>
      </c>
      <c r="E51" s="95" t="s">
        <v>76</v>
      </c>
      <c r="F51" s="178" t="s">
        <v>68</v>
      </c>
      <c r="G51" s="91" t="str">
        <f>Inputs!G277</f>
        <v>£m</v>
      </c>
      <c r="H51" s="94"/>
    </row>
    <row r="52" spans="2:8" ht="26.25" x14ac:dyDescent="0.25">
      <c r="B52" s="103">
        <v>33</v>
      </c>
      <c r="C52" s="91" t="str">
        <f ca="1">Inputs!$A$1</f>
        <v>Inputs</v>
      </c>
      <c r="D52" s="115" t="str">
        <f>Inputs!E284</f>
        <v xml:space="preserve">Actual totex for cost sharing reconciliation - enhanced engagement schemes - nominal (WR) </v>
      </c>
      <c r="E52" s="95" t="s">
        <v>76</v>
      </c>
      <c r="F52" s="178" t="s">
        <v>68</v>
      </c>
      <c r="G52" s="91" t="str">
        <f>Inputs!G284</f>
        <v>£m</v>
      </c>
      <c r="H52" s="94"/>
    </row>
    <row r="53" spans="2:8" ht="26.25" x14ac:dyDescent="0.25">
      <c r="B53" s="103">
        <v>34</v>
      </c>
      <c r="C53" s="91" t="str">
        <f ca="1">Inputs!$A$1</f>
        <v>Inputs</v>
      </c>
      <c r="D53" s="115" t="str">
        <f>Inputs!E291</f>
        <v xml:space="preserve">Actual totex for cost sharing reconciliation - large schemes gated process - nominal (WR) </v>
      </c>
      <c r="E53" s="95" t="s">
        <v>76</v>
      </c>
      <c r="F53" s="178" t="s">
        <v>68</v>
      </c>
      <c r="G53" s="91" t="str">
        <f>Inputs!G291</f>
        <v>£m</v>
      </c>
      <c r="H53" s="94"/>
    </row>
    <row r="54" spans="2:8" ht="26.25" x14ac:dyDescent="0.25">
      <c r="B54" s="103">
        <v>35</v>
      </c>
      <c r="C54" s="91" t="str">
        <f ca="1">Inputs!$A$1</f>
        <v>Inputs</v>
      </c>
      <c r="D54" s="115" t="str">
        <f>Inputs!E298</f>
        <v xml:space="preserve">Actual totex for cost sharing reconciliation - gated allowance (TMS/SEW only) - nominal (WR) </v>
      </c>
      <c r="E54" s="95" t="s">
        <v>76</v>
      </c>
      <c r="F54" s="178" t="s">
        <v>68</v>
      </c>
      <c r="G54" s="91" t="str">
        <f>Inputs!G298</f>
        <v>£m</v>
      </c>
      <c r="H54" s="94"/>
    </row>
    <row r="55" spans="2:8" ht="13.15" x14ac:dyDescent="0.25">
      <c r="B55" s="104" t="str">
        <f>Inputs!B305</f>
        <v>PAYG rate</v>
      </c>
      <c r="C55" s="91"/>
      <c r="D55" s="105"/>
      <c r="E55" s="95"/>
      <c r="F55" s="176"/>
      <c r="G55" s="105"/>
      <c r="H55" s="94"/>
    </row>
    <row r="56" spans="2:8" ht="39.4" x14ac:dyDescent="0.25">
      <c r="B56" s="103">
        <v>36</v>
      </c>
      <c r="C56" s="91" t="str">
        <f ca="1">Inputs!$A$1</f>
        <v>Inputs</v>
      </c>
      <c r="D56" s="91" t="str">
        <f>Inputs!E306</f>
        <v xml:space="preserve">Opex percentage - base (WR) </v>
      </c>
      <c r="E56" s="95" t="s">
        <v>77</v>
      </c>
      <c r="F56" s="181" t="s">
        <v>78</v>
      </c>
      <c r="G56" s="91" t="str">
        <f>Inputs!G306</f>
        <v>%</v>
      </c>
      <c r="H56" s="94"/>
    </row>
    <row r="57" spans="2:8" ht="39.4" x14ac:dyDescent="0.25">
      <c r="B57" s="103">
        <v>37</v>
      </c>
      <c r="C57" s="91" t="str">
        <f ca="1">Inputs!$A$1</f>
        <v>Inputs</v>
      </c>
      <c r="D57" s="91" t="str">
        <f>Inputs!E313</f>
        <v xml:space="preserve">Opex percentage - enhancement (WR) </v>
      </c>
      <c r="E57" s="95" t="s">
        <v>77</v>
      </c>
      <c r="F57" s="181" t="s">
        <v>78</v>
      </c>
      <c r="G57" s="91" t="str">
        <f>Inputs!G313</f>
        <v>%</v>
      </c>
      <c r="H57" s="94"/>
    </row>
    <row r="58" spans="2:8" ht="13.15" x14ac:dyDescent="0.25">
      <c r="B58" s="104" t="str">
        <f>Inputs!B320</f>
        <v>Bespoke items</v>
      </c>
      <c r="C58" s="91"/>
      <c r="D58" s="105"/>
      <c r="E58" s="95"/>
      <c r="F58" s="176"/>
      <c r="G58" s="105"/>
      <c r="H58" s="94"/>
    </row>
    <row r="59" spans="2:8" ht="26.25" x14ac:dyDescent="0.25">
      <c r="B59" s="103">
        <v>38</v>
      </c>
      <c r="C59" s="91" t="str">
        <f ca="1">Inputs!$A$1</f>
        <v>Inputs</v>
      </c>
      <c r="D59" s="91" t="str">
        <f>Inputs!E321</f>
        <v xml:space="preserve">Totex allowance for cost sharing - bespoke items - real (WR) </v>
      </c>
      <c r="E59" s="95" t="s">
        <v>79</v>
      </c>
      <c r="F59" s="178" t="s">
        <v>80</v>
      </c>
      <c r="G59" s="91" t="str">
        <f>Inputs!G321</f>
        <v>£m</v>
      </c>
      <c r="H59" s="94"/>
    </row>
    <row r="60" spans="2:8" ht="26.25" x14ac:dyDescent="0.25">
      <c r="B60" s="103">
        <v>39</v>
      </c>
      <c r="C60" s="91" t="str">
        <f ca="1">Inputs!$A$1</f>
        <v>Inputs</v>
      </c>
      <c r="D60" s="91" t="str">
        <f>Inputs!E328</f>
        <v xml:space="preserve">Actual totex for cost sharing reconciliation - bespoke items - nominal (WR) </v>
      </c>
      <c r="E60" s="95" t="s">
        <v>81</v>
      </c>
      <c r="F60" s="178" t="s">
        <v>80</v>
      </c>
      <c r="G60" s="91" t="str">
        <f>Inputs!G328</f>
        <v>£m</v>
      </c>
      <c r="H60" s="94"/>
    </row>
    <row r="61" spans="2:8" ht="26.25" x14ac:dyDescent="0.25">
      <c r="B61" s="103">
        <v>40</v>
      </c>
      <c r="C61" s="91" t="str">
        <f ca="1">Inputs!$A$1</f>
        <v>Inputs</v>
      </c>
      <c r="D61" s="91" t="str">
        <f>Inputs!E335</f>
        <v>Opex percentage - bespoke items</v>
      </c>
      <c r="E61" s="95" t="s">
        <v>82</v>
      </c>
      <c r="F61" s="178" t="s">
        <v>80</v>
      </c>
      <c r="G61" s="91" t="str">
        <f>Inputs!G335</f>
        <v>%</v>
      </c>
      <c r="H61" s="94"/>
    </row>
    <row r="62" spans="2:8" ht="13.15" x14ac:dyDescent="0.25">
      <c r="B62" s="104" t="str">
        <f>Inputs!A337</f>
        <v>COST SHARING RATES</v>
      </c>
      <c r="C62" s="91"/>
      <c r="D62" s="105"/>
      <c r="E62" s="95"/>
      <c r="F62" s="176"/>
      <c r="G62" s="105"/>
      <c r="H62" s="94"/>
    </row>
    <row r="63" spans="2:8" ht="13.15" x14ac:dyDescent="0.25">
      <c r="B63" s="104" t="str">
        <f>Inputs!B339</f>
        <v>Base costs</v>
      </c>
      <c r="C63" s="91"/>
      <c r="D63" s="105"/>
      <c r="E63" s="95"/>
      <c r="F63" s="176"/>
      <c r="G63" s="105"/>
      <c r="H63" s="94"/>
    </row>
    <row r="64" spans="2:8" ht="26.25" x14ac:dyDescent="0.25">
      <c r="B64" s="103">
        <v>41</v>
      </c>
      <c r="C64" s="91" t="str">
        <f ca="1">Inputs!$A$1</f>
        <v>Inputs</v>
      </c>
      <c r="D64" s="91" t="str">
        <f>Inputs!E340</f>
        <v>Standard base - cost sharing outperformance rate - company share</v>
      </c>
      <c r="E64" s="95" t="s">
        <v>83</v>
      </c>
      <c r="F64" s="235" t="s">
        <v>84</v>
      </c>
      <c r="G64" s="91" t="str">
        <f>Inputs!G340</f>
        <v>%</v>
      </c>
      <c r="H64" s="94"/>
    </row>
    <row r="65" spans="2:8" ht="26.25" x14ac:dyDescent="0.25">
      <c r="B65" s="103">
        <v>42</v>
      </c>
      <c r="C65" s="91" t="str">
        <f ca="1">Inputs!$A$1</f>
        <v>Inputs</v>
      </c>
      <c r="D65" s="91" t="str">
        <f>Inputs!E341</f>
        <v>Standard base - cost sharing underperformance rate - company share</v>
      </c>
      <c r="E65" s="95" t="s">
        <v>85</v>
      </c>
      <c r="F65" s="236"/>
      <c r="G65" s="91" t="str">
        <f>Inputs!G341</f>
        <v>%</v>
      </c>
      <c r="H65" s="94"/>
    </row>
    <row r="66" spans="2:8" ht="26.25" x14ac:dyDescent="0.25">
      <c r="B66" s="103">
        <v>43</v>
      </c>
      <c r="C66" s="91" t="str">
        <f ca="1">Inputs!$A$1</f>
        <v>Inputs</v>
      </c>
      <c r="D66" s="91" t="str">
        <f>Inputs!E342</f>
        <v>Business rates - company shares - cost sharing outperformance rate - company share</v>
      </c>
      <c r="E66" s="95" t="s">
        <v>83</v>
      </c>
      <c r="F66" s="236"/>
      <c r="G66" s="91" t="str">
        <f>Inputs!G342</f>
        <v>%</v>
      </c>
      <c r="H66" s="94"/>
    </row>
    <row r="67" spans="2:8" ht="26.25" x14ac:dyDescent="0.25">
      <c r="B67" s="103">
        <v>44</v>
      </c>
      <c r="C67" s="91" t="str">
        <f ca="1">Inputs!$A$1</f>
        <v>Inputs</v>
      </c>
      <c r="D67" s="91" t="str">
        <f>Inputs!E343</f>
        <v>Business rates - company shares - cost sharing underperformance rate - company share</v>
      </c>
      <c r="E67" s="95" t="s">
        <v>85</v>
      </c>
      <c r="F67" s="236"/>
      <c r="G67" s="91" t="str">
        <f>Inputs!G343</f>
        <v>%</v>
      </c>
      <c r="H67" s="94"/>
    </row>
    <row r="68" spans="2:8" ht="26.25" x14ac:dyDescent="0.25">
      <c r="B68" s="103">
        <v>45</v>
      </c>
      <c r="C68" s="91" t="str">
        <f ca="1">Inputs!$A$1</f>
        <v>Inputs</v>
      </c>
      <c r="D68" s="91" t="str">
        <f>Inputs!E344</f>
        <v>Abstraction &amp; discharge consents - cost sharing outperformance rate - company share</v>
      </c>
      <c r="E68" s="95" t="s">
        <v>83</v>
      </c>
      <c r="F68" s="236"/>
      <c r="G68" s="91" t="str">
        <f>Inputs!G344</f>
        <v>%</v>
      </c>
      <c r="H68" s="94"/>
    </row>
    <row r="69" spans="2:8" ht="26.25" x14ac:dyDescent="0.25">
      <c r="B69" s="103">
        <v>46</v>
      </c>
      <c r="C69" s="91" t="str">
        <f ca="1">Inputs!$A$1</f>
        <v>Inputs</v>
      </c>
      <c r="D69" s="91" t="str">
        <f>Inputs!E345</f>
        <v>Abstraction &amp; discharge consents - cost sharing underperformance rate - company share</v>
      </c>
      <c r="E69" s="95" t="s">
        <v>85</v>
      </c>
      <c r="F69" s="237"/>
      <c r="G69" s="91" t="str">
        <f>Inputs!G345</f>
        <v>%</v>
      </c>
      <c r="H69" s="94"/>
    </row>
    <row r="70" spans="2:8" ht="13.15" x14ac:dyDescent="0.25">
      <c r="B70" s="104" t="str">
        <f>Inputs!B347</f>
        <v>Enhancement costs</v>
      </c>
      <c r="C70" s="92"/>
      <c r="D70" s="105"/>
      <c r="E70" s="95"/>
      <c r="F70" s="176"/>
      <c r="G70" s="105"/>
      <c r="H70" s="94"/>
    </row>
    <row r="71" spans="2:8" ht="26.25" x14ac:dyDescent="0.25">
      <c r="B71" s="103">
        <v>47</v>
      </c>
      <c r="C71" s="91" t="str">
        <f ca="1">Inputs!$A$1</f>
        <v>Inputs</v>
      </c>
      <c r="D71" s="91" t="str">
        <f>Inputs!E348</f>
        <v>Standard enhancement - cost sharing outperformance rate - company share</v>
      </c>
      <c r="E71" s="95" t="s">
        <v>83</v>
      </c>
      <c r="F71" s="235" t="s">
        <v>84</v>
      </c>
      <c r="G71" s="91" t="str">
        <f>Inputs!G348</f>
        <v>%</v>
      </c>
      <c r="H71" s="94"/>
    </row>
    <row r="72" spans="2:8" ht="26.25" x14ac:dyDescent="0.25">
      <c r="B72" s="103">
        <v>48</v>
      </c>
      <c r="C72" s="91" t="str">
        <f ca="1">Inputs!$A$1</f>
        <v>Inputs</v>
      </c>
      <c r="D72" s="91" t="str">
        <f>Inputs!E349</f>
        <v>Standard enhancement - cost sharing underperformance rate - company share</v>
      </c>
      <c r="E72" s="95" t="s">
        <v>85</v>
      </c>
      <c r="F72" s="236"/>
      <c r="G72" s="91" t="str">
        <f>Inputs!G349</f>
        <v>%</v>
      </c>
      <c r="H72" s="94"/>
    </row>
    <row r="73" spans="2:8" ht="26.25" x14ac:dyDescent="0.25">
      <c r="B73" s="103">
        <v>49</v>
      </c>
      <c r="C73" s="91" t="str">
        <f ca="1">Inputs!$A$1</f>
        <v>Inputs</v>
      </c>
      <c r="D73" s="91" t="str">
        <f>Inputs!E350</f>
        <v>25:25 cost sharing - cost sharing outperformance rate - company share</v>
      </c>
      <c r="E73" s="95" t="s">
        <v>83</v>
      </c>
      <c r="F73" s="236"/>
      <c r="G73" s="91" t="str">
        <f>Inputs!G350</f>
        <v>%</v>
      </c>
      <c r="H73" s="94"/>
    </row>
    <row r="74" spans="2:8" ht="26.25" x14ac:dyDescent="0.25">
      <c r="B74" s="103">
        <v>50</v>
      </c>
      <c r="C74" s="91" t="str">
        <f ca="1">Inputs!$A$1</f>
        <v>Inputs</v>
      </c>
      <c r="D74" s="91" t="str">
        <f>Inputs!E351</f>
        <v>25:25 cost sharing - cost sharing underperformance rate - company share</v>
      </c>
      <c r="E74" s="95" t="s">
        <v>85</v>
      </c>
      <c r="F74" s="236"/>
      <c r="G74" s="91" t="str">
        <f>Inputs!G351</f>
        <v>%</v>
      </c>
      <c r="H74" s="94"/>
    </row>
    <row r="75" spans="2:8" ht="26.25" x14ac:dyDescent="0.25">
      <c r="B75" s="103">
        <v>51</v>
      </c>
      <c r="C75" s="91" t="str">
        <f ca="1">Inputs!$A$1</f>
        <v>Inputs</v>
      </c>
      <c r="D75" s="91" t="str">
        <f>Inputs!E352</f>
        <v>40:10 cost sharing - cost sharing outperformance rate - company share</v>
      </c>
      <c r="E75" s="95" t="s">
        <v>83</v>
      </c>
      <c r="F75" s="236"/>
      <c r="G75" s="91" t="str">
        <f>Inputs!G352</f>
        <v>%</v>
      </c>
      <c r="H75" s="94"/>
    </row>
    <row r="76" spans="2:8" ht="26.25" x14ac:dyDescent="0.25">
      <c r="B76" s="103">
        <v>52</v>
      </c>
      <c r="C76" s="91" t="str">
        <f ca="1">Inputs!$A$1</f>
        <v>Inputs</v>
      </c>
      <c r="D76" s="91" t="str">
        <f>Inputs!E353</f>
        <v>40:10 cost sharing - cost sharing underperformance rate - company share</v>
      </c>
      <c r="E76" s="95" t="s">
        <v>85</v>
      </c>
      <c r="F76" s="236"/>
      <c r="G76" s="91" t="str">
        <f>Inputs!G353</f>
        <v>%</v>
      </c>
      <c r="H76" s="94"/>
    </row>
    <row r="77" spans="2:8" ht="26.25" x14ac:dyDescent="0.25">
      <c r="B77" s="103">
        <v>53</v>
      </c>
      <c r="C77" s="91" t="str">
        <f ca="1">Inputs!$A$1</f>
        <v>Inputs</v>
      </c>
      <c r="D77" s="91" t="str">
        <f>Inputs!E354</f>
        <v>Delivery mechanism allowance - cost sharing outperformance rate - company share</v>
      </c>
      <c r="E77" s="95" t="s">
        <v>83</v>
      </c>
      <c r="F77" s="236"/>
      <c r="G77" s="91" t="str">
        <f>Inputs!G354</f>
        <v>%</v>
      </c>
      <c r="H77" s="94"/>
    </row>
    <row r="78" spans="2:8" ht="26.25" x14ac:dyDescent="0.25">
      <c r="B78" s="103">
        <v>54</v>
      </c>
      <c r="C78" s="91" t="str">
        <f ca="1">Inputs!$A$1</f>
        <v>Inputs</v>
      </c>
      <c r="D78" s="91" t="str">
        <f>Inputs!E355</f>
        <v>Delivery mechanism allowance - cost sharing underperformance rate - company share</v>
      </c>
      <c r="E78" s="95" t="s">
        <v>85</v>
      </c>
      <c r="F78" s="236"/>
      <c r="G78" s="91" t="str">
        <f>Inputs!G355</f>
        <v>%</v>
      </c>
      <c r="H78" s="94"/>
    </row>
    <row r="79" spans="2:8" ht="26.25" x14ac:dyDescent="0.25">
      <c r="B79" s="103">
        <v>55</v>
      </c>
      <c r="C79" s="91" t="str">
        <f ca="1">Inputs!$A$1</f>
        <v>Inputs</v>
      </c>
      <c r="D79" s="91" t="str">
        <f>Inputs!E356</f>
        <v>PFAS - cost sharing outperformance rate - company share</v>
      </c>
      <c r="E79" s="95" t="s">
        <v>83</v>
      </c>
      <c r="F79" s="236"/>
      <c r="G79" s="91" t="str">
        <f>Inputs!G356</f>
        <v>%</v>
      </c>
      <c r="H79" s="94"/>
    </row>
    <row r="80" spans="2:8" ht="26.25" x14ac:dyDescent="0.25">
      <c r="B80" s="103">
        <v>56</v>
      </c>
      <c r="C80" s="91" t="str">
        <f ca="1">Inputs!$A$1</f>
        <v>Inputs</v>
      </c>
      <c r="D80" s="91" t="str">
        <f>Inputs!E357</f>
        <v>PFAS - cost sharing underperformance rate - company share</v>
      </c>
      <c r="E80" s="95" t="s">
        <v>85</v>
      </c>
      <c r="F80" s="236"/>
      <c r="G80" s="91" t="str">
        <f>Inputs!G357</f>
        <v>%</v>
      </c>
      <c r="H80" s="94"/>
    </row>
    <row r="81" spans="2:8" ht="26.25" x14ac:dyDescent="0.25">
      <c r="B81" s="103">
        <v>57</v>
      </c>
      <c r="C81" s="91" t="str">
        <f ca="1">Inputs!$A$1</f>
        <v>Inputs</v>
      </c>
      <c r="D81" s="91" t="str">
        <f>Inputs!E358</f>
        <v>Cyber - cost sharing outperformance rate - company share</v>
      </c>
      <c r="E81" s="95" t="s">
        <v>83</v>
      </c>
      <c r="F81" s="236"/>
      <c r="G81" s="91" t="str">
        <f>Inputs!G358</f>
        <v>%</v>
      </c>
      <c r="H81" s="94"/>
    </row>
    <row r="82" spans="2:8" ht="26.25" x14ac:dyDescent="0.25">
      <c r="B82" s="103">
        <v>58</v>
      </c>
      <c r="C82" s="91" t="str">
        <f ca="1">Inputs!$A$1</f>
        <v>Inputs</v>
      </c>
      <c r="D82" s="91" t="str">
        <f>Inputs!E359</f>
        <v>Cyber - cost sharing underperformance rate - company share</v>
      </c>
      <c r="E82" s="95" t="s">
        <v>85</v>
      </c>
      <c r="F82" s="236"/>
      <c r="G82" s="91" t="str">
        <f>Inputs!G359</f>
        <v>%</v>
      </c>
      <c r="H82" s="94"/>
    </row>
    <row r="83" spans="2:8" ht="26.25" x14ac:dyDescent="0.25">
      <c r="B83" s="103">
        <v>59</v>
      </c>
      <c r="C83" s="91" t="str">
        <f ca="1">Inputs!$A$1</f>
        <v>Inputs</v>
      </c>
      <c r="D83" s="91" t="str">
        <f>Inputs!E360</f>
        <v>Enhanced engagement schemes - cost sharing outperformance rate - company share</v>
      </c>
      <c r="E83" s="95" t="s">
        <v>83</v>
      </c>
      <c r="F83" s="236"/>
      <c r="G83" s="91" t="str">
        <f>Inputs!G360</f>
        <v>%</v>
      </c>
      <c r="H83" s="94"/>
    </row>
    <row r="84" spans="2:8" ht="26.25" x14ac:dyDescent="0.25">
      <c r="B84" s="103">
        <v>60</v>
      </c>
      <c r="C84" s="91" t="str">
        <f ca="1">Inputs!$A$1</f>
        <v>Inputs</v>
      </c>
      <c r="D84" s="91" t="str">
        <f>Inputs!E361</f>
        <v>Enhanced engagement schemes - cost sharing underperformance rate - company share</v>
      </c>
      <c r="E84" s="95" t="s">
        <v>85</v>
      </c>
      <c r="F84" s="236"/>
      <c r="G84" s="91" t="str">
        <f>Inputs!G361</f>
        <v>%</v>
      </c>
      <c r="H84" s="94"/>
    </row>
    <row r="85" spans="2:8" ht="26.25" x14ac:dyDescent="0.25">
      <c r="B85" s="103">
        <v>61</v>
      </c>
      <c r="C85" s="91" t="str">
        <f ca="1">Inputs!$A$1</f>
        <v>Inputs</v>
      </c>
      <c r="D85" s="91" t="str">
        <f>Inputs!E362</f>
        <v>Large schemes gated process - cost sharing outperformance rate - company share</v>
      </c>
      <c r="E85" s="95" t="s">
        <v>83</v>
      </c>
      <c r="F85" s="236"/>
      <c r="G85" s="91" t="str">
        <f>Inputs!G362</f>
        <v>%</v>
      </c>
      <c r="H85" s="94"/>
    </row>
    <row r="86" spans="2:8" ht="26.25" x14ac:dyDescent="0.25">
      <c r="B86" s="103">
        <v>62</v>
      </c>
      <c r="C86" s="91" t="str">
        <f ca="1">Inputs!$A$1</f>
        <v>Inputs</v>
      </c>
      <c r="D86" s="91" t="str">
        <f>Inputs!E363</f>
        <v>Large schemes gated process - cost sharing underperformance rate - company share</v>
      </c>
      <c r="E86" s="95" t="s">
        <v>85</v>
      </c>
      <c r="F86" s="236"/>
      <c r="G86" s="91" t="str">
        <f>Inputs!G363</f>
        <v>%</v>
      </c>
      <c r="H86" s="94"/>
    </row>
    <row r="87" spans="2:8" ht="26.25" x14ac:dyDescent="0.25">
      <c r="B87" s="103">
        <v>63</v>
      </c>
      <c r="C87" s="91" t="str">
        <f ca="1">Inputs!$A$1</f>
        <v>Inputs</v>
      </c>
      <c r="D87" s="91" t="str">
        <f>Inputs!E364</f>
        <v>Gated allowance (TMS/SEW only) - cost sharing outperformance rate - company share</v>
      </c>
      <c r="E87" s="95" t="s">
        <v>83</v>
      </c>
      <c r="F87" s="236"/>
      <c r="G87" s="91" t="str">
        <f>Inputs!G364</f>
        <v>%</v>
      </c>
      <c r="H87" s="94"/>
    </row>
    <row r="88" spans="2:8" ht="26.25" x14ac:dyDescent="0.25">
      <c r="B88" s="103">
        <v>64</v>
      </c>
      <c r="C88" s="91" t="str">
        <f ca="1">Inputs!$A$1</f>
        <v>Inputs</v>
      </c>
      <c r="D88" s="91" t="str">
        <f>Inputs!E365</f>
        <v>Gated allowance (TMS/SEW only) - cost sharing underperformance rate - company share</v>
      </c>
      <c r="E88" s="95" t="s">
        <v>85</v>
      </c>
      <c r="F88" s="237"/>
      <c r="G88" s="91" t="str">
        <f>Inputs!G365</f>
        <v>%</v>
      </c>
      <c r="H88" s="94"/>
    </row>
    <row r="89" spans="2:8" ht="13.15" x14ac:dyDescent="0.25">
      <c r="B89" s="104" t="str">
        <f>Inputs!B367</f>
        <v>Bespoke items</v>
      </c>
      <c r="C89" s="105"/>
      <c r="D89" s="91">
        <f>Inputs!E366</f>
        <v>0</v>
      </c>
      <c r="E89" s="95"/>
      <c r="F89" s="176"/>
      <c r="G89" s="91"/>
      <c r="H89" s="94"/>
    </row>
    <row r="90" spans="2:8" ht="26.25" x14ac:dyDescent="0.25">
      <c r="B90" s="103">
        <v>65</v>
      </c>
      <c r="C90" s="91" t="str">
        <f ca="1">Inputs!$A$1</f>
        <v>Inputs</v>
      </c>
      <c r="D90" s="91" t="str">
        <f>Inputs!E368</f>
        <v xml:space="preserve">Bespoke items cost sharing rate - company share (WR) </v>
      </c>
      <c r="E90" s="95" t="s">
        <v>86</v>
      </c>
      <c r="F90" s="178" t="s">
        <v>80</v>
      </c>
      <c r="G90" s="91" t="str">
        <f>Inputs!G368</f>
        <v>%</v>
      </c>
      <c r="H90" s="94"/>
    </row>
    <row r="91" spans="2:8" ht="13.15" x14ac:dyDescent="0.25">
      <c r="B91" s="104" t="str">
        <f>Inputs!A375</f>
        <v>INDEXATION</v>
      </c>
      <c r="C91" s="105"/>
      <c r="D91" s="93"/>
      <c r="E91" s="95"/>
      <c r="F91" s="176"/>
      <c r="G91" s="93"/>
      <c r="H91" s="94"/>
    </row>
    <row r="92" spans="2:8" ht="13.15" x14ac:dyDescent="0.25">
      <c r="B92" s="104" t="str">
        <f>Inputs!B377</f>
        <v>Base year</v>
      </c>
      <c r="C92" s="91"/>
      <c r="D92" s="93"/>
      <c r="E92" s="171"/>
      <c r="F92" s="182"/>
      <c r="G92" s="93"/>
    </row>
    <row r="93" spans="2:8" ht="13.15" x14ac:dyDescent="0.25">
      <c r="B93" s="103">
        <v>66</v>
      </c>
      <c r="C93" s="91" t="str">
        <f ca="1">Inputs!$A$1</f>
        <v>Inputs</v>
      </c>
      <c r="D93" s="91" t="str">
        <f>Inputs!E378</f>
        <v xml:space="preserve">Consumer Price Index (with housing) - base year (2022-23) (April) </v>
      </c>
      <c r="E93" s="95" t="s">
        <v>87</v>
      </c>
      <c r="F93" s="235" t="s">
        <v>88</v>
      </c>
      <c r="G93" s="91" t="str">
        <f>Inputs!G378</f>
        <v>Index</v>
      </c>
    </row>
    <row r="94" spans="2:8" ht="13.15" x14ac:dyDescent="0.25">
      <c r="B94" s="103">
        <v>67</v>
      </c>
      <c r="C94" s="91" t="str">
        <f ca="1">Inputs!$A$1</f>
        <v>Inputs</v>
      </c>
      <c r="D94" s="91" t="str">
        <f>Inputs!E379</f>
        <v xml:space="preserve">Consumer Price Index (with housing) - base year (2022-23) (May) </v>
      </c>
      <c r="E94" s="95" t="s">
        <v>87</v>
      </c>
      <c r="F94" s="236"/>
      <c r="G94" s="91" t="str">
        <f>Inputs!G379</f>
        <v>Index</v>
      </c>
    </row>
    <row r="95" spans="2:8" ht="13.15" x14ac:dyDescent="0.25">
      <c r="B95" s="103">
        <v>68</v>
      </c>
      <c r="C95" s="91" t="str">
        <f ca="1">Inputs!$A$1</f>
        <v>Inputs</v>
      </c>
      <c r="D95" s="91" t="str">
        <f>Inputs!E380</f>
        <v xml:space="preserve">Consumer Price Index (with housing) - base year (2022-23) (June) </v>
      </c>
      <c r="E95" s="95" t="s">
        <v>87</v>
      </c>
      <c r="F95" s="236"/>
      <c r="G95" s="91" t="str">
        <f>Inputs!G380</f>
        <v>Index</v>
      </c>
    </row>
    <row r="96" spans="2:8" ht="13.15" x14ac:dyDescent="0.25">
      <c r="B96" s="103">
        <v>69</v>
      </c>
      <c r="C96" s="91" t="str">
        <f ca="1">Inputs!$A$1</f>
        <v>Inputs</v>
      </c>
      <c r="D96" s="91" t="str">
        <f>Inputs!E381</f>
        <v xml:space="preserve">Consumer Price Index (with housing) - base year (2022-23) (July) </v>
      </c>
      <c r="E96" s="95" t="s">
        <v>87</v>
      </c>
      <c r="F96" s="236"/>
      <c r="G96" s="91" t="str">
        <f>Inputs!G381</f>
        <v>Index</v>
      </c>
    </row>
    <row r="97" spans="2:7" ht="13.15" x14ac:dyDescent="0.25">
      <c r="B97" s="103">
        <v>70</v>
      </c>
      <c r="C97" s="91" t="str">
        <f ca="1">Inputs!$A$1</f>
        <v>Inputs</v>
      </c>
      <c r="D97" s="91" t="str">
        <f>Inputs!E382</f>
        <v xml:space="preserve">Consumer Price Index (with housing) - base year (2022-23) (August) </v>
      </c>
      <c r="E97" s="95" t="s">
        <v>87</v>
      </c>
      <c r="F97" s="236"/>
      <c r="G97" s="91" t="str">
        <f>Inputs!G382</f>
        <v>Index</v>
      </c>
    </row>
    <row r="98" spans="2:7" ht="13.15" x14ac:dyDescent="0.25">
      <c r="B98" s="103">
        <v>71</v>
      </c>
      <c r="C98" s="91" t="str">
        <f ca="1">Inputs!$A$1</f>
        <v>Inputs</v>
      </c>
      <c r="D98" s="91" t="str">
        <f>Inputs!E383</f>
        <v xml:space="preserve">Consumer Price Index (with housing) - base year (2022-23) (September) </v>
      </c>
      <c r="E98" s="95" t="s">
        <v>87</v>
      </c>
      <c r="F98" s="236"/>
      <c r="G98" s="91" t="str">
        <f>Inputs!G383</f>
        <v>Index</v>
      </c>
    </row>
    <row r="99" spans="2:7" ht="13.15" x14ac:dyDescent="0.25">
      <c r="B99" s="103">
        <v>72</v>
      </c>
      <c r="C99" s="91" t="str">
        <f ca="1">Inputs!$A$1</f>
        <v>Inputs</v>
      </c>
      <c r="D99" s="91" t="str">
        <f>Inputs!E384</f>
        <v xml:space="preserve">Consumer Price Index (with housing) - base year (2022-23) (October) </v>
      </c>
      <c r="E99" s="95" t="s">
        <v>87</v>
      </c>
      <c r="F99" s="236"/>
      <c r="G99" s="91" t="str">
        <f>Inputs!G384</f>
        <v>Index</v>
      </c>
    </row>
    <row r="100" spans="2:7" ht="13.15" x14ac:dyDescent="0.25">
      <c r="B100" s="103">
        <v>73</v>
      </c>
      <c r="C100" s="91" t="str">
        <f ca="1">Inputs!$A$1</f>
        <v>Inputs</v>
      </c>
      <c r="D100" s="91" t="str">
        <f>Inputs!E385</f>
        <v xml:space="preserve">Consumer Price Index (with housing) - base year (2022-23) (November) </v>
      </c>
      <c r="E100" s="95" t="s">
        <v>87</v>
      </c>
      <c r="F100" s="236"/>
      <c r="G100" s="91" t="str">
        <f>Inputs!G385</f>
        <v>Index</v>
      </c>
    </row>
    <row r="101" spans="2:7" ht="13.15" x14ac:dyDescent="0.25">
      <c r="B101" s="103">
        <v>74</v>
      </c>
      <c r="C101" s="91" t="str">
        <f ca="1">Inputs!$A$1</f>
        <v>Inputs</v>
      </c>
      <c r="D101" s="91" t="str">
        <f>Inputs!E386</f>
        <v xml:space="preserve">Consumer Price Index (with housing) - base year (2022-23) (December) </v>
      </c>
      <c r="E101" s="95" t="s">
        <v>87</v>
      </c>
      <c r="F101" s="236"/>
      <c r="G101" s="91" t="str">
        <f>Inputs!G386</f>
        <v>Index</v>
      </c>
    </row>
    <row r="102" spans="2:7" ht="13.15" x14ac:dyDescent="0.25">
      <c r="B102" s="103">
        <v>75</v>
      </c>
      <c r="C102" s="91" t="str">
        <f ca="1">Inputs!$A$1</f>
        <v>Inputs</v>
      </c>
      <c r="D102" s="91" t="str">
        <f>Inputs!E387</f>
        <v xml:space="preserve">Consumer Price Index (with housing) - base year (2022-23) (January) </v>
      </c>
      <c r="E102" s="95" t="s">
        <v>87</v>
      </c>
      <c r="F102" s="236"/>
      <c r="G102" s="91" t="str">
        <f>Inputs!G387</f>
        <v>Index</v>
      </c>
    </row>
    <row r="103" spans="2:7" ht="13.15" x14ac:dyDescent="0.25">
      <c r="B103" s="103">
        <v>76</v>
      </c>
      <c r="C103" s="91" t="str">
        <f ca="1">Inputs!$A$1</f>
        <v>Inputs</v>
      </c>
      <c r="D103" s="91" t="str">
        <f>Inputs!E388</f>
        <v xml:space="preserve">Consumer Price Index (with housing) - base year (2022-23) (February) </v>
      </c>
      <c r="E103" s="95" t="s">
        <v>87</v>
      </c>
      <c r="F103" s="236"/>
      <c r="G103" s="91" t="str">
        <f>Inputs!G388</f>
        <v>Index</v>
      </c>
    </row>
    <row r="104" spans="2:7" ht="13.15" x14ac:dyDescent="0.25">
      <c r="B104" s="103">
        <v>77</v>
      </c>
      <c r="C104" s="91" t="str">
        <f ca="1">Inputs!$A$1</f>
        <v>Inputs</v>
      </c>
      <c r="D104" s="91" t="str">
        <f>Inputs!E389</f>
        <v xml:space="preserve">Consumer Price Index (with housing) - base year (2022-23) (March) </v>
      </c>
      <c r="E104" s="95" t="s">
        <v>87</v>
      </c>
      <c r="F104" s="237"/>
      <c r="G104" s="91" t="str">
        <f>Inputs!G389</f>
        <v>Index</v>
      </c>
    </row>
    <row r="105" spans="2:7" ht="13.15" x14ac:dyDescent="0.25">
      <c r="B105" s="104" t="str">
        <f>Inputs!B391</f>
        <v>Period</v>
      </c>
      <c r="C105" s="91"/>
      <c r="D105" s="91">
        <f>Inputs!E390</f>
        <v>0</v>
      </c>
      <c r="E105" s="171"/>
      <c r="F105" s="182"/>
      <c r="G105" s="91"/>
    </row>
    <row r="106" spans="2:7" ht="13.15" x14ac:dyDescent="0.25">
      <c r="B106" s="103">
        <v>78</v>
      </c>
      <c r="C106" s="91" t="str">
        <f ca="1">Inputs!$A$1</f>
        <v>Inputs</v>
      </c>
      <c r="D106" s="91" t="str">
        <f>Inputs!E392</f>
        <v xml:space="preserve">Consumer Price Index (with housing) (April) </v>
      </c>
      <c r="E106" s="95" t="s">
        <v>89</v>
      </c>
      <c r="F106" s="235" t="s">
        <v>84</v>
      </c>
      <c r="G106" s="91" t="str">
        <f>Inputs!G392</f>
        <v>Index</v>
      </c>
    </row>
    <row r="107" spans="2:7" ht="13.15" x14ac:dyDescent="0.25">
      <c r="B107" s="103">
        <v>79</v>
      </c>
      <c r="C107" s="91" t="str">
        <f ca="1">Inputs!$A$1</f>
        <v>Inputs</v>
      </c>
      <c r="D107" s="91" t="str">
        <f>Inputs!E393</f>
        <v xml:space="preserve">Consumer Price Index (with housing) (May) </v>
      </c>
      <c r="E107" s="95" t="s">
        <v>89</v>
      </c>
      <c r="F107" s="236"/>
      <c r="G107" s="91" t="str">
        <f>Inputs!G393</f>
        <v>Index</v>
      </c>
    </row>
    <row r="108" spans="2:7" ht="13.15" x14ac:dyDescent="0.25">
      <c r="B108" s="103">
        <v>80</v>
      </c>
      <c r="C108" s="91" t="str">
        <f ca="1">Inputs!$A$1</f>
        <v>Inputs</v>
      </c>
      <c r="D108" s="91" t="str">
        <f>Inputs!E394</f>
        <v xml:space="preserve">Consumer Price Index (with housing) (June) </v>
      </c>
      <c r="E108" s="95" t="s">
        <v>89</v>
      </c>
      <c r="F108" s="236"/>
      <c r="G108" s="91" t="str">
        <f>Inputs!G394</f>
        <v>Index</v>
      </c>
    </row>
    <row r="109" spans="2:7" ht="13.15" x14ac:dyDescent="0.25">
      <c r="B109" s="103">
        <v>81</v>
      </c>
      <c r="C109" s="91" t="str">
        <f ca="1">Inputs!$A$1</f>
        <v>Inputs</v>
      </c>
      <c r="D109" s="91" t="str">
        <f>Inputs!E395</f>
        <v xml:space="preserve">Consumer Price Index (with housing) (July) </v>
      </c>
      <c r="E109" s="95" t="s">
        <v>89</v>
      </c>
      <c r="F109" s="236"/>
      <c r="G109" s="91" t="str">
        <f>Inputs!G395</f>
        <v>Index</v>
      </c>
    </row>
    <row r="110" spans="2:7" ht="13.15" x14ac:dyDescent="0.25">
      <c r="B110" s="103">
        <v>82</v>
      </c>
      <c r="C110" s="91" t="str">
        <f ca="1">Inputs!$A$1</f>
        <v>Inputs</v>
      </c>
      <c r="D110" s="91" t="str">
        <f>Inputs!E396</f>
        <v xml:space="preserve">Consumer Price Index (with housing) (August) </v>
      </c>
      <c r="E110" s="95" t="s">
        <v>89</v>
      </c>
      <c r="F110" s="236"/>
      <c r="G110" s="91" t="str">
        <f>Inputs!G396</f>
        <v>Index</v>
      </c>
    </row>
    <row r="111" spans="2:7" ht="13.15" x14ac:dyDescent="0.25">
      <c r="B111" s="103">
        <v>83</v>
      </c>
      <c r="C111" s="91" t="str">
        <f ca="1">Inputs!$A$1</f>
        <v>Inputs</v>
      </c>
      <c r="D111" s="91" t="str">
        <f>Inputs!E397</f>
        <v xml:space="preserve">Consumer Price Index (with housing) (September) </v>
      </c>
      <c r="E111" s="95" t="s">
        <v>89</v>
      </c>
      <c r="F111" s="236"/>
      <c r="G111" s="91" t="str">
        <f>Inputs!G397</f>
        <v>Index</v>
      </c>
    </row>
    <row r="112" spans="2:7" ht="13.15" x14ac:dyDescent="0.25">
      <c r="B112" s="103">
        <v>84</v>
      </c>
      <c r="C112" s="91" t="str">
        <f ca="1">Inputs!$A$1</f>
        <v>Inputs</v>
      </c>
      <c r="D112" s="91" t="str">
        <f>Inputs!E398</f>
        <v xml:space="preserve">Consumer Price Index (with housing) (October) </v>
      </c>
      <c r="E112" s="95" t="s">
        <v>89</v>
      </c>
      <c r="F112" s="236"/>
      <c r="G112" s="91" t="str">
        <f>Inputs!G398</f>
        <v>Index</v>
      </c>
    </row>
    <row r="113" spans="2:7" ht="13.15" x14ac:dyDescent="0.25">
      <c r="B113" s="103">
        <v>85</v>
      </c>
      <c r="C113" s="91" t="str">
        <f ca="1">Inputs!$A$1</f>
        <v>Inputs</v>
      </c>
      <c r="D113" s="91" t="str">
        <f>Inputs!E399</f>
        <v xml:space="preserve">Consumer Price Index (with housing) (November) </v>
      </c>
      <c r="E113" s="95" t="s">
        <v>89</v>
      </c>
      <c r="F113" s="236"/>
      <c r="G113" s="91" t="str">
        <f>Inputs!G399</f>
        <v>Index</v>
      </c>
    </row>
    <row r="114" spans="2:7" ht="13.15" x14ac:dyDescent="0.25">
      <c r="B114" s="103">
        <v>86</v>
      </c>
      <c r="C114" s="91" t="str">
        <f ca="1">Inputs!$A$1</f>
        <v>Inputs</v>
      </c>
      <c r="D114" s="91" t="str">
        <f>Inputs!E400</f>
        <v xml:space="preserve">Consumer Price Index (with housing) (December) </v>
      </c>
      <c r="E114" s="95" t="s">
        <v>89</v>
      </c>
      <c r="F114" s="236"/>
      <c r="G114" s="91" t="str">
        <f>Inputs!G400</f>
        <v>Index</v>
      </c>
    </row>
    <row r="115" spans="2:7" ht="13.15" x14ac:dyDescent="0.25">
      <c r="B115" s="103">
        <v>87</v>
      </c>
      <c r="C115" s="91" t="str">
        <f ca="1">Inputs!$A$1</f>
        <v>Inputs</v>
      </c>
      <c r="D115" s="91" t="str">
        <f>Inputs!E401</f>
        <v xml:space="preserve">Consumer Price Index (with housing) (January) </v>
      </c>
      <c r="E115" s="95" t="s">
        <v>89</v>
      </c>
      <c r="F115" s="236"/>
      <c r="G115" s="91" t="str">
        <f>Inputs!G401</f>
        <v>Index</v>
      </c>
    </row>
    <row r="116" spans="2:7" ht="13.15" x14ac:dyDescent="0.25">
      <c r="B116" s="103">
        <v>88</v>
      </c>
      <c r="C116" s="91" t="str">
        <f ca="1">Inputs!$A$1</f>
        <v>Inputs</v>
      </c>
      <c r="D116" s="91" t="str">
        <f>Inputs!E402</f>
        <v xml:space="preserve">Consumer Price Index (with housing) (February) </v>
      </c>
      <c r="E116" s="95" t="s">
        <v>89</v>
      </c>
      <c r="F116" s="236"/>
      <c r="G116" s="91" t="str">
        <f>Inputs!G402</f>
        <v>Index</v>
      </c>
    </row>
    <row r="117" spans="2:7" ht="13.15" x14ac:dyDescent="0.25">
      <c r="B117" s="103">
        <v>89</v>
      </c>
      <c r="C117" s="91" t="str">
        <f ca="1">Inputs!$A$1</f>
        <v>Inputs</v>
      </c>
      <c r="D117" s="91" t="str">
        <f>Inputs!E403</f>
        <v xml:space="preserve">Consumer Price Index (with housing) (March) </v>
      </c>
      <c r="E117" s="95" t="s">
        <v>89</v>
      </c>
      <c r="F117" s="237"/>
      <c r="G117" s="91" t="str">
        <f>Inputs!G403</f>
        <v>Index</v>
      </c>
    </row>
    <row r="118" spans="2:7" ht="13.15" x14ac:dyDescent="0.25">
      <c r="B118" s="104" t="str">
        <f>Inputs!A405</f>
        <v>FINANCING</v>
      </c>
      <c r="C118" s="91"/>
      <c r="D118" s="91">
        <f>Inputs!E404</f>
        <v>0</v>
      </c>
      <c r="E118" s="171"/>
      <c r="F118" s="182"/>
      <c r="G118" s="91"/>
    </row>
    <row r="119" spans="2:7" ht="26.25" x14ac:dyDescent="0.25">
      <c r="B119" s="103">
        <v>90</v>
      </c>
      <c r="C119" s="91" t="str">
        <f ca="1">Inputs!$A$1</f>
        <v>Inputs</v>
      </c>
      <c r="D119" s="91" t="str">
        <f>Inputs!E406</f>
        <v>Financing cost index</v>
      </c>
      <c r="E119" s="95" t="s">
        <v>90</v>
      </c>
      <c r="F119" s="181" t="s">
        <v>84</v>
      </c>
      <c r="G119" s="91" t="str">
        <f>Inputs!G406</f>
        <v>Index</v>
      </c>
    </row>
    <row r="120" spans="2:7" ht="26.25" x14ac:dyDescent="0.25">
      <c r="B120" s="103">
        <v>91</v>
      </c>
      <c r="C120" s="91" t="str">
        <f ca="1">Inputs!$A$1</f>
        <v>Inputs</v>
      </c>
      <c r="D120" s="91" t="str">
        <f>Inputs!E407</f>
        <v>Real WACC CPI(H) deflated</v>
      </c>
      <c r="E120" s="95" t="s">
        <v>91</v>
      </c>
      <c r="F120" s="181" t="s">
        <v>84</v>
      </c>
      <c r="G120" s="91" t="str">
        <f>Inputs!G407</f>
        <v>%</v>
      </c>
    </row>
    <row r="121" spans="2:7" ht="13.15" x14ac:dyDescent="0.25">
      <c r="B121" s="104" t="str">
        <f>Inputs!A409</f>
        <v>AGGREGATE SHARING MECHANISM</v>
      </c>
      <c r="C121" s="91"/>
      <c r="D121" s="93"/>
      <c r="E121" s="95"/>
      <c r="F121" s="182"/>
      <c r="G121" s="93"/>
    </row>
    <row r="122" spans="2:7" ht="39.4" x14ac:dyDescent="0.25">
      <c r="B122" s="103">
        <v>92</v>
      </c>
      <c r="C122" s="91" t="str">
        <f ca="1">Inputs!$A$1</f>
        <v>Inputs</v>
      </c>
      <c r="D122" s="91" t="str">
        <f>Inputs!E410</f>
        <v>RCV balance - forecast - wholesale - real</v>
      </c>
      <c r="E122" s="95" t="s">
        <v>92</v>
      </c>
      <c r="F122" s="181" t="s">
        <v>93</v>
      </c>
      <c r="G122" s="91" t="str">
        <f>Inputs!G410</f>
        <v>£m</v>
      </c>
    </row>
    <row r="123" spans="2:7" ht="26.25" x14ac:dyDescent="0.25">
      <c r="B123" s="103">
        <v>93</v>
      </c>
      <c r="C123" s="91" t="str">
        <f ca="1">Inputs!$A$1</f>
        <v>Inputs</v>
      </c>
      <c r="D123" s="91" t="str">
        <f>Inputs!E411</f>
        <v>Notional gearing</v>
      </c>
      <c r="E123" s="95" t="s">
        <v>94</v>
      </c>
      <c r="F123" s="181" t="s">
        <v>84</v>
      </c>
      <c r="G123" s="91" t="str">
        <f>Inputs!G411</f>
        <v>%</v>
      </c>
    </row>
    <row r="124" spans="2:7" ht="26.25" x14ac:dyDescent="0.25">
      <c r="B124" s="103">
        <v>94</v>
      </c>
      <c r="C124" s="91" t="str">
        <f ca="1">Inputs!$A$1</f>
        <v>Inputs</v>
      </c>
      <c r="D124" s="91" t="str">
        <f>Inputs!E412</f>
        <v>Trigger point on aggregate sharing mechanism</v>
      </c>
      <c r="E124" s="95" t="s">
        <v>95</v>
      </c>
      <c r="F124" s="181" t="s">
        <v>84</v>
      </c>
      <c r="G124" s="91" t="str">
        <f>Inputs!G412</f>
        <v>%</v>
      </c>
    </row>
    <row r="125" spans="2:7" ht="26.25" x14ac:dyDescent="0.25">
      <c r="B125" s="103">
        <v>95</v>
      </c>
      <c r="C125" s="91" t="str">
        <f ca="1">Inputs!$A$1</f>
        <v>Inputs</v>
      </c>
      <c r="D125" s="91" t="str">
        <f>Inputs!E413</f>
        <v>Adjustment to ASM total adjustment amount</v>
      </c>
      <c r="E125" s="95" t="s">
        <v>96</v>
      </c>
      <c r="F125" s="181" t="s">
        <v>84</v>
      </c>
      <c r="G125" s="91" t="str">
        <f>Inputs!G413</f>
        <v>%</v>
      </c>
    </row>
    <row r="126" spans="2:7" ht="13.15" x14ac:dyDescent="0.25">
      <c r="B126" s="104" t="str">
        <f>Inputs!A415</f>
        <v>EX-ANTE ALLOWANCE (ANH ONLY)</v>
      </c>
      <c r="C126" s="92"/>
      <c r="D126" s="93"/>
      <c r="E126" s="95"/>
      <c r="F126" s="182"/>
      <c r="G126" s="93"/>
    </row>
    <row r="127" spans="2:7" ht="26.25" x14ac:dyDescent="0.25">
      <c r="B127" s="103">
        <v>96</v>
      </c>
      <c r="C127" s="91" t="str">
        <f ca="1">Inputs!$A$1</f>
        <v>Inputs</v>
      </c>
      <c r="D127" s="91" t="str">
        <f>Inputs!E416</f>
        <v xml:space="preserve">Ex-ante allowance (ANH only) - real (WR) </v>
      </c>
      <c r="E127" s="95" t="s">
        <v>97</v>
      </c>
      <c r="F127" s="235" t="s">
        <v>84</v>
      </c>
      <c r="G127" s="91" t="str">
        <f>Inputs!G416</f>
        <v>£m</v>
      </c>
    </row>
    <row r="128" spans="2:7" ht="26.25" x14ac:dyDescent="0.25">
      <c r="B128" s="103">
        <v>97</v>
      </c>
      <c r="C128" s="91" t="str">
        <f ca="1">Inputs!$A$1</f>
        <v>Inputs</v>
      </c>
      <c r="D128" s="91" t="str">
        <f>Inputs!E417</f>
        <v xml:space="preserve">Ex-ante allowance (ANH only) - real (WN+) </v>
      </c>
      <c r="E128" s="95" t="s">
        <v>97</v>
      </c>
      <c r="F128" s="236"/>
      <c r="G128" s="91" t="str">
        <f>Inputs!G417</f>
        <v>£m</v>
      </c>
    </row>
    <row r="129" spans="1:7" ht="26.25" x14ac:dyDescent="0.25">
      <c r="B129" s="103">
        <v>98</v>
      </c>
      <c r="C129" s="91" t="str">
        <f ca="1">Inputs!$A$1</f>
        <v>Inputs</v>
      </c>
      <c r="D129" s="91" t="str">
        <f>Inputs!E418</f>
        <v xml:space="preserve">Ex-ante allowance (ANH only) - real (WWN+) </v>
      </c>
      <c r="E129" s="95" t="s">
        <v>97</v>
      </c>
      <c r="F129" s="236"/>
      <c r="G129" s="91" t="str">
        <f>Inputs!G418</f>
        <v>£m</v>
      </c>
    </row>
    <row r="130" spans="1:7" ht="26.25" x14ac:dyDescent="0.25">
      <c r="B130" s="103">
        <v>99</v>
      </c>
      <c r="C130" s="91" t="str">
        <f ca="1">Inputs!$A$1</f>
        <v>Inputs</v>
      </c>
      <c r="D130" s="91" t="str">
        <f>Inputs!E419</f>
        <v xml:space="preserve">Ex-ante allowance (ANH only) - real (BIO) </v>
      </c>
      <c r="E130" s="95" t="s">
        <v>97</v>
      </c>
      <c r="F130" s="236"/>
      <c r="G130" s="91" t="str">
        <f>Inputs!G419</f>
        <v>£m</v>
      </c>
    </row>
    <row r="131" spans="1:7" ht="26.25" x14ac:dyDescent="0.25">
      <c r="B131" s="103">
        <v>100</v>
      </c>
      <c r="C131" s="91" t="str">
        <f ca="1">Inputs!$A$1</f>
        <v>Inputs</v>
      </c>
      <c r="D131" s="91" t="str">
        <f>Inputs!E420</f>
        <v xml:space="preserve">Ex-ante allowance (ANH only) - real (ADDN1) </v>
      </c>
      <c r="E131" s="95" t="s">
        <v>97</v>
      </c>
      <c r="F131" s="236"/>
      <c r="G131" s="91" t="str">
        <f>Inputs!G420</f>
        <v>£m</v>
      </c>
    </row>
    <row r="132" spans="1:7" ht="26.25" x14ac:dyDescent="0.25">
      <c r="B132" s="103">
        <v>101</v>
      </c>
      <c r="C132" s="91" t="str">
        <f ca="1">Inputs!$A$1</f>
        <v>Inputs</v>
      </c>
      <c r="D132" s="91" t="str">
        <f>Inputs!E421</f>
        <v xml:space="preserve">Ex-ante allowance (ANH only) - real (ADDN2) </v>
      </c>
      <c r="E132" s="95" t="s">
        <v>97</v>
      </c>
      <c r="F132" s="237"/>
      <c r="G132" s="91" t="str">
        <f>Inputs!G421</f>
        <v>£m</v>
      </c>
    </row>
    <row r="133" spans="1:7" ht="13.15" x14ac:dyDescent="0.25">
      <c r="B133" s="104" t="str">
        <f>Inputs!A423</f>
        <v>MODEL CONSTANTS</v>
      </c>
      <c r="C133" s="92"/>
      <c r="D133" s="93"/>
      <c r="E133" s="95"/>
      <c r="F133" s="182"/>
      <c r="G133" s="93"/>
    </row>
    <row r="134" spans="1:7" ht="13.15" x14ac:dyDescent="0.25">
      <c r="B134" s="103">
        <v>102</v>
      </c>
      <c r="C134" s="91" t="str">
        <f ca="1">Inputs!$A$1</f>
        <v>Inputs</v>
      </c>
      <c r="D134" s="91" t="str">
        <f>Inputs!E424</f>
        <v>Model tolerance</v>
      </c>
      <c r="E134" s="95" t="s">
        <v>98</v>
      </c>
      <c r="F134" s="177" t="s">
        <v>75</v>
      </c>
      <c r="G134" s="91" t="str">
        <f>Inputs!G424</f>
        <v>tolerance</v>
      </c>
    </row>
    <row r="135" spans="1:7" x14ac:dyDescent="0.25">
      <c r="A135" s="107"/>
      <c r="B135" s="107"/>
      <c r="C135" s="108"/>
      <c r="D135" s="107"/>
    </row>
    <row r="136" spans="1:7" x14ac:dyDescent="0.25">
      <c r="A136" s="107"/>
      <c r="B136" s="107"/>
      <c r="C136" s="108"/>
      <c r="D136" s="107"/>
    </row>
    <row r="137" spans="1:7" ht="13.15" x14ac:dyDescent="0.25">
      <c r="A137" s="107"/>
      <c r="B137" s="96" t="s">
        <v>45</v>
      </c>
      <c r="C137" s="96" t="s">
        <v>46</v>
      </c>
      <c r="D137" s="96" t="s">
        <v>99</v>
      </c>
      <c r="E137" s="169" t="s">
        <v>48</v>
      </c>
      <c r="F137" s="96" t="s">
        <v>100</v>
      </c>
      <c r="G137" s="96" t="s">
        <v>50</v>
      </c>
    </row>
    <row r="138" spans="1:7" s="110" customFormat="1" ht="13.15" x14ac:dyDescent="0.25">
      <c r="A138" s="109"/>
      <c r="B138" s="104" t="str">
        <f>Outputs!B8</f>
        <v>RCV adjustment</v>
      </c>
      <c r="C138" s="111"/>
      <c r="D138" s="111"/>
      <c r="E138" s="173"/>
      <c r="F138" s="111"/>
      <c r="G138" s="111"/>
    </row>
    <row r="139" spans="1:7" ht="13.15" x14ac:dyDescent="0.25">
      <c r="A139" s="107"/>
      <c r="B139" s="103">
        <v>1</v>
      </c>
      <c r="C139" s="91" t="str">
        <f ca="1">Outputs!$A$1</f>
        <v>Outputs</v>
      </c>
      <c r="D139" s="91" t="str">
        <f>Outputs!E9</f>
        <v xml:space="preserve">Total RCV adjustment for cost sharing - real (WR) </v>
      </c>
      <c r="E139" s="95" t="s">
        <v>101</v>
      </c>
      <c r="F139" s="238" t="s">
        <v>102</v>
      </c>
      <c r="G139" s="91" t="str">
        <f>Outputs!G9</f>
        <v>£m</v>
      </c>
    </row>
    <row r="140" spans="1:7" ht="13.15" x14ac:dyDescent="0.25">
      <c r="A140" s="107"/>
      <c r="B140" s="103">
        <v>2</v>
      </c>
      <c r="C140" s="91" t="str">
        <f ca="1">Outputs!$A$1</f>
        <v>Outputs</v>
      </c>
      <c r="D140" s="91" t="str">
        <f>Outputs!E10</f>
        <v xml:space="preserve">Total RCV adjustment for cost sharing - real (WN+) </v>
      </c>
      <c r="E140" s="95" t="s">
        <v>101</v>
      </c>
      <c r="F140" s="239"/>
      <c r="G140" s="91" t="str">
        <f>Outputs!G10</f>
        <v>£m</v>
      </c>
    </row>
    <row r="141" spans="1:7" ht="13.15" x14ac:dyDescent="0.25">
      <c r="A141" s="107"/>
      <c r="B141" s="103">
        <v>3</v>
      </c>
      <c r="C141" s="91" t="str">
        <f ca="1">Outputs!$A$1</f>
        <v>Outputs</v>
      </c>
      <c r="D141" s="91" t="str">
        <f>Outputs!E11</f>
        <v xml:space="preserve">Total RCV adjustment for cost sharing - real (WWN+) </v>
      </c>
      <c r="E141" s="95" t="s">
        <v>101</v>
      </c>
      <c r="F141" s="239"/>
      <c r="G141" s="91" t="str">
        <f>Outputs!G11</f>
        <v>£m</v>
      </c>
    </row>
    <row r="142" spans="1:7" ht="13.15" x14ac:dyDescent="0.25">
      <c r="A142" s="107"/>
      <c r="B142" s="103">
        <v>4</v>
      </c>
      <c r="C142" s="91" t="str">
        <f ca="1">Outputs!$A$1</f>
        <v>Outputs</v>
      </c>
      <c r="D142" s="91" t="str">
        <f>Outputs!E12</f>
        <v xml:space="preserve">Total RCV adjustment for cost sharing - real (BIO) </v>
      </c>
      <c r="E142" s="95" t="s">
        <v>101</v>
      </c>
      <c r="F142" s="239"/>
      <c r="G142" s="91" t="str">
        <f>Outputs!G12</f>
        <v>£m</v>
      </c>
    </row>
    <row r="143" spans="1:7" ht="13.15" x14ac:dyDescent="0.25">
      <c r="A143" s="107"/>
      <c r="B143" s="103">
        <v>5</v>
      </c>
      <c r="C143" s="91" t="str">
        <f ca="1">Outputs!$A$1</f>
        <v>Outputs</v>
      </c>
      <c r="D143" s="91" t="str">
        <f>Outputs!E13</f>
        <v xml:space="preserve">Total RCV adjustment for cost sharing - real (ADDN1) </v>
      </c>
      <c r="E143" s="95" t="s">
        <v>101</v>
      </c>
      <c r="F143" s="239"/>
      <c r="G143" s="91" t="str">
        <f>Outputs!G13</f>
        <v>£m</v>
      </c>
    </row>
    <row r="144" spans="1:7" ht="13.15" x14ac:dyDescent="0.25">
      <c r="A144" s="107"/>
      <c r="B144" s="103">
        <v>6</v>
      </c>
      <c r="C144" s="91" t="str">
        <f ca="1">Outputs!$A$1</f>
        <v>Outputs</v>
      </c>
      <c r="D144" s="91" t="str">
        <f>Outputs!E14</f>
        <v xml:space="preserve">Total RCV adjustment for cost sharing - real (ADDN2) </v>
      </c>
      <c r="E144" s="95" t="s">
        <v>101</v>
      </c>
      <c r="F144" s="240"/>
      <c r="G144" s="91" t="str">
        <f>Outputs!G14</f>
        <v>£m</v>
      </c>
    </row>
    <row r="145" spans="1:7" ht="13.15" x14ac:dyDescent="0.25">
      <c r="A145" s="107"/>
      <c r="B145" s="104" t="str">
        <f>Outputs!B16</f>
        <v>Revenue adjustment</v>
      </c>
      <c r="C145" s="92"/>
      <c r="D145" s="93"/>
      <c r="E145" s="95"/>
      <c r="F145" s="165"/>
      <c r="G145" s="93"/>
    </row>
    <row r="146" spans="1:7" ht="13.15" x14ac:dyDescent="0.25">
      <c r="A146" s="107"/>
      <c r="B146" s="103">
        <v>7</v>
      </c>
      <c r="C146" s="91" t="str">
        <f ca="1">Outputs!$A$1</f>
        <v>Outputs</v>
      </c>
      <c r="D146" s="91" t="str">
        <f>Outputs!E17</f>
        <v xml:space="preserve">Total revenue adjustment for cost sharing - real (WR) </v>
      </c>
      <c r="E146" s="95" t="s">
        <v>103</v>
      </c>
      <c r="F146" s="238" t="s">
        <v>104</v>
      </c>
      <c r="G146" s="91" t="str">
        <f>Outputs!G17</f>
        <v>£m</v>
      </c>
    </row>
    <row r="147" spans="1:7" ht="13.15" x14ac:dyDescent="0.25">
      <c r="A147" s="107"/>
      <c r="B147" s="103">
        <v>8</v>
      </c>
      <c r="C147" s="91" t="str">
        <f ca="1">Outputs!$A$1</f>
        <v>Outputs</v>
      </c>
      <c r="D147" s="91" t="str">
        <f>Outputs!E18</f>
        <v xml:space="preserve">Total revenue adjustment for cost sharing - real (WN+) </v>
      </c>
      <c r="E147" s="95" t="s">
        <v>103</v>
      </c>
      <c r="F147" s="239"/>
      <c r="G147" s="91" t="str">
        <f>Outputs!G18</f>
        <v>£m</v>
      </c>
    </row>
    <row r="148" spans="1:7" ht="13.15" x14ac:dyDescent="0.25">
      <c r="A148" s="107"/>
      <c r="B148" s="103">
        <v>9</v>
      </c>
      <c r="C148" s="91" t="str">
        <f ca="1">Outputs!$A$1</f>
        <v>Outputs</v>
      </c>
      <c r="D148" s="91" t="str">
        <f>Outputs!E19</f>
        <v xml:space="preserve">Total revenue adjustment for cost sharing - real (WWN+) </v>
      </c>
      <c r="E148" s="95" t="s">
        <v>103</v>
      </c>
      <c r="F148" s="239"/>
      <c r="G148" s="91" t="str">
        <f>Outputs!G19</f>
        <v>£m</v>
      </c>
    </row>
    <row r="149" spans="1:7" ht="13.15" x14ac:dyDescent="0.25">
      <c r="A149" s="107"/>
      <c r="B149" s="103">
        <v>10</v>
      </c>
      <c r="C149" s="91" t="str">
        <f ca="1">Outputs!$A$1</f>
        <v>Outputs</v>
      </c>
      <c r="D149" s="91" t="str">
        <f>Outputs!E20</f>
        <v xml:space="preserve">Total revenue adjustment for cost sharing - real (BIO) </v>
      </c>
      <c r="E149" s="95" t="s">
        <v>103</v>
      </c>
      <c r="F149" s="239"/>
      <c r="G149" s="91" t="str">
        <f>Outputs!G20</f>
        <v>£m</v>
      </c>
    </row>
    <row r="150" spans="1:7" ht="13.15" x14ac:dyDescent="0.25">
      <c r="A150" s="107"/>
      <c r="B150" s="103">
        <v>11</v>
      </c>
      <c r="C150" s="91" t="str">
        <f ca="1">Outputs!$A$1</f>
        <v>Outputs</v>
      </c>
      <c r="D150" s="91" t="str">
        <f>Outputs!E21</f>
        <v xml:space="preserve">Total revenue adjustment for cost sharing - real (ADDN1) </v>
      </c>
      <c r="E150" s="95" t="s">
        <v>103</v>
      </c>
      <c r="F150" s="239"/>
      <c r="G150" s="91" t="str">
        <f>Outputs!G21</f>
        <v>£m</v>
      </c>
    </row>
    <row r="151" spans="1:7" ht="13.15" x14ac:dyDescent="0.25">
      <c r="A151" s="107"/>
      <c r="B151" s="103">
        <v>12</v>
      </c>
      <c r="C151" s="91" t="str">
        <f ca="1">Outputs!$A$1</f>
        <v>Outputs</v>
      </c>
      <c r="D151" s="91" t="str">
        <f>Outputs!E22</f>
        <v xml:space="preserve">Total revenue adjustment for cost sharing - real (ADDN2) </v>
      </c>
      <c r="E151" s="95" t="s">
        <v>103</v>
      </c>
      <c r="F151" s="240"/>
      <c r="G151" s="91" t="str">
        <f>Outputs!G22</f>
        <v>£m</v>
      </c>
    </row>
    <row r="152" spans="1:7" x14ac:dyDescent="0.25">
      <c r="A152" s="107"/>
      <c r="B152" s="107"/>
      <c r="C152" s="108"/>
      <c r="D152" s="107"/>
    </row>
    <row r="153" spans="1:7" ht="13.15" x14ac:dyDescent="0.25">
      <c r="A153" s="112" t="s">
        <v>44</v>
      </c>
      <c r="B153" s="112"/>
      <c r="C153" s="112"/>
      <c r="D153" s="112"/>
      <c r="E153" s="174"/>
      <c r="F153" s="167"/>
      <c r="G153" s="112"/>
    </row>
    <row r="154" spans="1:7" x14ac:dyDescent="0.25">
      <c r="A154" s="107"/>
      <c r="B154" s="107"/>
      <c r="C154" s="108"/>
      <c r="D154" s="107"/>
    </row>
    <row r="155" spans="1:7" x14ac:dyDescent="0.25">
      <c r="A155" s="107"/>
      <c r="B155" s="107"/>
      <c r="C155" s="108"/>
      <c r="D155" s="107"/>
    </row>
    <row r="156" spans="1:7" x14ac:dyDescent="0.25">
      <c r="A156" s="107"/>
      <c r="B156" s="107"/>
      <c r="C156" s="108"/>
      <c r="D156" s="107"/>
    </row>
    <row r="157" spans="1:7" x14ac:dyDescent="0.25">
      <c r="A157" s="107"/>
      <c r="B157" s="107"/>
      <c r="C157" s="108"/>
      <c r="D157" s="107"/>
    </row>
    <row r="158" spans="1:7" x14ac:dyDescent="0.25">
      <c r="A158" s="107"/>
      <c r="B158" s="107"/>
      <c r="C158" s="108"/>
      <c r="D158" s="107"/>
    </row>
    <row r="159" spans="1:7" x14ac:dyDescent="0.25">
      <c r="A159" s="107"/>
      <c r="B159" s="107"/>
      <c r="C159" s="108"/>
      <c r="D159" s="107"/>
    </row>
    <row r="160" spans="1:7" x14ac:dyDescent="0.25">
      <c r="A160" s="107"/>
      <c r="B160" s="107"/>
      <c r="C160" s="108"/>
      <c r="D160" s="107"/>
    </row>
    <row r="161" spans="1:4" x14ac:dyDescent="0.25">
      <c r="A161" s="107"/>
      <c r="B161" s="107"/>
      <c r="C161" s="108"/>
      <c r="D161" s="107"/>
    </row>
    <row r="162" spans="1:4" x14ac:dyDescent="0.25">
      <c r="A162" s="107"/>
      <c r="B162" s="107"/>
      <c r="C162" s="108"/>
      <c r="D162" s="107"/>
    </row>
    <row r="163" spans="1:4" x14ac:dyDescent="0.25">
      <c r="A163" s="107"/>
      <c r="B163" s="107"/>
      <c r="C163" s="108"/>
      <c r="D163" s="107"/>
    </row>
    <row r="164" spans="1:4" x14ac:dyDescent="0.25">
      <c r="A164" s="107"/>
      <c r="B164" s="107"/>
      <c r="C164" s="108"/>
      <c r="D164" s="107"/>
    </row>
    <row r="165" spans="1:4" x14ac:dyDescent="0.25">
      <c r="A165" s="107"/>
      <c r="B165" s="107"/>
      <c r="C165" s="108"/>
      <c r="D165" s="107"/>
    </row>
    <row r="166" spans="1:4" x14ac:dyDescent="0.25">
      <c r="A166" s="107"/>
      <c r="B166" s="107"/>
      <c r="C166" s="108"/>
      <c r="D166" s="107"/>
    </row>
    <row r="167" spans="1:4" x14ac:dyDescent="0.25">
      <c r="A167" s="107"/>
      <c r="B167" s="107"/>
      <c r="C167" s="108"/>
      <c r="D167" s="107"/>
    </row>
    <row r="168" spans="1:4" x14ac:dyDescent="0.25">
      <c r="A168" s="107"/>
      <c r="B168" s="107"/>
      <c r="C168" s="108"/>
      <c r="D168" s="107"/>
    </row>
    <row r="169" spans="1:4" x14ac:dyDescent="0.25">
      <c r="A169" s="107"/>
      <c r="B169" s="107"/>
      <c r="C169" s="108"/>
      <c r="D169" s="107"/>
    </row>
    <row r="170" spans="1:4" x14ac:dyDescent="0.25">
      <c r="A170" s="107"/>
      <c r="B170" s="107"/>
      <c r="C170" s="108"/>
      <c r="D170" s="107"/>
    </row>
    <row r="171" spans="1:4" x14ac:dyDescent="0.25">
      <c r="A171" s="107"/>
      <c r="B171" s="107"/>
      <c r="C171" s="108"/>
      <c r="D171" s="107"/>
    </row>
    <row r="172" spans="1:4" x14ac:dyDescent="0.25">
      <c r="A172" s="107"/>
      <c r="B172" s="107"/>
      <c r="C172" s="108"/>
      <c r="D172" s="107"/>
    </row>
    <row r="173" spans="1:4" x14ac:dyDescent="0.25">
      <c r="A173" s="107"/>
      <c r="B173" s="107"/>
      <c r="C173" s="108"/>
      <c r="D173" s="107"/>
    </row>
    <row r="174" spans="1:4" x14ac:dyDescent="0.25">
      <c r="A174" s="107"/>
      <c r="B174" s="107"/>
      <c r="C174" s="108"/>
      <c r="D174" s="107"/>
    </row>
    <row r="175" spans="1:4" x14ac:dyDescent="0.25">
      <c r="A175" s="107"/>
      <c r="B175" s="107"/>
      <c r="C175" s="108"/>
      <c r="D175" s="107"/>
    </row>
    <row r="176" spans="1:4" x14ac:dyDescent="0.25">
      <c r="A176" s="107"/>
      <c r="B176" s="107"/>
      <c r="C176" s="108"/>
      <c r="D176" s="107"/>
    </row>
    <row r="177" spans="1:4" x14ac:dyDescent="0.25">
      <c r="A177" s="107"/>
      <c r="B177" s="107"/>
      <c r="C177" s="108"/>
      <c r="D177" s="107"/>
    </row>
    <row r="178" spans="1:4" x14ac:dyDescent="0.25">
      <c r="A178" s="107"/>
      <c r="B178" s="107"/>
      <c r="C178" s="108"/>
      <c r="D178" s="107"/>
    </row>
    <row r="179" spans="1:4" x14ac:dyDescent="0.25">
      <c r="A179" s="107"/>
      <c r="B179" s="107"/>
      <c r="C179" s="108"/>
      <c r="D179" s="107"/>
    </row>
    <row r="180" spans="1:4" x14ac:dyDescent="0.25">
      <c r="A180" s="107"/>
      <c r="B180" s="107"/>
      <c r="C180" s="108"/>
      <c r="D180" s="107"/>
    </row>
    <row r="181" spans="1:4" x14ac:dyDescent="0.25">
      <c r="A181" s="107"/>
      <c r="B181" s="107"/>
      <c r="C181" s="108"/>
      <c r="D181" s="107"/>
    </row>
    <row r="182" spans="1:4" x14ac:dyDescent="0.25">
      <c r="A182" s="107"/>
      <c r="B182" s="107"/>
      <c r="C182" s="108"/>
      <c r="D182" s="107"/>
    </row>
    <row r="183" spans="1:4" x14ac:dyDescent="0.25">
      <c r="A183" s="107"/>
      <c r="B183" s="107"/>
      <c r="C183" s="108"/>
      <c r="D183" s="107"/>
    </row>
    <row r="184" spans="1:4" x14ac:dyDescent="0.25">
      <c r="A184" s="107"/>
      <c r="B184" s="107"/>
      <c r="C184" s="108"/>
      <c r="D184" s="107"/>
    </row>
    <row r="185" spans="1:4" x14ac:dyDescent="0.25">
      <c r="A185" s="107"/>
      <c r="B185" s="107"/>
      <c r="C185" s="108"/>
      <c r="D185" s="107"/>
    </row>
    <row r="186" spans="1:4" x14ac:dyDescent="0.25">
      <c r="A186" s="107"/>
      <c r="B186" s="107"/>
      <c r="C186" s="108"/>
      <c r="D186" s="107"/>
    </row>
    <row r="187" spans="1:4" x14ac:dyDescent="0.25">
      <c r="A187" s="107"/>
      <c r="B187" s="107"/>
      <c r="C187" s="108"/>
      <c r="D187" s="107"/>
    </row>
    <row r="188" spans="1:4" x14ac:dyDescent="0.25">
      <c r="A188" s="107"/>
      <c r="B188" s="107"/>
      <c r="C188" s="108"/>
      <c r="D188" s="107"/>
    </row>
    <row r="189" spans="1:4" x14ac:dyDescent="0.25">
      <c r="A189" s="107"/>
      <c r="B189" s="107"/>
      <c r="C189" s="108"/>
      <c r="D189" s="107"/>
    </row>
    <row r="190" spans="1:4" x14ac:dyDescent="0.25">
      <c r="A190" s="107"/>
      <c r="B190" s="107"/>
      <c r="C190" s="108"/>
      <c r="D190" s="107"/>
    </row>
    <row r="191" spans="1:4" x14ac:dyDescent="0.25">
      <c r="A191" s="107"/>
      <c r="B191" s="107"/>
      <c r="C191" s="108"/>
      <c r="D191" s="107"/>
    </row>
    <row r="192" spans="1:4" x14ac:dyDescent="0.25">
      <c r="A192" s="107"/>
      <c r="B192" s="107"/>
      <c r="C192" s="108"/>
      <c r="D192" s="107"/>
    </row>
    <row r="193" spans="1:4" x14ac:dyDescent="0.25">
      <c r="A193" s="107"/>
      <c r="B193" s="107"/>
      <c r="C193" s="108"/>
      <c r="D193" s="107"/>
    </row>
    <row r="194" spans="1:4" x14ac:dyDescent="0.25">
      <c r="A194" s="107"/>
      <c r="B194" s="107"/>
      <c r="C194" s="108"/>
      <c r="D194" s="107"/>
    </row>
    <row r="195" spans="1:4" x14ac:dyDescent="0.25">
      <c r="A195" s="107"/>
      <c r="B195" s="107"/>
      <c r="C195" s="108"/>
      <c r="D195" s="107"/>
    </row>
    <row r="196" spans="1:4" x14ac:dyDescent="0.25">
      <c r="A196" s="107"/>
      <c r="B196" s="107"/>
      <c r="C196" s="108"/>
      <c r="D196" s="107"/>
    </row>
    <row r="197" spans="1:4" x14ac:dyDescent="0.25">
      <c r="A197" s="107"/>
      <c r="B197" s="107"/>
      <c r="C197" s="108"/>
      <c r="D197" s="107"/>
    </row>
    <row r="198" spans="1:4" x14ac:dyDescent="0.25">
      <c r="A198" s="107"/>
      <c r="B198" s="107"/>
      <c r="C198" s="108"/>
      <c r="D198" s="107"/>
    </row>
    <row r="199" spans="1:4" x14ac:dyDescent="0.25">
      <c r="A199" s="107"/>
      <c r="B199" s="107"/>
      <c r="C199" s="108"/>
      <c r="D199" s="107"/>
    </row>
    <row r="200" spans="1:4" x14ac:dyDescent="0.25">
      <c r="A200" s="107"/>
      <c r="B200" s="107"/>
      <c r="C200" s="108"/>
      <c r="D200" s="107"/>
    </row>
    <row r="201" spans="1:4" x14ac:dyDescent="0.25">
      <c r="A201" s="107"/>
      <c r="B201" s="107"/>
      <c r="C201" s="108"/>
      <c r="D201" s="107"/>
    </row>
    <row r="202" spans="1:4" x14ac:dyDescent="0.25">
      <c r="A202" s="107"/>
      <c r="B202" s="107"/>
      <c r="C202" s="108"/>
      <c r="D202" s="107"/>
    </row>
    <row r="203" spans="1:4" x14ac:dyDescent="0.25">
      <c r="A203" s="107"/>
      <c r="B203" s="107"/>
      <c r="C203" s="108"/>
      <c r="D203" s="107"/>
    </row>
  </sheetData>
  <mergeCells count="12">
    <mergeCell ref="F7:F9"/>
    <mergeCell ref="F11:F14"/>
    <mergeCell ref="F17:F19"/>
    <mergeCell ref="F40:F43"/>
    <mergeCell ref="F35:F38"/>
    <mergeCell ref="F64:F69"/>
    <mergeCell ref="F127:F132"/>
    <mergeCell ref="F139:F144"/>
    <mergeCell ref="F146:F151"/>
    <mergeCell ref="F106:F117"/>
    <mergeCell ref="F93:F104"/>
    <mergeCell ref="F71:F88"/>
  </mergeCells>
  <phoneticPr fontId="59"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D846D-B416-4291-9309-3AF48EC64285}">
  <sheetPr>
    <tabColor rgb="FFCCCCCE"/>
    <pageSetUpPr fitToPage="1"/>
  </sheetPr>
  <dimension ref="A1:AA59"/>
  <sheetViews>
    <sheetView showGridLines="0" topLeftCell="A6" zoomScale="80" zoomScaleNormal="80" zoomScalePageLayoutView="66" workbookViewId="0"/>
  </sheetViews>
  <sheetFormatPr defaultColWidth="0" defaultRowHeight="13.15" customHeight="1" zeroHeight="1" x14ac:dyDescent="0.25"/>
  <cols>
    <col min="1" max="4" width="3.6328125" style="117" customWidth="1"/>
    <col min="5" max="5" width="69.81640625" style="117" customWidth="1"/>
    <col min="6" max="6" width="4.36328125" style="117" customWidth="1"/>
    <col min="7" max="7" width="48.6328125" style="117" bestFit="1" customWidth="1"/>
    <col min="8" max="8" width="3.6328125" style="117" customWidth="1"/>
    <col min="9" max="9" width="55.1796875" style="117" bestFit="1" customWidth="1"/>
    <col min="10" max="10" width="3.6328125" style="117" customWidth="1"/>
    <col min="11" max="11" width="35.6328125" style="117" customWidth="1"/>
    <col min="12" max="13" width="0" style="117" hidden="1" customWidth="1"/>
    <col min="14" max="16384" width="12.453125" style="117" hidden="1"/>
  </cols>
  <sheetData>
    <row r="1" spans="1:11" ht="30.75" x14ac:dyDescent="0.25">
      <c r="A1" s="23" t="str">
        <f ca="1" xml:space="preserve"> RIGHT(CELL("filename", A1), LEN(CELL("filename", A1)) - SEARCH("]", CELL("filename", A1)))</f>
        <v>FAST</v>
      </c>
      <c r="B1" s="23"/>
      <c r="C1" s="23"/>
      <c r="D1" s="23"/>
      <c r="E1" s="23"/>
      <c r="F1" s="23"/>
      <c r="G1" s="23"/>
      <c r="H1" s="23"/>
      <c r="I1" s="23"/>
      <c r="J1" s="23"/>
      <c r="K1" s="23"/>
    </row>
    <row r="2" spans="1:11" x14ac:dyDescent="0.25"/>
    <row r="3" spans="1:11" s="118" customFormat="1" ht="21" x14ac:dyDescent="0.25">
      <c r="A3" s="118" t="s">
        <v>105</v>
      </c>
      <c r="I3" s="118" t="s">
        <v>106</v>
      </c>
      <c r="K3" s="118" t="s">
        <v>107</v>
      </c>
    </row>
    <row r="4" spans="1:11" x14ac:dyDescent="0.25"/>
    <row r="5" spans="1:11" s="119" customFormat="1" ht="15.75" x14ac:dyDescent="0.25">
      <c r="B5" s="119" t="s">
        <v>108</v>
      </c>
      <c r="D5" s="120"/>
    </row>
    <row r="6" spans="1:11" x14ac:dyDescent="0.25">
      <c r="B6" s="121"/>
      <c r="C6" s="121"/>
      <c r="D6" s="122"/>
      <c r="E6" s="123" t="s">
        <v>109</v>
      </c>
      <c r="G6" s="124" t="s">
        <v>110</v>
      </c>
      <c r="H6" s="124"/>
      <c r="I6" s="124" t="s">
        <v>111</v>
      </c>
      <c r="J6" s="124"/>
      <c r="K6" s="124" t="s">
        <v>29</v>
      </c>
    </row>
    <row r="7" spans="1:11" x14ac:dyDescent="0.25">
      <c r="B7" s="121"/>
      <c r="C7" s="121"/>
      <c r="D7" s="122"/>
      <c r="E7" s="125"/>
      <c r="G7" s="124"/>
      <c r="H7" s="124"/>
      <c r="I7" s="124" t="s">
        <v>112</v>
      </c>
      <c r="J7" s="124"/>
      <c r="K7" s="124"/>
    </row>
    <row r="8" spans="1:11" x14ac:dyDescent="0.25">
      <c r="B8" s="121"/>
      <c r="C8" s="121"/>
      <c r="D8" s="122"/>
      <c r="E8" s="126" t="s">
        <v>113</v>
      </c>
      <c r="G8" s="124" t="s">
        <v>114</v>
      </c>
      <c r="H8" s="124"/>
      <c r="I8" s="124" t="s">
        <v>115</v>
      </c>
      <c r="J8" s="124"/>
      <c r="K8" s="124" t="s">
        <v>29</v>
      </c>
    </row>
    <row r="9" spans="1:11" x14ac:dyDescent="0.25">
      <c r="B9" s="121"/>
      <c r="C9" s="121"/>
      <c r="D9" s="122"/>
      <c r="E9" s="124"/>
      <c r="G9" s="124"/>
      <c r="H9" s="124"/>
      <c r="I9" s="124" t="s">
        <v>116</v>
      </c>
      <c r="J9" s="124"/>
      <c r="K9" s="124"/>
    </row>
    <row r="10" spans="1:11" x14ac:dyDescent="0.25">
      <c r="B10" s="121"/>
      <c r="C10" s="121"/>
      <c r="D10" s="122"/>
      <c r="E10" s="124" t="s">
        <v>117</v>
      </c>
      <c r="F10" s="124"/>
      <c r="G10" s="124" t="s">
        <v>118</v>
      </c>
      <c r="H10" s="124"/>
      <c r="I10" s="124" t="s">
        <v>119</v>
      </c>
      <c r="J10" s="124"/>
      <c r="K10" s="124" t="s">
        <v>29</v>
      </c>
    </row>
    <row r="11" spans="1:11" x14ac:dyDescent="0.25">
      <c r="B11" s="121"/>
      <c r="C11" s="121"/>
      <c r="D11" s="122"/>
      <c r="E11" s="124"/>
      <c r="F11" s="124"/>
      <c r="G11" s="124"/>
      <c r="H11" s="124"/>
      <c r="I11" s="124"/>
      <c r="J11" s="124"/>
      <c r="K11" s="124"/>
    </row>
    <row r="12" spans="1:11" x14ac:dyDescent="0.25">
      <c r="B12" s="121"/>
      <c r="C12" s="121"/>
      <c r="D12" s="122"/>
      <c r="E12" s="124" t="s">
        <v>120</v>
      </c>
      <c r="F12" s="124"/>
      <c r="G12" s="124"/>
      <c r="H12" s="124"/>
      <c r="I12" s="124"/>
      <c r="J12" s="124"/>
      <c r="K12" s="124"/>
    </row>
    <row r="13" spans="1:11" x14ac:dyDescent="0.25">
      <c r="B13" s="121"/>
      <c r="C13" s="121"/>
      <c r="D13" s="122"/>
      <c r="E13" s="124" t="s">
        <v>121</v>
      </c>
      <c r="F13" s="124"/>
      <c r="G13" s="124"/>
      <c r="H13" s="124"/>
      <c r="I13" s="124"/>
      <c r="J13" s="124"/>
      <c r="K13" s="124"/>
    </row>
    <row r="14" spans="1:11" x14ac:dyDescent="0.25">
      <c r="B14" s="121"/>
      <c r="C14" s="121"/>
      <c r="D14" s="122"/>
      <c r="E14" s="124"/>
      <c r="F14" s="124"/>
      <c r="G14" s="124"/>
      <c r="H14" s="124"/>
      <c r="I14" s="124"/>
      <c r="J14" s="124"/>
      <c r="K14" s="124"/>
    </row>
    <row r="15" spans="1:11" x14ac:dyDescent="0.25">
      <c r="B15" s="121"/>
      <c r="C15" s="121"/>
      <c r="D15" s="122"/>
      <c r="E15" s="127" t="s">
        <v>122</v>
      </c>
      <c r="G15" s="124" t="s">
        <v>123</v>
      </c>
      <c r="I15" s="117" t="s">
        <v>124</v>
      </c>
      <c r="K15" s="117" t="s">
        <v>29</v>
      </c>
    </row>
    <row r="16" spans="1:11" x14ac:dyDescent="0.25">
      <c r="B16" s="121"/>
      <c r="C16" s="121"/>
      <c r="D16" s="122"/>
      <c r="E16" s="124"/>
      <c r="G16" s="124"/>
      <c r="I16" s="117" t="s">
        <v>125</v>
      </c>
    </row>
    <row r="17" spans="2:11" s="119" customFormat="1" ht="15.75" x14ac:dyDescent="0.25">
      <c r="B17" s="119" t="s">
        <v>126</v>
      </c>
      <c r="C17" s="128"/>
      <c r="D17" s="120"/>
    </row>
    <row r="18" spans="2:11" x14ac:dyDescent="0.25">
      <c r="B18" s="121"/>
      <c r="C18" s="121"/>
      <c r="D18" s="122"/>
      <c r="E18" s="129" t="s">
        <v>127</v>
      </c>
      <c r="G18" s="124" t="s">
        <v>128</v>
      </c>
      <c r="I18" s="117" t="s">
        <v>119</v>
      </c>
      <c r="K18" s="117" t="s">
        <v>129</v>
      </c>
    </row>
    <row r="19" spans="2:11" x14ac:dyDescent="0.25">
      <c r="B19" s="121"/>
      <c r="C19" s="121"/>
      <c r="D19" s="122"/>
      <c r="E19" s="124"/>
      <c r="G19" s="124"/>
      <c r="K19" s="117" t="s">
        <v>130</v>
      </c>
    </row>
    <row r="20" spans="2:11" x14ac:dyDescent="0.25">
      <c r="B20" s="121"/>
      <c r="C20" s="121"/>
      <c r="D20" s="122"/>
      <c r="E20" s="130" t="s">
        <v>131</v>
      </c>
      <c r="G20" s="124" t="s">
        <v>132</v>
      </c>
      <c r="I20" s="117" t="s">
        <v>119</v>
      </c>
      <c r="K20" s="117" t="s">
        <v>133</v>
      </c>
    </row>
    <row r="21" spans="2:11" x14ac:dyDescent="0.25">
      <c r="B21" s="121"/>
      <c r="C21" s="121"/>
      <c r="D21" s="122"/>
      <c r="E21" s="124"/>
      <c r="G21" s="124"/>
      <c r="K21" s="117" t="s">
        <v>134</v>
      </c>
    </row>
    <row r="22" spans="2:11" x14ac:dyDescent="0.25">
      <c r="B22" s="121"/>
      <c r="C22" s="121"/>
      <c r="D22" s="122"/>
      <c r="E22" s="131" t="s">
        <v>135</v>
      </c>
      <c r="G22" s="124" t="s">
        <v>136</v>
      </c>
      <c r="I22" s="117" t="s">
        <v>111</v>
      </c>
      <c r="K22" s="117" t="s">
        <v>133</v>
      </c>
    </row>
    <row r="23" spans="2:11" x14ac:dyDescent="0.25">
      <c r="B23" s="121"/>
      <c r="C23" s="121"/>
      <c r="D23" s="122"/>
      <c r="E23" s="124"/>
      <c r="G23" s="124"/>
      <c r="I23" s="117" t="s">
        <v>112</v>
      </c>
      <c r="K23" s="117" t="s">
        <v>134</v>
      </c>
    </row>
    <row r="24" spans="2:11" x14ac:dyDescent="0.25">
      <c r="B24" s="121"/>
      <c r="C24" s="121"/>
      <c r="D24" s="122"/>
      <c r="E24" s="132" t="s">
        <v>137</v>
      </c>
      <c r="G24" s="124" t="s">
        <v>138</v>
      </c>
      <c r="I24" s="117" t="s">
        <v>119</v>
      </c>
      <c r="K24" s="117" t="s">
        <v>139</v>
      </c>
    </row>
    <row r="25" spans="2:11" x14ac:dyDescent="0.25">
      <c r="K25" s="117" t="s">
        <v>140</v>
      </c>
    </row>
    <row r="26" spans="2:11" x14ac:dyDescent="0.4">
      <c r="E26" s="133" t="s">
        <v>141</v>
      </c>
      <c r="G26" s="117" t="s">
        <v>142</v>
      </c>
      <c r="I26" s="117" t="s">
        <v>143</v>
      </c>
      <c r="K26" s="117" t="s">
        <v>144</v>
      </c>
    </row>
    <row r="27" spans="2:11" x14ac:dyDescent="0.25">
      <c r="K27" s="117" t="s">
        <v>145</v>
      </c>
    </row>
    <row r="28" spans="2:11" ht="24.75" customHeight="1" x14ac:dyDescent="0.25">
      <c r="E28" s="134">
        <v>0</v>
      </c>
      <c r="G28" s="117" t="s">
        <v>146</v>
      </c>
      <c r="I28" s="117" t="s">
        <v>143</v>
      </c>
      <c r="K28" s="117" t="s">
        <v>147</v>
      </c>
    </row>
    <row r="29" spans="2:11" x14ac:dyDescent="0.25">
      <c r="K29" s="117" t="s">
        <v>148</v>
      </c>
    </row>
    <row r="30" spans="2:11" x14ac:dyDescent="0.25">
      <c r="E30" s="117" t="s">
        <v>149</v>
      </c>
    </row>
    <row r="31" spans="2:11" x14ac:dyDescent="0.25"/>
    <row r="32" spans="2:11" s="119" customFormat="1" ht="15.75" x14ac:dyDescent="0.25">
      <c r="B32" s="119" t="s">
        <v>150</v>
      </c>
      <c r="C32" s="128"/>
      <c r="D32" s="120"/>
    </row>
    <row r="33" spans="2:11" x14ac:dyDescent="0.25">
      <c r="B33" s="121"/>
      <c r="C33" s="121"/>
      <c r="D33" s="122"/>
      <c r="E33" s="130" t="s">
        <v>151</v>
      </c>
      <c r="F33" s="124"/>
      <c r="G33" s="124" t="s">
        <v>152</v>
      </c>
      <c r="I33" s="117" t="s">
        <v>29</v>
      </c>
      <c r="K33" s="117" t="s">
        <v>133</v>
      </c>
    </row>
    <row r="34" spans="2:11" x14ac:dyDescent="0.25">
      <c r="B34" s="121"/>
      <c r="C34" s="121"/>
      <c r="D34" s="122"/>
      <c r="E34" s="124"/>
      <c r="F34" s="124"/>
      <c r="G34" s="124"/>
      <c r="K34" s="117" t="s">
        <v>134</v>
      </c>
    </row>
    <row r="35" spans="2:11" x14ac:dyDescent="0.25">
      <c r="B35" s="121"/>
      <c r="C35" s="121"/>
      <c r="D35" s="122"/>
      <c r="E35" s="135" t="s">
        <v>153</v>
      </c>
      <c r="F35" s="124"/>
      <c r="G35" s="124" t="s">
        <v>154</v>
      </c>
      <c r="I35" s="117" t="s">
        <v>155</v>
      </c>
      <c r="K35" s="117" t="s">
        <v>156</v>
      </c>
    </row>
    <row r="36" spans="2:11" x14ac:dyDescent="0.25">
      <c r="B36" s="121"/>
      <c r="C36" s="121"/>
      <c r="D36" s="122"/>
      <c r="E36" s="124"/>
      <c r="F36" s="124"/>
      <c r="G36" s="124"/>
      <c r="I36" s="117" t="s">
        <v>157</v>
      </c>
      <c r="K36" s="117" t="s">
        <v>158</v>
      </c>
    </row>
    <row r="37" spans="2:11" s="119" customFormat="1" ht="15.75" x14ac:dyDescent="0.25">
      <c r="B37" s="119" t="s">
        <v>159</v>
      </c>
      <c r="C37" s="128"/>
      <c r="D37" s="120"/>
    </row>
    <row r="38" spans="2:11" x14ac:dyDescent="0.25">
      <c r="B38" s="121"/>
      <c r="C38" s="121"/>
      <c r="D38" s="122"/>
      <c r="E38" s="124"/>
      <c r="F38" s="124"/>
      <c r="G38" s="124"/>
    </row>
    <row r="39" spans="2:11" x14ac:dyDescent="0.25">
      <c r="B39" s="121"/>
      <c r="C39" s="121"/>
      <c r="D39" s="122"/>
      <c r="E39" s="136" t="s">
        <v>160</v>
      </c>
      <c r="F39" s="124"/>
      <c r="G39" s="124" t="s">
        <v>161</v>
      </c>
      <c r="I39" s="117" t="s">
        <v>119</v>
      </c>
      <c r="K39" s="117" t="s">
        <v>162</v>
      </c>
    </row>
    <row r="40" spans="2:11" x14ac:dyDescent="0.25">
      <c r="B40" s="121"/>
      <c r="C40" s="121"/>
      <c r="D40" s="122"/>
      <c r="E40" s="124"/>
      <c r="F40" s="124"/>
      <c r="G40" s="124"/>
      <c r="K40" s="117" t="s">
        <v>163</v>
      </c>
    </row>
    <row r="41" spans="2:11" s="119" customFormat="1" ht="15.75" x14ac:dyDescent="0.25">
      <c r="B41" s="119" t="s">
        <v>164</v>
      </c>
      <c r="C41" s="128"/>
      <c r="D41" s="120"/>
    </row>
    <row r="42" spans="2:11" x14ac:dyDescent="0.25">
      <c r="B42" s="121"/>
      <c r="C42" s="121"/>
      <c r="D42" s="122"/>
      <c r="E42" s="124"/>
      <c r="F42" s="124"/>
      <c r="G42" s="124"/>
    </row>
    <row r="43" spans="2:11" x14ac:dyDescent="0.25">
      <c r="B43" s="121"/>
      <c r="C43" s="121"/>
      <c r="D43" s="122"/>
      <c r="E43" s="137" t="s">
        <v>165</v>
      </c>
      <c r="F43" s="124"/>
      <c r="G43" s="124" t="s">
        <v>166</v>
      </c>
      <c r="K43" s="117" t="s">
        <v>129</v>
      </c>
    </row>
    <row r="44" spans="2:11" x14ac:dyDescent="0.25">
      <c r="B44" s="121"/>
      <c r="C44" s="121"/>
      <c r="D44" s="122"/>
      <c r="E44" s="138"/>
      <c r="F44" s="124"/>
      <c r="G44" s="124"/>
      <c r="K44" s="117" t="s">
        <v>167</v>
      </c>
    </row>
    <row r="45" spans="2:11" x14ac:dyDescent="0.25">
      <c r="B45" s="121"/>
      <c r="C45" s="121"/>
      <c r="D45" s="122"/>
      <c r="E45" s="139" t="s">
        <v>168</v>
      </c>
      <c r="F45" s="124"/>
      <c r="G45" s="124" t="s">
        <v>169</v>
      </c>
      <c r="K45" s="117" t="s">
        <v>133</v>
      </c>
    </row>
    <row r="46" spans="2:11" x14ac:dyDescent="0.25">
      <c r="B46" s="121"/>
      <c r="C46" s="121"/>
      <c r="D46" s="122"/>
      <c r="E46" s="138"/>
      <c r="F46" s="124"/>
      <c r="G46" s="124"/>
      <c r="K46" s="117" t="s">
        <v>170</v>
      </c>
    </row>
    <row r="47" spans="2:11" x14ac:dyDescent="0.25">
      <c r="B47" s="121"/>
      <c r="C47" s="121"/>
      <c r="D47" s="122"/>
      <c r="E47" s="140" t="s">
        <v>171</v>
      </c>
      <c r="F47" s="124"/>
      <c r="G47" s="124" t="s">
        <v>172</v>
      </c>
      <c r="K47" s="117" t="s">
        <v>173</v>
      </c>
    </row>
    <row r="48" spans="2:11" x14ac:dyDescent="0.25">
      <c r="B48" s="121"/>
      <c r="C48" s="121"/>
      <c r="D48" s="122"/>
      <c r="E48" s="138"/>
      <c r="F48" s="124"/>
      <c r="G48" s="124"/>
      <c r="K48" s="117" t="s">
        <v>174</v>
      </c>
    </row>
    <row r="49" spans="1:27" x14ac:dyDescent="0.25">
      <c r="B49" s="121"/>
      <c r="C49" s="121"/>
      <c r="D49" s="122"/>
      <c r="E49" s="141" t="s">
        <v>175</v>
      </c>
      <c r="F49" s="124"/>
      <c r="G49" s="124" t="s">
        <v>176</v>
      </c>
      <c r="K49" s="117" t="s">
        <v>177</v>
      </c>
    </row>
    <row r="50" spans="1:27" x14ac:dyDescent="0.25">
      <c r="B50" s="121"/>
      <c r="C50" s="121"/>
      <c r="D50" s="122"/>
      <c r="E50" s="138"/>
      <c r="F50" s="124"/>
      <c r="G50" s="124"/>
      <c r="K50" s="142" t="s">
        <v>178</v>
      </c>
    </row>
    <row r="51" spans="1:27" x14ac:dyDescent="0.25">
      <c r="B51" s="124"/>
      <c r="C51" s="124"/>
      <c r="D51" s="124"/>
      <c r="E51" s="143" t="s">
        <v>179</v>
      </c>
      <c r="F51" s="124"/>
      <c r="G51" s="124" t="s">
        <v>180</v>
      </c>
      <c r="K51" s="117" t="s">
        <v>181</v>
      </c>
    </row>
    <row r="52" spans="1:27" x14ac:dyDescent="0.25">
      <c r="B52" s="124"/>
      <c r="C52" s="124"/>
      <c r="D52" s="124"/>
      <c r="E52" s="138"/>
      <c r="F52" s="124"/>
      <c r="G52" s="124"/>
      <c r="K52" s="142" t="s">
        <v>182</v>
      </c>
    </row>
    <row r="53" spans="1:27" x14ac:dyDescent="0.25">
      <c r="B53" s="124"/>
      <c r="C53" s="124"/>
      <c r="D53" s="124"/>
      <c r="E53" s="144" t="s">
        <v>183</v>
      </c>
      <c r="F53" s="124"/>
      <c r="G53" s="124" t="s">
        <v>184</v>
      </c>
      <c r="K53" s="117" t="s">
        <v>185</v>
      </c>
    </row>
    <row r="54" spans="1:27" x14ac:dyDescent="0.25">
      <c r="K54" s="142" t="s">
        <v>186</v>
      </c>
    </row>
    <row r="55" spans="1:27" x14ac:dyDescent="0.25">
      <c r="K55" s="142"/>
    </row>
    <row r="56" spans="1:27" s="148" customFormat="1" x14ac:dyDescent="0.25">
      <c r="A56" s="145" t="s">
        <v>44</v>
      </c>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7"/>
      <c r="Z56" s="147"/>
      <c r="AA56" s="147"/>
    </row>
    <row r="57" spans="1:27" x14ac:dyDescent="0.25"/>
    <row r="58" spans="1:27" x14ac:dyDescent="0.25"/>
    <row r="59" spans="1:27" x14ac:dyDescent="0.25"/>
  </sheetData>
  <conditionalFormatting sqref="E28">
    <cfRule type="cellIs" dxfId="126" priority="1" stopIfTrue="1" operator="notEqual">
      <formula>0</formula>
    </cfRule>
    <cfRule type="cellIs" dxfId="125" priority="2" stopIfTrue="1" operator="equal">
      <formula>""</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outlinePr summaryBelow="0" summaryRight="0"/>
  </sheetPr>
  <dimension ref="A1:CW800"/>
  <sheetViews>
    <sheetView showGridLines="0" topLeftCell="A3" zoomScale="80" zoomScaleNormal="80" workbookViewId="0"/>
  </sheetViews>
  <sheetFormatPr defaultColWidth="0" defaultRowHeight="10.15" x14ac:dyDescent="0.25"/>
  <cols>
    <col min="1" max="1" width="36.81640625" style="56" customWidth="1"/>
    <col min="2" max="2" width="28.1796875" style="56" customWidth="1"/>
    <col min="3" max="3" width="23.1796875" style="56" customWidth="1"/>
    <col min="4" max="4" width="9.36328125" style="56" customWidth="1"/>
    <col min="5" max="26" width="9.36328125" style="56" hidden="1" customWidth="1"/>
    <col min="27" max="55" width="9.1796875" style="56" hidden="1" customWidth="1"/>
    <col min="56" max="56" width="9.36328125" style="56" hidden="1" customWidth="1"/>
    <col min="57" max="16384" width="9.36328125" style="56" hidden="1"/>
  </cols>
  <sheetData>
    <row r="1" spans="1:101" s="23" customFormat="1" ht="30.75" x14ac:dyDescent="0.25">
      <c r="A1" s="23" t="str">
        <f ca="1" xml:space="preserve"> RIGHT(CELL("filename", A1), LEN(CELL("filename", A1)) - SEARCH("]", CELL("filename", A1)))</f>
        <v>Contents</v>
      </c>
    </row>
    <row r="5" spans="1:101" s="61" customFormat="1" ht="15.75" x14ac:dyDescent="0.25">
      <c r="A5" s="4" t="s">
        <v>187</v>
      </c>
      <c r="B5" s="4"/>
      <c r="C5" s="4"/>
    </row>
    <row r="6" spans="1:101" ht="15.75" x14ac:dyDescent="0.25">
      <c r="A6" s="47"/>
      <c r="B6" s="48"/>
      <c r="C6" s="49"/>
    </row>
    <row r="7" spans="1:101" ht="15.75" x14ac:dyDescent="0.25">
      <c r="A7" s="47" t="str">
        <f>HYPERLINK("#TOCrepobxOutputs_Year_","Outputs")</f>
        <v>Outputs</v>
      </c>
      <c r="B7" s="48"/>
      <c r="C7" s="49"/>
    </row>
    <row r="8" spans="1:101" ht="15.75" x14ac:dyDescent="0.25">
      <c r="A8" s="47"/>
      <c r="B8" s="48"/>
      <c r="C8" s="49"/>
    </row>
    <row r="9" spans="1:101" ht="15.75" x14ac:dyDescent="0.25">
      <c r="A9" s="47"/>
      <c r="B9" s="48"/>
      <c r="C9" s="49"/>
    </row>
    <row r="10" spans="1:101" ht="15.75" x14ac:dyDescent="0.25">
      <c r="A10" s="4" t="s">
        <v>188</v>
      </c>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row>
    <row r="11" spans="1:101" ht="15.75" x14ac:dyDescent="0.25">
      <c r="A11" s="47"/>
      <c r="B11" s="48"/>
      <c r="C11" s="49"/>
    </row>
    <row r="12" spans="1:101" ht="15.75" x14ac:dyDescent="0.25">
      <c r="A12" s="4" t="s">
        <v>189</v>
      </c>
      <c r="B12" s="4" t="s">
        <v>190</v>
      </c>
      <c r="C12" s="4" t="s">
        <v>191</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row>
    <row r="13" spans="1:101" ht="15.75" x14ac:dyDescent="0.25">
      <c r="A13" s="47"/>
      <c r="B13" s="48" t="str">
        <f>HYPERLINK("#TOCobxInputs", "Inputs")</f>
        <v>Inputs</v>
      </c>
      <c r="C13" s="49"/>
    </row>
    <row r="14" spans="1:101" ht="15.75" x14ac:dyDescent="0.25">
      <c r="A14" s="47"/>
      <c r="B14" s="48"/>
      <c r="C14" s="49" t="str">
        <f>HYPERLINK("#TOCobxInputs.Time", "Time")</f>
        <v>Time</v>
      </c>
    </row>
    <row r="15" spans="1:101" ht="15.75" x14ac:dyDescent="0.25">
      <c r="A15" s="47"/>
      <c r="B15" s="48"/>
      <c r="C15" s="49" t="str">
        <f>HYPERLINK("#TOCobxInputs.Totex_for_cost_sharing_reconciliation", "Totex for cost sharing reconciliation")</f>
        <v>Totex for cost sharing reconciliation</v>
      </c>
    </row>
    <row r="16" spans="1:101" ht="15.75" x14ac:dyDescent="0.25">
      <c r="A16" s="47"/>
      <c r="B16" s="48"/>
      <c r="C16" s="49" t="str">
        <f>HYPERLINK("#TOCobxInputs.Totex_for_cost_sharing_reconciliation.Allowances", "Allowances")</f>
        <v>Allowances</v>
      </c>
    </row>
    <row r="17" spans="1:3" ht="15.75" x14ac:dyDescent="0.25">
      <c r="A17" s="47"/>
      <c r="B17" s="48"/>
      <c r="C17" s="49" t="str">
        <f>HYPERLINK("#TOCobxInputs.Totex_for_cost_sharing_reconciliation.Allowances.Base_costs", "Base costs")</f>
        <v>Base costs</v>
      </c>
    </row>
    <row r="18" spans="1:3" ht="15.75" x14ac:dyDescent="0.25">
      <c r="A18" s="47"/>
      <c r="B18" s="48"/>
      <c r="C18" s="49"/>
    </row>
    <row r="19" spans="1:3" ht="15.75" x14ac:dyDescent="0.25">
      <c r="A19" s="47"/>
      <c r="B19" s="48"/>
      <c r="C19" s="49" t="str">
        <f>HYPERLINK("#TOCobxInputs.Totex_for_cost_sharing_reconciliation.Allowances.Enhancement_costs", "Enhancement costs")</f>
        <v>Enhancement costs</v>
      </c>
    </row>
    <row r="20" spans="1:3" ht="15.75" x14ac:dyDescent="0.25">
      <c r="A20" s="47"/>
      <c r="B20" s="48"/>
      <c r="C20" s="49"/>
    </row>
    <row r="21" spans="1:3" ht="15.75" x14ac:dyDescent="0.25">
      <c r="A21" s="47"/>
      <c r="B21" s="48"/>
      <c r="C21" s="49"/>
    </row>
    <row r="22" spans="1:3" ht="15.75" x14ac:dyDescent="0.25">
      <c r="A22" s="47"/>
      <c r="B22" s="48"/>
      <c r="C22" s="49" t="str">
        <f>HYPERLINK("#TOCobxInputs.Totex_for_cost_sharing_reconciliation.Baseline_adjustments", "Baseline adjustments")</f>
        <v>Baseline adjustments</v>
      </c>
    </row>
    <row r="23" spans="1:3" ht="15.75" x14ac:dyDescent="0.25">
      <c r="A23" s="47"/>
      <c r="B23" s="48"/>
      <c r="C23" s="49" t="str">
        <f>HYPERLINK("#TOCobxInputs.Totex_for_cost_sharing_reconciliation.Baseline_adjustments.Base_costs", "Base costs")</f>
        <v>Base costs</v>
      </c>
    </row>
    <row r="24" spans="1:3" ht="15.75" x14ac:dyDescent="0.25">
      <c r="A24" s="47"/>
      <c r="B24" s="48"/>
      <c r="C24" s="49" t="str">
        <f>HYPERLINK("#TOCobxInputs.Totex_for_cost_sharing_reconciliation.Baseline_adjustments.Base_costs.Bioresources_variable_cost_allowance_adjustment", "Bioresources variable cost allowance adjustment")</f>
        <v>Bioresources variable cost allowance adjustment</v>
      </c>
    </row>
    <row r="25" spans="1:3" ht="15.75" x14ac:dyDescent="0.25">
      <c r="A25" s="47"/>
      <c r="B25" s="48"/>
      <c r="C25" s="49"/>
    </row>
    <row r="26" spans="1:3" ht="15.75" x14ac:dyDescent="0.25">
      <c r="A26" s="47"/>
      <c r="B26" s="48"/>
      <c r="C26" s="49" t="str">
        <f>HYPERLINK("#TOCobxInputs.Totex_for_cost_sharing_reconciliation.Baseline_adjustments.Base_costs.RPE_adjustments", "RPE adjustments")</f>
        <v>RPE adjustments</v>
      </c>
    </row>
    <row r="27" spans="1:3" ht="15.75" x14ac:dyDescent="0.25">
      <c r="A27" s="47"/>
      <c r="B27" s="48"/>
      <c r="C27" s="49"/>
    </row>
    <row r="28" spans="1:3" ht="15.75" x14ac:dyDescent="0.25">
      <c r="A28" s="47"/>
      <c r="B28" s="48"/>
      <c r="C28" s="49" t="str">
        <f>HYPERLINK("#TOCobxInputs.Totex_for_cost_sharing_reconciliation.Baseline_adjustments.Base_costs.PCD_adjustments", "PCD adjustments")</f>
        <v>PCD adjustments</v>
      </c>
    </row>
    <row r="29" spans="1:3" ht="15.75" x14ac:dyDescent="0.25">
      <c r="A29" s="47"/>
      <c r="B29" s="48"/>
      <c r="C29" s="49"/>
    </row>
    <row r="30" spans="1:3" ht="15.75" x14ac:dyDescent="0.25">
      <c r="A30" s="47"/>
      <c r="B30" s="48"/>
      <c r="C30" s="49" t="str">
        <f>HYPERLINK("#TOCobxInputs.Totex_for_cost_sharing_reconciliation.Baseline_adjustments.Base_costs.Asset_health", "Asset health")</f>
        <v>Asset health</v>
      </c>
    </row>
    <row r="31" spans="1:3" ht="15.75" x14ac:dyDescent="0.25">
      <c r="A31" s="47"/>
      <c r="B31" s="48"/>
      <c r="C31" s="49"/>
    </row>
    <row r="32" spans="1:3" ht="15.75" x14ac:dyDescent="0.25">
      <c r="A32" s="47"/>
      <c r="B32" s="48"/>
      <c r="C32" s="49" t="str">
        <f>HYPERLINK("#TOCobxInputs.Totex_for_cost_sharing_reconciliation.Baseline_adjustments.Base_costs.Performance_related_pay_recovery_adjustment", "Performance related pay recovery adjustment")</f>
        <v>Performance related pay recovery adjustment</v>
      </c>
    </row>
    <row r="33" spans="1:3" ht="15.75" x14ac:dyDescent="0.25">
      <c r="A33" s="47"/>
      <c r="B33" s="48"/>
      <c r="C33" s="49"/>
    </row>
    <row r="34" spans="1:3" ht="15.75" x14ac:dyDescent="0.25">
      <c r="A34" s="47"/>
      <c r="B34" s="48"/>
      <c r="C34" s="49"/>
    </row>
    <row r="35" spans="1:3" ht="15.75" x14ac:dyDescent="0.25">
      <c r="A35" s="47"/>
      <c r="B35" s="48"/>
      <c r="C35" s="49" t="str">
        <f>HYPERLINK("#TOCobxInputs.Totex_for_cost_sharing_reconciliation.Baseline_adjustments.Enhancement_costs", "Enhancement costs")</f>
        <v>Enhancement costs</v>
      </c>
    </row>
    <row r="36" spans="1:3" ht="15.75" x14ac:dyDescent="0.25">
      <c r="A36" s="47"/>
      <c r="B36" s="48"/>
      <c r="C36" s="49" t="str">
        <f>HYPERLINK("#TOCobxInputs.Totex_for_cost_sharing_reconciliation.Baseline_adjustments.Enhancement_costs.RPE_adjustments", "RPE adjustments")</f>
        <v>RPE adjustments</v>
      </c>
    </row>
    <row r="37" spans="1:3" ht="15.75" x14ac:dyDescent="0.25">
      <c r="A37" s="47"/>
      <c r="B37" s="48"/>
      <c r="C37" s="49"/>
    </row>
    <row r="38" spans="1:3" ht="15.75" x14ac:dyDescent="0.25">
      <c r="A38" s="47"/>
      <c r="B38" s="48"/>
      <c r="C38" s="49" t="str">
        <f>HYPERLINK("#TOCobxInputs.Totex_for_cost_sharing_reconciliation.Baseline_adjustments.Enhancement_costs.PCD_adjustments", "PCD adjustments")</f>
        <v>PCD adjustments</v>
      </c>
    </row>
    <row r="39" spans="1:3" ht="15.75" x14ac:dyDescent="0.25">
      <c r="A39" s="47"/>
      <c r="B39" s="48"/>
      <c r="C39" s="49"/>
    </row>
    <row r="40" spans="1:3" ht="15.75" x14ac:dyDescent="0.25">
      <c r="A40" s="47"/>
      <c r="B40" s="48"/>
      <c r="C40" s="49"/>
    </row>
    <row r="41" spans="1:3" ht="15.75" x14ac:dyDescent="0.25">
      <c r="A41" s="47"/>
      <c r="B41" s="48"/>
      <c r="C41" s="49"/>
    </row>
    <row r="42" spans="1:3" ht="15.75" x14ac:dyDescent="0.25">
      <c r="A42" s="47"/>
      <c r="B42" s="48"/>
      <c r="C42" s="49" t="str">
        <f>HYPERLINK("#TOCobxInputs.Totex_for_cost_sharing_reconciliation.Actuals", "Actuals")</f>
        <v>Actuals</v>
      </c>
    </row>
    <row r="43" spans="1:3" ht="15.75" x14ac:dyDescent="0.25">
      <c r="A43" s="47"/>
      <c r="B43" s="48"/>
      <c r="C43" s="49" t="str">
        <f>HYPERLINK("#TOCobxInputs.Totex_for_cost_sharing_reconciliation.Actuals.Base_costs", "Base costs")</f>
        <v>Base costs</v>
      </c>
    </row>
    <row r="44" spans="1:3" ht="15.75" x14ac:dyDescent="0.25">
      <c r="A44" s="47"/>
      <c r="B44" s="48"/>
      <c r="C44" s="49"/>
    </row>
    <row r="45" spans="1:3" ht="15.75" x14ac:dyDescent="0.25">
      <c r="A45" s="47"/>
      <c r="B45" s="48"/>
      <c r="C45" s="49" t="str">
        <f>HYPERLINK("#TOCobxInputs.Totex_for_cost_sharing_reconciliation.Actuals.Enhancement_costs", "Enhancement costs")</f>
        <v>Enhancement costs</v>
      </c>
    </row>
    <row r="46" spans="1:3" ht="15.75" x14ac:dyDescent="0.25">
      <c r="A46" s="47"/>
      <c r="B46" s="48"/>
      <c r="C46" s="49"/>
    </row>
    <row r="47" spans="1:3" ht="15.75" x14ac:dyDescent="0.25">
      <c r="A47" s="47"/>
      <c r="B47" s="48"/>
      <c r="C47" s="49"/>
    </row>
    <row r="48" spans="1:3" ht="15.75" x14ac:dyDescent="0.25">
      <c r="A48" s="47"/>
      <c r="B48" s="48"/>
      <c r="C48" s="49" t="str">
        <f>HYPERLINK("#TOCobxInputs.Totex_for_cost_sharing_reconciliation.Opex_percentages", "Opex percentages")</f>
        <v>Opex percentages</v>
      </c>
    </row>
    <row r="49" spans="1:3" ht="15.75" x14ac:dyDescent="0.25">
      <c r="A49" s="47"/>
      <c r="B49" s="48"/>
      <c r="C49" s="49"/>
    </row>
    <row r="50" spans="1:3" ht="15.75" x14ac:dyDescent="0.25">
      <c r="A50" s="47"/>
      <c r="B50" s="48"/>
      <c r="C50" s="49" t="str">
        <f>HYPERLINK("#TOCobxInputs.Totex_for_cost_sharing_reconciliation.Bespoke_items", "Bespoke items")</f>
        <v>Bespoke items</v>
      </c>
    </row>
    <row r="51" spans="1:3" ht="15.75" x14ac:dyDescent="0.25">
      <c r="A51" s="47"/>
      <c r="B51" s="48"/>
      <c r="C51" s="49"/>
    </row>
    <row r="52" spans="1:3" ht="15.75" x14ac:dyDescent="0.25">
      <c r="A52" s="47"/>
      <c r="B52" s="48"/>
      <c r="C52" s="49" t="str">
        <f>HYPERLINK("#TOCobxInputs.Cost_sharing_rates", "Cost sharing rates")</f>
        <v>Cost sharing rates</v>
      </c>
    </row>
    <row r="53" spans="1:3" ht="15.75" x14ac:dyDescent="0.25">
      <c r="A53" s="47"/>
      <c r="B53" s="48"/>
      <c r="C53" s="49" t="str">
        <f>HYPERLINK("#TOCobxInputs.Cost_sharing_rates.Base_costs", "Base costs")</f>
        <v>Base costs</v>
      </c>
    </row>
    <row r="54" spans="1:3" ht="15.75" x14ac:dyDescent="0.25">
      <c r="A54" s="47"/>
      <c r="B54" s="48"/>
      <c r="C54" s="49"/>
    </row>
    <row r="55" spans="1:3" ht="15.75" x14ac:dyDescent="0.25">
      <c r="A55" s="47"/>
      <c r="B55" s="48"/>
      <c r="C55" s="49" t="str">
        <f>HYPERLINK("#TOCobxInputs.Cost_sharing_rates.Enhancement_costs", "Enhancement costs")</f>
        <v>Enhancement costs</v>
      </c>
    </row>
    <row r="56" spans="1:3" ht="15.75" x14ac:dyDescent="0.25">
      <c r="A56" s="47"/>
      <c r="B56" s="48"/>
      <c r="C56" s="49"/>
    </row>
    <row r="57" spans="1:3" ht="15.75" x14ac:dyDescent="0.25">
      <c r="A57" s="47"/>
      <c r="B57" s="48"/>
      <c r="C57" s="49" t="str">
        <f>HYPERLINK("#TOCobxInputs.Cost_sharing_rates.Bespoke_items", "Bespoke items")</f>
        <v>Bespoke items</v>
      </c>
    </row>
    <row r="58" spans="1:3" ht="15.75" x14ac:dyDescent="0.25">
      <c r="A58" s="47"/>
      <c r="B58" s="48"/>
      <c r="C58" s="49"/>
    </row>
    <row r="59" spans="1:3" ht="15.75" x14ac:dyDescent="0.25">
      <c r="A59" s="47"/>
      <c r="B59" s="48"/>
      <c r="C59" s="49" t="str">
        <f>HYPERLINK("#TOCobxInputs.Indexation", "Indexation")</f>
        <v>Indexation</v>
      </c>
    </row>
    <row r="60" spans="1:3" ht="15.75" x14ac:dyDescent="0.25">
      <c r="A60" s="47"/>
      <c r="B60" s="48"/>
      <c r="C60" s="49" t="str">
        <f>HYPERLINK("#TOCobxInputs.Indexation.Base_year", "Base year")</f>
        <v>Base year</v>
      </c>
    </row>
    <row r="61" spans="1:3" ht="15.75" x14ac:dyDescent="0.25">
      <c r="A61" s="47"/>
      <c r="B61" s="48"/>
      <c r="C61" s="49"/>
    </row>
    <row r="62" spans="1:3" ht="15.75" x14ac:dyDescent="0.25">
      <c r="A62" s="47"/>
      <c r="B62" s="48"/>
      <c r="C62" s="49" t="str">
        <f>HYPERLINK("#TOCobxInputs.Indexation.Period", "Period")</f>
        <v>Period</v>
      </c>
    </row>
    <row r="63" spans="1:3" ht="15.75" x14ac:dyDescent="0.25">
      <c r="A63" s="47"/>
      <c r="B63" s="48"/>
      <c r="C63" s="49"/>
    </row>
    <row r="64" spans="1:3" ht="15.75" x14ac:dyDescent="0.25">
      <c r="A64" s="47"/>
      <c r="B64" s="48"/>
      <c r="C64" s="49" t="str">
        <f>HYPERLINK("#TOCobxInputs.Financing", "Financing")</f>
        <v>Financing</v>
      </c>
    </row>
    <row r="65" spans="1:101" ht="15.75" x14ac:dyDescent="0.25">
      <c r="A65" s="47"/>
      <c r="B65" s="48"/>
      <c r="C65" s="49" t="str">
        <f>HYPERLINK("#TOCobxInputs.Aggregate_sharing_mechanism", "Aggregate sharing mechanism")</f>
        <v>Aggregate sharing mechanism</v>
      </c>
    </row>
    <row r="66" spans="1:101" ht="15.75" x14ac:dyDescent="0.25">
      <c r="A66" s="47"/>
      <c r="B66" s="48"/>
      <c r="C66" s="49" t="str">
        <f>HYPERLINK("#TOCobxInputs.Ex_ante_allowance__ANH_only_", "Ex-ante allowance (ANH only)")</f>
        <v>Ex-ante allowance (ANH only)</v>
      </c>
    </row>
    <row r="67" spans="1:101" ht="15.75" x14ac:dyDescent="0.25">
      <c r="A67" s="47"/>
      <c r="B67" s="48"/>
      <c r="C67" s="49" t="str">
        <f>HYPERLINK("#TOCobxInputs.Model_Constants", "Model Constants")</f>
        <v>Model Constants</v>
      </c>
    </row>
    <row r="68" spans="1:101" ht="15.75" x14ac:dyDescent="0.25">
      <c r="A68" s="47"/>
      <c r="B68" s="48"/>
      <c r="C68" s="49"/>
    </row>
    <row r="69" spans="1:101" ht="15.75" x14ac:dyDescent="0.25">
      <c r="A69" s="4" t="s">
        <v>192</v>
      </c>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row>
    <row r="70" spans="1:101" ht="15.75" x14ac:dyDescent="0.25">
      <c r="A70" s="47"/>
      <c r="B70" s="48"/>
      <c r="C70" s="49"/>
    </row>
    <row r="71" spans="1:101" ht="15.75" x14ac:dyDescent="0.25">
      <c r="A71" s="4" t="s">
        <v>189</v>
      </c>
      <c r="B71" s="4" t="s">
        <v>190</v>
      </c>
      <c r="C71" s="4" t="s">
        <v>191</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row>
    <row r="72" spans="1:101" ht="15.75" x14ac:dyDescent="0.25">
      <c r="A72" s="47"/>
      <c r="B72" s="48" t="str">
        <f>HYPERLINK("#TOCobxTime", "Time")</f>
        <v>Time</v>
      </c>
      <c r="C72" s="49"/>
    </row>
    <row r="73" spans="1:101" ht="15.75" x14ac:dyDescent="0.25">
      <c r="A73" s="47"/>
      <c r="B73" s="48"/>
      <c r="C73" s="49" t="str">
        <f>HYPERLINK("#TOCobxTime.Flags", "Flags")</f>
        <v>Flags</v>
      </c>
    </row>
    <row r="74" spans="1:101" ht="15.75" x14ac:dyDescent="0.25">
      <c r="A74" s="47"/>
      <c r="B74" s="48"/>
      <c r="C74" s="49" t="str">
        <f>HYPERLINK("#TOCobxTime.Flags.Pre_forecast_period", "Pre forecast period")</f>
        <v>Pre forecast period</v>
      </c>
    </row>
    <row r="75" spans="1:101" ht="15.75" x14ac:dyDescent="0.25">
      <c r="A75" s="47"/>
      <c r="B75" s="48"/>
      <c r="C75" s="49"/>
    </row>
    <row r="76" spans="1:101" ht="15.75" x14ac:dyDescent="0.25">
      <c r="A76" s="47"/>
      <c r="B76" s="48"/>
      <c r="C76" s="49" t="str">
        <f>HYPERLINK("#TOCobxTime.Flags.Forecast_period", "Forecast period")</f>
        <v>Forecast period</v>
      </c>
    </row>
    <row r="77" spans="1:101" ht="15.75" x14ac:dyDescent="0.25">
      <c r="A77" s="47"/>
      <c r="B77" s="48"/>
      <c r="C77" s="49"/>
    </row>
    <row r="78" spans="1:101" ht="15.75" x14ac:dyDescent="0.25">
      <c r="A78" s="47"/>
      <c r="B78" s="48"/>
      <c r="C78" s="49" t="str">
        <f>HYPERLINK("#TOCobxTime.Flags.Post_forecast_period", "Post forecast period")</f>
        <v>Post forecast period</v>
      </c>
    </row>
    <row r="79" spans="1:101" ht="15.75" x14ac:dyDescent="0.25">
      <c r="A79" s="47"/>
      <c r="B79" s="48"/>
      <c r="C79" s="49"/>
    </row>
    <row r="80" spans="1:101" ht="15.75" x14ac:dyDescent="0.25">
      <c r="A80" s="47"/>
      <c r="B80" s="48"/>
      <c r="C80" s="49" t="str">
        <f>HYPERLINK("#TOCobxTime.Headers", "Headers")</f>
        <v>Headers</v>
      </c>
    </row>
    <row r="81" spans="1:3" ht="15.75" x14ac:dyDescent="0.25">
      <c r="A81" s="47"/>
      <c r="B81" s="48"/>
      <c r="C81" s="49"/>
    </row>
    <row r="82" spans="1:3" ht="15.75" x14ac:dyDescent="0.25">
      <c r="A82" s="47"/>
      <c r="B82" s="48" t="str">
        <f>HYPERLINK("#TOCobxIndexation", "Indexation")</f>
        <v>Indexation</v>
      </c>
      <c r="C82" s="49"/>
    </row>
    <row r="83" spans="1:3" ht="15.75" x14ac:dyDescent="0.25">
      <c r="A83" s="47"/>
      <c r="B83" s="48"/>
      <c r="C83" s="49"/>
    </row>
    <row r="84" spans="1:3" ht="15.75" x14ac:dyDescent="0.25">
      <c r="A84" s="47"/>
      <c r="B84" s="48" t="str">
        <f>HYPERLINK("#TOCobxBioresources_adjustment", "Bioresources adjustment")</f>
        <v>Bioresources adjustment</v>
      </c>
      <c r="C84" s="49"/>
    </row>
    <row r="85" spans="1:3" ht="15.75" x14ac:dyDescent="0.25">
      <c r="A85" s="47"/>
      <c r="B85" s="48"/>
      <c r="C85" s="49"/>
    </row>
    <row r="86" spans="1:3" ht="15.75" x14ac:dyDescent="0.25">
      <c r="A86" s="47"/>
      <c r="B86" s="48" t="str">
        <f>HYPERLINK("#TOCobxPCD___RPE_adjustments", "PCD &amp; RPE adjustments")</f>
        <v>PCD &amp; RPE adjustments</v>
      </c>
      <c r="C86" s="49"/>
    </row>
    <row r="87" spans="1:3" ht="15.75" x14ac:dyDescent="0.25">
      <c r="A87" s="47"/>
      <c r="B87" s="48"/>
      <c r="C87" s="49" t="str">
        <f>HYPERLINK("#TOCobxPCD___RPE_adjustments.Base_costs", "Base costs")</f>
        <v>Base costs</v>
      </c>
    </row>
    <row r="88" spans="1:3" ht="15.75" x14ac:dyDescent="0.25">
      <c r="A88" s="47"/>
      <c r="B88" s="48"/>
      <c r="C88" s="49" t="str">
        <f>HYPERLINK("#TOCobxPCD___RPE_adjustments.Enhancement_costs", "Enhancement costs")</f>
        <v>Enhancement costs</v>
      </c>
    </row>
    <row r="89" spans="1:3" ht="15.75" x14ac:dyDescent="0.25">
      <c r="A89" s="47"/>
      <c r="B89" s="48"/>
      <c r="C89" s="49"/>
    </row>
    <row r="90" spans="1:3" ht="15.75" x14ac:dyDescent="0.25">
      <c r="A90" s="47"/>
      <c r="B90" s="48" t="str">
        <f>HYPERLINK("#TOCobxFinancing", "Financing")</f>
        <v>Financing</v>
      </c>
      <c r="C90" s="49"/>
    </row>
    <row r="91" spans="1:3" ht="15.75" x14ac:dyDescent="0.25">
      <c r="A91" s="47"/>
      <c r="B91" s="48"/>
      <c r="C91" s="49" t="str">
        <f>HYPERLINK("#TOCobxFinancing.Time_value_of_money", "Time value of money")</f>
        <v>Time value of money</v>
      </c>
    </row>
    <row r="92" spans="1:3" ht="15.75" x14ac:dyDescent="0.25">
      <c r="A92" s="47"/>
      <c r="B92" s="48"/>
      <c r="C92" s="49"/>
    </row>
    <row r="93" spans="1:3" ht="15.75" x14ac:dyDescent="0.25">
      <c r="A93" s="47"/>
      <c r="B93" s="48" t="str">
        <f>HYPERLINK("#TOCobxBase", "Base")</f>
        <v>Base</v>
      </c>
      <c r="C93" s="49"/>
    </row>
    <row r="94" spans="1:3" ht="15.75" x14ac:dyDescent="0.25">
      <c r="A94" s="47"/>
      <c r="B94" s="48"/>
      <c r="C94" s="49" t="str">
        <f>HYPERLINK("#TOCobxBase.Standard_base", "Standard base")</f>
        <v>Standard base</v>
      </c>
    </row>
    <row r="95" spans="1:3" ht="15.75" x14ac:dyDescent="0.25">
      <c r="A95" s="47"/>
      <c r="B95" s="48"/>
      <c r="C95" s="49" t="str">
        <f>HYPERLINK("#TOCobxBase.Standard_base.Actuals", "Actuals")</f>
        <v>Actuals</v>
      </c>
    </row>
    <row r="96" spans="1:3" ht="15.75" x14ac:dyDescent="0.25">
      <c r="A96" s="47"/>
      <c r="B96" s="48"/>
      <c r="C96" s="49"/>
    </row>
    <row r="97" spans="1:3" ht="15.75" x14ac:dyDescent="0.25">
      <c r="A97" s="47"/>
      <c r="B97" s="48"/>
      <c r="C97" s="49" t="str">
        <f>HYPERLINK("#TOCobxBase.Standard_base.Variance", "Variance")</f>
        <v>Variance</v>
      </c>
    </row>
    <row r="98" spans="1:3" ht="15.75" x14ac:dyDescent="0.25">
      <c r="A98" s="47"/>
      <c r="B98" s="48"/>
      <c r="C98" s="49"/>
    </row>
    <row r="99" spans="1:3" ht="15.75" x14ac:dyDescent="0.25">
      <c r="A99" s="47"/>
      <c r="B99" s="48"/>
      <c r="C99" s="49" t="str">
        <f>HYPERLINK("#TOCobxBase.Standard_base.Active_sharing_rate", "Active sharing rate")</f>
        <v>Active sharing rate</v>
      </c>
    </row>
    <row r="100" spans="1:3" ht="15.75" x14ac:dyDescent="0.25">
      <c r="A100" s="47"/>
      <c r="B100" s="48"/>
      <c r="C100" s="49"/>
    </row>
    <row r="101" spans="1:3" ht="15.75" x14ac:dyDescent="0.25">
      <c r="A101" s="47"/>
      <c r="B101" s="48"/>
      <c r="C101" s="49" t="str">
        <f>HYPERLINK("#TOCobxBase.Business_rates", "Business rates")</f>
        <v>Business rates</v>
      </c>
    </row>
    <row r="102" spans="1:3" ht="15.75" x14ac:dyDescent="0.25">
      <c r="A102" s="47"/>
      <c r="B102" s="48"/>
      <c r="C102" s="49" t="str">
        <f>HYPERLINK("#TOCobxBase.Business_rates.Variance", "Variance")</f>
        <v>Variance</v>
      </c>
    </row>
    <row r="103" spans="1:3" ht="15.75" x14ac:dyDescent="0.25">
      <c r="A103" s="47"/>
      <c r="B103" s="48"/>
      <c r="C103" s="49"/>
    </row>
    <row r="104" spans="1:3" ht="15.75" x14ac:dyDescent="0.25">
      <c r="A104" s="47"/>
      <c r="B104" s="48"/>
      <c r="C104" s="49" t="str">
        <f>HYPERLINK("#TOCobxBase.Business_rates.Active_sharing_rate", "Active sharing rate")</f>
        <v>Active sharing rate</v>
      </c>
    </row>
    <row r="105" spans="1:3" ht="15.75" x14ac:dyDescent="0.25">
      <c r="A105" s="47"/>
      <c r="B105" s="48"/>
      <c r="C105" s="49"/>
    </row>
    <row r="106" spans="1:3" ht="15.75" x14ac:dyDescent="0.25">
      <c r="A106" s="47"/>
      <c r="B106" s="48"/>
      <c r="C106" s="49" t="str">
        <f>HYPERLINK("#TOCobxBase.Abstraction___discharge_consents", "Abstraction &amp; discharge consents")</f>
        <v>Abstraction &amp; discharge consents</v>
      </c>
    </row>
    <row r="107" spans="1:3" ht="15.75" x14ac:dyDescent="0.25">
      <c r="A107" s="47"/>
      <c r="B107" s="48"/>
      <c r="C107" s="49" t="str">
        <f>HYPERLINK("#TOCobxBase.Abstraction___discharge_consents.Variance", "Variance")</f>
        <v>Variance</v>
      </c>
    </row>
    <row r="108" spans="1:3" ht="15.75" x14ac:dyDescent="0.25">
      <c r="A108" s="47"/>
      <c r="B108" s="48"/>
      <c r="C108" s="49"/>
    </row>
    <row r="109" spans="1:3" ht="15.75" x14ac:dyDescent="0.25">
      <c r="A109" s="47"/>
      <c r="B109" s="48"/>
      <c r="C109" s="49" t="str">
        <f>HYPERLINK("#TOCobxBase.Abstraction___discharge_consents.Active_sharing_rate", "Active sharing rate")</f>
        <v>Active sharing rate</v>
      </c>
    </row>
    <row r="110" spans="1:3" ht="15.75" x14ac:dyDescent="0.25">
      <c r="A110" s="47"/>
      <c r="B110" s="48"/>
      <c r="C110" s="49"/>
    </row>
    <row r="111" spans="1:3" ht="15.75" x14ac:dyDescent="0.25">
      <c r="A111" s="47"/>
      <c r="B111" s="48"/>
      <c r="C111" s="49" t="str">
        <f>HYPERLINK("#TOCobxBase.Total_base_adjustment", "Total base adjustment")</f>
        <v>Total base adjustment</v>
      </c>
    </row>
    <row r="112" spans="1:3" ht="15.75" x14ac:dyDescent="0.25">
      <c r="A112" s="47"/>
      <c r="B112" s="48"/>
      <c r="C112" s="49"/>
    </row>
    <row r="113" spans="1:3" ht="15.75" x14ac:dyDescent="0.25">
      <c r="A113" s="47"/>
      <c r="B113" s="48" t="str">
        <f>HYPERLINK("#TOCobxEnhancement", "Enhancement")</f>
        <v>Enhancement</v>
      </c>
      <c r="C113" s="49"/>
    </row>
    <row r="114" spans="1:3" ht="15.75" x14ac:dyDescent="0.25">
      <c r="A114" s="47"/>
      <c r="B114" s="48"/>
      <c r="C114" s="49" t="str">
        <f>HYPERLINK("#TOCobxEnhancement.Standard_enhancement", "Standard enhancement")</f>
        <v>Standard enhancement</v>
      </c>
    </row>
    <row r="115" spans="1:3" ht="15.75" x14ac:dyDescent="0.25">
      <c r="A115" s="47"/>
      <c r="B115" s="48"/>
      <c r="C115" s="49" t="str">
        <f>HYPERLINK("#TOCobxEnhancement.Standard_enhancement.Actuals", "Actuals")</f>
        <v>Actuals</v>
      </c>
    </row>
    <row r="116" spans="1:3" ht="15.75" x14ac:dyDescent="0.25">
      <c r="A116" s="47"/>
      <c r="B116" s="48"/>
      <c r="C116" s="49"/>
    </row>
    <row r="117" spans="1:3" ht="15.75" x14ac:dyDescent="0.25">
      <c r="A117" s="47"/>
      <c r="B117" s="48"/>
      <c r="C117" s="49" t="str">
        <f>HYPERLINK("#TOCobxEnhancement.Standard_enhancement.Variance", "Variance")</f>
        <v>Variance</v>
      </c>
    </row>
    <row r="118" spans="1:3" ht="15.75" x14ac:dyDescent="0.25">
      <c r="A118" s="47"/>
      <c r="B118" s="48"/>
      <c r="C118" s="49"/>
    </row>
    <row r="119" spans="1:3" ht="15.75" x14ac:dyDescent="0.25">
      <c r="A119" s="47"/>
      <c r="B119" s="48"/>
      <c r="C119" s="49" t="str">
        <f>HYPERLINK("#TOCobxEnhancement.Standard_enhancement.Active_sharing_rate", "Active sharing rate")</f>
        <v>Active sharing rate</v>
      </c>
    </row>
    <row r="120" spans="1:3" ht="15.75" x14ac:dyDescent="0.25">
      <c r="A120" s="47"/>
      <c r="B120" s="48"/>
      <c r="C120" s="49"/>
    </row>
    <row r="121" spans="1:3" ht="15.75" x14ac:dyDescent="0.25">
      <c r="A121" s="47"/>
      <c r="B121" s="48"/>
      <c r="C121" s="49" t="str">
        <f>HYPERLINK("#TOCobxEnhancement.25_25_cost_sharing", "25:25 cost sharing")</f>
        <v>25:25 cost sharing</v>
      </c>
    </row>
    <row r="122" spans="1:3" ht="15.75" x14ac:dyDescent="0.25">
      <c r="A122" s="47"/>
      <c r="B122" s="48"/>
      <c r="C122" s="49" t="str">
        <f>HYPERLINK("#TOCobxEnhancement.25_25_cost_sharing.Variance", "Variance")</f>
        <v>Variance</v>
      </c>
    </row>
    <row r="123" spans="1:3" ht="15.75" x14ac:dyDescent="0.25">
      <c r="A123" s="47"/>
      <c r="B123" s="48"/>
      <c r="C123" s="49"/>
    </row>
    <row r="124" spans="1:3" ht="15.75" x14ac:dyDescent="0.25">
      <c r="A124" s="47"/>
      <c r="B124" s="48"/>
      <c r="C124" s="49" t="str">
        <f>HYPERLINK("#TOCobxEnhancement.25_25_cost_sharing.Active_sharing_rate", "Active sharing rate")</f>
        <v>Active sharing rate</v>
      </c>
    </row>
    <row r="125" spans="1:3" ht="15.75" x14ac:dyDescent="0.25">
      <c r="A125" s="47"/>
      <c r="B125" s="48"/>
      <c r="C125" s="49"/>
    </row>
    <row r="126" spans="1:3" ht="15.75" x14ac:dyDescent="0.25">
      <c r="A126" s="47"/>
      <c r="B126" s="48"/>
      <c r="C126" s="49" t="str">
        <f>HYPERLINK("#TOCobxEnhancement.40_10_cost_sharing", "40:10 cost sharing")</f>
        <v>40:10 cost sharing</v>
      </c>
    </row>
    <row r="127" spans="1:3" ht="15.75" x14ac:dyDescent="0.25">
      <c r="A127" s="47"/>
      <c r="B127" s="48"/>
      <c r="C127" s="49" t="str">
        <f>HYPERLINK("#TOCobxEnhancement.40_10_cost_sharing.Variance", "Variance")</f>
        <v>Variance</v>
      </c>
    </row>
    <row r="128" spans="1:3" ht="15.75" x14ac:dyDescent="0.25">
      <c r="A128" s="47"/>
      <c r="B128" s="48"/>
      <c r="C128" s="49"/>
    </row>
    <row r="129" spans="1:3" ht="15.75" x14ac:dyDescent="0.25">
      <c r="A129" s="47"/>
      <c r="B129" s="48"/>
      <c r="C129" s="49" t="str">
        <f>HYPERLINK("#TOCobxEnhancement.40_10_cost_sharing.Active_sharing_rate", "Active sharing rate")</f>
        <v>Active sharing rate</v>
      </c>
    </row>
    <row r="130" spans="1:3" ht="15.75" x14ac:dyDescent="0.25">
      <c r="A130" s="47"/>
      <c r="B130" s="48"/>
      <c r="C130" s="49"/>
    </row>
    <row r="131" spans="1:3" ht="15.75" x14ac:dyDescent="0.25">
      <c r="A131" s="47"/>
      <c r="B131" s="48"/>
      <c r="C131" s="49" t="str">
        <f>HYPERLINK("#TOCobxEnhancement.Delivery_mechanism_allowance", "Delivery mechanism allowance")</f>
        <v>Delivery mechanism allowance</v>
      </c>
    </row>
    <row r="132" spans="1:3" ht="15.75" x14ac:dyDescent="0.25">
      <c r="A132" s="47"/>
      <c r="B132" s="48"/>
      <c r="C132" s="49" t="str">
        <f>HYPERLINK("#TOCobxEnhancement.Delivery_mechanism_allowance.Variance", "Variance")</f>
        <v>Variance</v>
      </c>
    </row>
    <row r="133" spans="1:3" ht="15.75" x14ac:dyDescent="0.25">
      <c r="A133" s="47"/>
      <c r="B133" s="48"/>
      <c r="C133" s="49"/>
    </row>
    <row r="134" spans="1:3" ht="15.75" x14ac:dyDescent="0.25">
      <c r="A134" s="47"/>
      <c r="B134" s="48"/>
      <c r="C134" s="49" t="str">
        <f>HYPERLINK("#TOCobxEnhancement.Delivery_mechanism_allowance.Active_sharing_rate", "Active sharing rate")</f>
        <v>Active sharing rate</v>
      </c>
    </row>
    <row r="135" spans="1:3" ht="15.75" x14ac:dyDescent="0.25">
      <c r="A135" s="47"/>
      <c r="B135" s="48"/>
      <c r="C135" s="49"/>
    </row>
    <row r="136" spans="1:3" ht="15.75" x14ac:dyDescent="0.25">
      <c r="A136" s="47"/>
      <c r="B136" s="48"/>
      <c r="C136" s="49" t="str">
        <f>HYPERLINK("#TOCobxEnhancement.PFAS_allowances", "PFAS allowances")</f>
        <v>PFAS allowances</v>
      </c>
    </row>
    <row r="137" spans="1:3" ht="15.75" x14ac:dyDescent="0.25">
      <c r="A137" s="47"/>
      <c r="B137" s="48"/>
      <c r="C137" s="49" t="str">
        <f>HYPERLINK("#TOCobxEnhancement.PFAS_allowances.Variance", "Variance")</f>
        <v>Variance</v>
      </c>
    </row>
    <row r="138" spans="1:3" ht="15.75" x14ac:dyDescent="0.25">
      <c r="A138" s="47"/>
      <c r="B138" s="48"/>
      <c r="C138" s="49"/>
    </row>
    <row r="139" spans="1:3" ht="15.75" x14ac:dyDescent="0.25">
      <c r="A139" s="47"/>
      <c r="B139" s="48"/>
      <c r="C139" s="49" t="str">
        <f>HYPERLINK("#TOCobxEnhancement.PFAS_allowances.Active_sharing_rate", "Active sharing rate")</f>
        <v>Active sharing rate</v>
      </c>
    </row>
    <row r="140" spans="1:3" ht="15.75" x14ac:dyDescent="0.25">
      <c r="A140" s="47"/>
      <c r="B140" s="48"/>
      <c r="C140" s="49"/>
    </row>
    <row r="141" spans="1:3" ht="15.75" x14ac:dyDescent="0.25">
      <c r="A141" s="47"/>
      <c r="B141" s="48"/>
      <c r="C141" s="49" t="str">
        <f>HYPERLINK("#TOCobxEnhancement.Cyber", "Cyber")</f>
        <v>Cyber</v>
      </c>
    </row>
    <row r="142" spans="1:3" ht="15.75" x14ac:dyDescent="0.25">
      <c r="A142" s="47"/>
      <c r="B142" s="48"/>
      <c r="C142" s="49" t="str">
        <f>HYPERLINK("#TOCobxEnhancement.Cyber.Variance", "Variance")</f>
        <v>Variance</v>
      </c>
    </row>
    <row r="143" spans="1:3" ht="15.75" x14ac:dyDescent="0.25">
      <c r="A143" s="47"/>
      <c r="B143" s="48"/>
      <c r="C143" s="49"/>
    </row>
    <row r="144" spans="1:3" ht="15.75" x14ac:dyDescent="0.25">
      <c r="A144" s="47"/>
      <c r="B144" s="48"/>
      <c r="C144" s="49" t="str">
        <f>HYPERLINK("#TOCobxEnhancement.Cyber.Active_sharing_rate", "Active sharing rate")</f>
        <v>Active sharing rate</v>
      </c>
    </row>
    <row r="145" spans="1:3" ht="15.75" x14ac:dyDescent="0.25">
      <c r="A145" s="47"/>
      <c r="B145" s="48"/>
      <c r="C145" s="49"/>
    </row>
    <row r="146" spans="1:3" ht="15.75" x14ac:dyDescent="0.25">
      <c r="A146" s="47"/>
      <c r="B146" s="48"/>
      <c r="C146" s="49" t="str">
        <f>HYPERLINK("#TOCobxEnhancement.Enhanced_engagement_schemes", "Enhanced engagement schemes")</f>
        <v>Enhanced engagement schemes</v>
      </c>
    </row>
    <row r="147" spans="1:3" ht="15.75" x14ac:dyDescent="0.25">
      <c r="A147" s="47"/>
      <c r="B147" s="48"/>
      <c r="C147" s="49" t="str">
        <f>HYPERLINK("#TOCobxEnhancement.Enhanced_engagement_schemes.Variance", "Variance")</f>
        <v>Variance</v>
      </c>
    </row>
    <row r="148" spans="1:3" ht="15.75" x14ac:dyDescent="0.25">
      <c r="A148" s="47"/>
      <c r="B148" s="48"/>
      <c r="C148" s="49"/>
    </row>
    <row r="149" spans="1:3" ht="15.75" x14ac:dyDescent="0.25">
      <c r="A149" s="47"/>
      <c r="B149" s="48"/>
      <c r="C149" s="49" t="str">
        <f>HYPERLINK("#TOCobxEnhancement.Enhanced_engagement_schemes.Active_sharing_rate", "Active sharing rate")</f>
        <v>Active sharing rate</v>
      </c>
    </row>
    <row r="150" spans="1:3" ht="15.75" x14ac:dyDescent="0.25">
      <c r="A150" s="47"/>
      <c r="B150" s="48"/>
      <c r="C150" s="49"/>
    </row>
    <row r="151" spans="1:3" ht="15.75" x14ac:dyDescent="0.25">
      <c r="A151" s="47"/>
      <c r="B151" s="48"/>
      <c r="C151" s="49" t="str">
        <f>HYPERLINK("#TOCobxEnhancement.Large_schemes_gated_process", "Large schemes gated process")</f>
        <v>Large schemes gated process</v>
      </c>
    </row>
    <row r="152" spans="1:3" ht="15.75" x14ac:dyDescent="0.25">
      <c r="A152" s="47"/>
      <c r="B152" s="48"/>
      <c r="C152" s="49" t="str">
        <f>HYPERLINK("#TOCobxEnhancement.Large_schemes_gated_process.Variance", "Variance")</f>
        <v>Variance</v>
      </c>
    </row>
    <row r="153" spans="1:3" ht="15.75" x14ac:dyDescent="0.25">
      <c r="A153" s="47"/>
      <c r="B153" s="48"/>
      <c r="C153" s="49"/>
    </row>
    <row r="154" spans="1:3" ht="15.75" x14ac:dyDescent="0.25">
      <c r="A154" s="47"/>
      <c r="B154" s="48"/>
      <c r="C154" s="49" t="str">
        <f>HYPERLINK("#TOCobxEnhancement.Large_schemes_gated_process.Active_sharing_rate", "Active sharing rate")</f>
        <v>Active sharing rate</v>
      </c>
    </row>
    <row r="155" spans="1:3" ht="15.75" x14ac:dyDescent="0.25">
      <c r="A155" s="47"/>
      <c r="B155" s="48"/>
      <c r="C155" s="49"/>
    </row>
    <row r="156" spans="1:3" ht="15.75" x14ac:dyDescent="0.25">
      <c r="A156" s="47"/>
      <c r="B156" s="48"/>
      <c r="C156" s="49" t="str">
        <f>HYPERLINK("#TOCobxEnhancement.Gated_allowance__TMS_SEW_only_", "Gated allowance (TMS/SEW only)")</f>
        <v>Gated allowance (TMS/SEW only)</v>
      </c>
    </row>
    <row r="157" spans="1:3" ht="15.75" x14ac:dyDescent="0.25">
      <c r="A157" s="47"/>
      <c r="B157" s="48"/>
      <c r="C157" s="49" t="str">
        <f>HYPERLINK("#TOCobxEnhancement.Gated_allowance__TMS_SEW_only_.Variance", "Variance")</f>
        <v>Variance</v>
      </c>
    </row>
    <row r="158" spans="1:3" ht="15.75" x14ac:dyDescent="0.25">
      <c r="A158" s="47"/>
      <c r="B158" s="48"/>
      <c r="C158" s="49"/>
    </row>
    <row r="159" spans="1:3" ht="15.75" x14ac:dyDescent="0.25">
      <c r="A159" s="47"/>
      <c r="B159" s="48"/>
      <c r="C159" s="49" t="str">
        <f>HYPERLINK("#TOCobxEnhancement.Gated_allowance__TMS_SEW_only_.Active_sharing_rate", "Active sharing rate")</f>
        <v>Active sharing rate</v>
      </c>
    </row>
    <row r="160" spans="1:3" ht="15.75" x14ac:dyDescent="0.25">
      <c r="A160" s="47"/>
      <c r="B160" s="48"/>
      <c r="C160" s="49"/>
    </row>
    <row r="161" spans="1:3" ht="15.75" x14ac:dyDescent="0.25">
      <c r="A161" s="47"/>
      <c r="B161" s="48"/>
      <c r="C161" s="49" t="str">
        <f>HYPERLINK("#TOCobxEnhancement.Total_enhancement_adjustment", "Total enhancement adjustment")</f>
        <v>Total enhancement adjustment</v>
      </c>
    </row>
    <row r="162" spans="1:3" ht="15.75" x14ac:dyDescent="0.25">
      <c r="A162" s="47"/>
      <c r="B162" s="48"/>
      <c r="C162" s="49"/>
    </row>
    <row r="163" spans="1:3" ht="15.75" x14ac:dyDescent="0.25">
      <c r="A163" s="47"/>
      <c r="B163" s="48" t="str">
        <f>HYPERLINK("#TOCobxBespoke_items", "Bespoke items")</f>
        <v>Bespoke items</v>
      </c>
      <c r="C163" s="49"/>
    </row>
    <row r="164" spans="1:3" ht="15.75" x14ac:dyDescent="0.25">
      <c r="A164" s="47"/>
      <c r="B164" s="48"/>
      <c r="C164" s="49"/>
    </row>
    <row r="165" spans="1:3" ht="15.75" x14ac:dyDescent="0.25">
      <c r="A165" s="47"/>
      <c r="B165" s="48" t="str">
        <f>HYPERLINK("#TOCobxAggregate_sharing_mechanism", "Aggregate sharing mechanism")</f>
        <v>Aggregate sharing mechanism</v>
      </c>
      <c r="C165" s="49"/>
    </row>
    <row r="166" spans="1:3" ht="15.75" x14ac:dyDescent="0.25">
      <c r="A166" s="47"/>
      <c r="B166" s="48"/>
      <c r="C166" s="49" t="str">
        <f>HYPERLINK("#TOCobxAggregate_sharing_mechanism.Regulated_equity", "Regulated equity")</f>
        <v>Regulated equity</v>
      </c>
    </row>
    <row r="167" spans="1:3" ht="15.75" x14ac:dyDescent="0.25">
      <c r="A167" s="47"/>
      <c r="B167" s="48"/>
      <c r="C167" s="49" t="str">
        <f>HYPERLINK("#TOCobxAggregate_sharing_mechanism.Total_variance", "Total variance")</f>
        <v>Total variance</v>
      </c>
    </row>
    <row r="168" spans="1:3" ht="15.75" x14ac:dyDescent="0.25">
      <c r="A168" s="47"/>
      <c r="B168" s="48"/>
      <c r="C168" s="49" t="str">
        <f>HYPERLINK("#TOCobxAggregate_sharing_mechanism.Total_adjustment", "Total adjustment")</f>
        <v>Total adjustment</v>
      </c>
    </row>
    <row r="169" spans="1:3" ht="15.75" x14ac:dyDescent="0.25">
      <c r="A169" s="47"/>
      <c r="B169" s="48"/>
      <c r="C169" s="49" t="str">
        <f>HYPERLINK("#TOCobxAggregate_sharing_mechanism.Absolute_adjustment_amount", "Absolute adjustment amount")</f>
        <v>Absolute adjustment amount</v>
      </c>
    </row>
    <row r="170" spans="1:3" ht="15.75" x14ac:dyDescent="0.25">
      <c r="A170" s="47"/>
      <c r="B170" s="48"/>
      <c r="C170" s="49" t="str">
        <f>HYPERLINK("#TOCobxAggregate_sharing_mechanism.Adjustment_factor", "Adjustment factor")</f>
        <v>Adjustment factor</v>
      </c>
    </row>
    <row r="171" spans="1:3" ht="15.75" x14ac:dyDescent="0.25">
      <c r="A171" s="47"/>
      <c r="B171" s="48"/>
      <c r="C171" s="49"/>
    </row>
    <row r="172" spans="1:3" ht="15.75" x14ac:dyDescent="0.25">
      <c r="A172" s="47"/>
      <c r="B172" s="48" t="str">
        <f>HYPERLINK("#TOCobxRCV_and_revenue_adjustment", "RCV and revenue adjustment")</f>
        <v>RCV and revenue adjustment</v>
      </c>
      <c r="C172" s="49"/>
    </row>
    <row r="173" spans="1:3" ht="15.75" x14ac:dyDescent="0.25">
      <c r="A173" s="47"/>
      <c r="B173" s="48"/>
      <c r="C173" s="49" t="str">
        <f>HYPERLINK("#TOCobxRCV_and_revenue_adjustment.RCV_adjustment", "RCV adjustment")</f>
        <v>RCV adjustment</v>
      </c>
    </row>
    <row r="174" spans="1:3" ht="15.75" x14ac:dyDescent="0.25">
      <c r="A174" s="47"/>
      <c r="B174" s="48"/>
      <c r="C174" s="49" t="str">
        <f>HYPERLINK("#TOCobxRCV_and_revenue_adjustment.Revenue_adjustment", "Revenue adjustment")</f>
        <v>Revenue adjustment</v>
      </c>
    </row>
    <row r="175" spans="1:3" ht="15.75" x14ac:dyDescent="0.25">
      <c r="A175" s="47"/>
      <c r="B175" s="48"/>
      <c r="C175" s="49"/>
    </row>
    <row r="176" spans="1:3" ht="15.75" x14ac:dyDescent="0.25">
      <c r="A176" s="47"/>
      <c r="B176" s="48" t="str">
        <f>HYPERLINK("#TOCobxModel_Checks_and_Alerts", "Model Checks and Alerts")</f>
        <v>Model Checks and Alerts</v>
      </c>
      <c r="C176" s="49"/>
    </row>
    <row r="177" spans="1:3" ht="15.75" x14ac:dyDescent="0.25">
      <c r="A177" s="47"/>
      <c r="B177" s="48"/>
      <c r="C177" s="49" t="str">
        <f>HYPERLINK("#TOCobxModel_Checks_and_Alerts.Model_Checks", "Model Checks")</f>
        <v>Model Checks</v>
      </c>
    </row>
    <row r="178" spans="1:3" ht="15.75" x14ac:dyDescent="0.25">
      <c r="A178" s="47"/>
      <c r="B178" s="48"/>
      <c r="C178" s="49" t="str">
        <f>HYPERLINK("#TOCobxModel_Checks_and_Alerts.Model_Checks.Modelling_period_check", "Modelling period check")</f>
        <v>Modelling period check</v>
      </c>
    </row>
    <row r="179" spans="1:3" ht="15.75" x14ac:dyDescent="0.25">
      <c r="A179" s="47"/>
      <c r="B179" s="48"/>
      <c r="C179" s="49"/>
    </row>
    <row r="180" spans="1:3" ht="15.75" x14ac:dyDescent="0.25">
      <c r="A180" s="47"/>
      <c r="B180" s="48"/>
      <c r="C180" s="49" t="str">
        <f>HYPERLINK("#TOCobxModel_Checks_and_Alerts.Model_Checks.Post_ASM_adjustment_by_control_check", "Post ASM adjustment by control check")</f>
        <v>Post ASM adjustment by control check</v>
      </c>
    </row>
    <row r="181" spans="1:3" ht="15.75" x14ac:dyDescent="0.25">
      <c r="A181" s="47"/>
      <c r="B181" s="48"/>
      <c r="C181" s="49"/>
    </row>
    <row r="182" spans="1:3" ht="15.75" x14ac:dyDescent="0.25">
      <c r="A182" s="47"/>
      <c r="B182" s="48"/>
      <c r="C182" s="49"/>
    </row>
    <row r="183" spans="1:3" ht="15.75" x14ac:dyDescent="0.25">
      <c r="A183" s="47"/>
      <c r="B183" s="48"/>
      <c r="C183" s="49"/>
    </row>
    <row r="184" spans="1:3" ht="15.75" x14ac:dyDescent="0.25">
      <c r="A184" s="47"/>
      <c r="B184" s="48"/>
      <c r="C184" s="49"/>
    </row>
    <row r="185" spans="1:3" ht="15.75" x14ac:dyDescent="0.25">
      <c r="A185" s="47"/>
      <c r="B185" s="48"/>
      <c r="C185" s="49"/>
    </row>
    <row r="186" spans="1:3" ht="15.75" x14ac:dyDescent="0.25">
      <c r="A186" s="47"/>
      <c r="B186" s="48"/>
      <c r="C186" s="49"/>
    </row>
    <row r="187" spans="1:3" ht="15.75" x14ac:dyDescent="0.25">
      <c r="A187" s="47"/>
      <c r="B187" s="48"/>
      <c r="C187" s="49"/>
    </row>
    <row r="188" spans="1:3" ht="15.75" x14ac:dyDescent="0.25">
      <c r="A188" s="47"/>
      <c r="B188" s="48"/>
      <c r="C188" s="49"/>
    </row>
    <row r="189" spans="1:3" ht="15.75" x14ac:dyDescent="0.25">
      <c r="A189" s="47"/>
      <c r="B189" s="48"/>
      <c r="C189" s="49"/>
    </row>
    <row r="190" spans="1:3" ht="15.75" x14ac:dyDescent="0.25">
      <c r="A190" s="47"/>
      <c r="B190" s="48"/>
      <c r="C190" s="49"/>
    </row>
    <row r="191" spans="1:3" ht="15.75" x14ac:dyDescent="0.25">
      <c r="A191" s="47"/>
      <c r="B191" s="48"/>
      <c r="C191" s="49"/>
    </row>
    <row r="192" spans="1:3" ht="15.75" x14ac:dyDescent="0.25">
      <c r="A192" s="47"/>
      <c r="B192" s="48"/>
      <c r="C192" s="49"/>
    </row>
    <row r="193" spans="1:3" ht="15.75" x14ac:dyDescent="0.25">
      <c r="A193" s="47"/>
      <c r="B193" s="48"/>
      <c r="C193" s="49"/>
    </row>
    <row r="194" spans="1:3" ht="15.75" x14ac:dyDescent="0.25">
      <c r="A194" s="47"/>
      <c r="B194" s="48"/>
      <c r="C194" s="49"/>
    </row>
    <row r="195" spans="1:3" ht="15.75" x14ac:dyDescent="0.25">
      <c r="A195" s="47"/>
      <c r="B195" s="48"/>
      <c r="C195" s="49"/>
    </row>
    <row r="196" spans="1:3" ht="15.75" x14ac:dyDescent="0.25">
      <c r="A196" s="47"/>
      <c r="B196" s="48"/>
      <c r="C196" s="49"/>
    </row>
    <row r="197" spans="1:3" ht="15.75" x14ac:dyDescent="0.25">
      <c r="A197" s="47"/>
      <c r="B197" s="48"/>
      <c r="C197" s="49"/>
    </row>
    <row r="198" spans="1:3" ht="15.75" x14ac:dyDescent="0.25">
      <c r="A198" s="47"/>
      <c r="B198" s="48"/>
      <c r="C198" s="49"/>
    </row>
    <row r="199" spans="1:3" ht="15.75" x14ac:dyDescent="0.25">
      <c r="A199" s="47"/>
      <c r="B199" s="48"/>
      <c r="C199" s="49"/>
    </row>
    <row r="200" spans="1:3" ht="15.75" x14ac:dyDescent="0.25">
      <c r="A200" s="47"/>
      <c r="B200" s="48"/>
      <c r="C200" s="49"/>
    </row>
    <row r="201" spans="1:3" ht="15.75" x14ac:dyDescent="0.25">
      <c r="A201" s="47"/>
      <c r="B201" s="48"/>
      <c r="C201" s="49"/>
    </row>
    <row r="202" spans="1:3" ht="15.75" x14ac:dyDescent="0.25">
      <c r="A202" s="47"/>
      <c r="B202" s="48"/>
      <c r="C202" s="49"/>
    </row>
    <row r="203" spans="1:3" ht="15.75" x14ac:dyDescent="0.25">
      <c r="A203" s="47"/>
      <c r="B203" s="48"/>
      <c r="C203" s="49"/>
    </row>
    <row r="204" spans="1:3" ht="15.75" x14ac:dyDescent="0.25">
      <c r="A204" s="47"/>
      <c r="B204" s="48"/>
      <c r="C204" s="49"/>
    </row>
    <row r="205" spans="1:3" ht="15.75" x14ac:dyDescent="0.25">
      <c r="A205" s="47"/>
      <c r="B205" s="48"/>
      <c r="C205" s="49"/>
    </row>
    <row r="206" spans="1:3" ht="15.75" x14ac:dyDescent="0.25">
      <c r="A206" s="47"/>
      <c r="B206" s="48"/>
      <c r="C206" s="49"/>
    </row>
    <row r="207" spans="1:3" ht="15.75" x14ac:dyDescent="0.25">
      <c r="A207" s="47"/>
      <c r="B207" s="48"/>
      <c r="C207" s="49"/>
    </row>
    <row r="208" spans="1:3" ht="15.75" x14ac:dyDescent="0.25">
      <c r="A208" s="47"/>
      <c r="B208" s="48"/>
      <c r="C208" s="49"/>
    </row>
    <row r="209" spans="1:3" ht="15.75" x14ac:dyDescent="0.25">
      <c r="A209" s="47"/>
      <c r="B209" s="48"/>
      <c r="C209" s="49"/>
    </row>
    <row r="210" spans="1:3" ht="15.75" x14ac:dyDescent="0.25">
      <c r="A210" s="47"/>
      <c r="B210" s="48"/>
      <c r="C210" s="49"/>
    </row>
    <row r="211" spans="1:3" ht="15.75" x14ac:dyDescent="0.25">
      <c r="A211" s="47"/>
      <c r="B211" s="48"/>
      <c r="C211" s="49"/>
    </row>
    <row r="212" spans="1:3" ht="15.75" x14ac:dyDescent="0.25">
      <c r="A212" s="47"/>
      <c r="B212" s="48"/>
      <c r="C212" s="49"/>
    </row>
    <row r="213" spans="1:3" ht="15.75" x14ac:dyDescent="0.25">
      <c r="A213" s="47"/>
      <c r="B213" s="48"/>
      <c r="C213" s="49"/>
    </row>
    <row r="214" spans="1:3" ht="15.75" x14ac:dyDescent="0.25">
      <c r="A214" s="47"/>
      <c r="B214" s="48"/>
      <c r="C214" s="49"/>
    </row>
    <row r="215" spans="1:3" ht="15.75" x14ac:dyDescent="0.25">
      <c r="A215" s="47"/>
      <c r="B215" s="48"/>
      <c r="C215" s="49"/>
    </row>
    <row r="216" spans="1:3" ht="15.75" x14ac:dyDescent="0.25">
      <c r="A216" s="47"/>
      <c r="B216" s="48"/>
      <c r="C216" s="49"/>
    </row>
    <row r="217" spans="1:3" ht="15.75" x14ac:dyDescent="0.25">
      <c r="A217" s="47"/>
      <c r="B217" s="48"/>
      <c r="C217" s="49"/>
    </row>
    <row r="218" spans="1:3" ht="15.75" x14ac:dyDescent="0.25">
      <c r="A218" s="47"/>
      <c r="B218" s="48"/>
      <c r="C218" s="49"/>
    </row>
    <row r="219" spans="1:3" ht="15.75" x14ac:dyDescent="0.25">
      <c r="A219" s="47"/>
      <c r="B219" s="48"/>
      <c r="C219" s="49"/>
    </row>
    <row r="220" spans="1:3" ht="15.75" x14ac:dyDescent="0.25">
      <c r="A220" s="47"/>
      <c r="B220" s="48"/>
      <c r="C220" s="49"/>
    </row>
    <row r="221" spans="1:3" ht="15.75" x14ac:dyDescent="0.25">
      <c r="A221" s="47"/>
      <c r="B221" s="48"/>
      <c r="C221" s="49"/>
    </row>
    <row r="222" spans="1:3" ht="15.75" x14ac:dyDescent="0.25">
      <c r="A222" s="47"/>
      <c r="B222" s="48"/>
      <c r="C222" s="49"/>
    </row>
    <row r="223" spans="1:3" ht="15.75" x14ac:dyDescent="0.25">
      <c r="A223" s="47"/>
      <c r="B223" s="48"/>
      <c r="C223" s="49"/>
    </row>
    <row r="224" spans="1:3" ht="15.75" x14ac:dyDescent="0.25">
      <c r="A224" s="47"/>
      <c r="B224" s="48"/>
      <c r="C224" s="49"/>
    </row>
    <row r="225" spans="1:3" ht="15.75" x14ac:dyDescent="0.25">
      <c r="A225" s="47"/>
      <c r="B225" s="48"/>
      <c r="C225" s="49"/>
    </row>
    <row r="226" spans="1:3" ht="15.75" x14ac:dyDescent="0.25">
      <c r="A226" s="47"/>
      <c r="B226" s="48"/>
      <c r="C226" s="49"/>
    </row>
    <row r="227" spans="1:3" ht="15.75" x14ac:dyDescent="0.25">
      <c r="A227" s="47"/>
      <c r="B227" s="48"/>
      <c r="C227" s="49"/>
    </row>
    <row r="228" spans="1:3" ht="15.75" x14ac:dyDescent="0.25">
      <c r="A228" s="47"/>
      <c r="B228" s="48"/>
      <c r="C228" s="49"/>
    </row>
    <row r="229" spans="1:3" ht="15.75" x14ac:dyDescent="0.25">
      <c r="A229" s="47"/>
      <c r="B229" s="48"/>
      <c r="C229" s="49"/>
    </row>
    <row r="230" spans="1:3" ht="15.75" x14ac:dyDescent="0.25">
      <c r="A230" s="47"/>
      <c r="B230" s="48"/>
      <c r="C230" s="49"/>
    </row>
    <row r="231" spans="1:3" ht="15.75" x14ac:dyDescent="0.25">
      <c r="A231" s="47"/>
      <c r="B231" s="48"/>
      <c r="C231" s="49"/>
    </row>
    <row r="232" spans="1:3" ht="15.75" x14ac:dyDescent="0.25">
      <c r="A232" s="47"/>
      <c r="B232" s="48"/>
      <c r="C232" s="49"/>
    </row>
    <row r="233" spans="1:3" ht="15.75" x14ac:dyDescent="0.25">
      <c r="A233" s="47"/>
      <c r="B233" s="48"/>
      <c r="C233" s="49"/>
    </row>
    <row r="234" spans="1:3" ht="15.75" x14ac:dyDescent="0.25">
      <c r="A234" s="47"/>
      <c r="B234" s="48"/>
      <c r="C234" s="49"/>
    </row>
    <row r="235" spans="1:3" ht="15.75" x14ac:dyDescent="0.25">
      <c r="A235" s="47"/>
      <c r="B235" s="48"/>
      <c r="C235" s="49"/>
    </row>
    <row r="236" spans="1:3" ht="15.75" x14ac:dyDescent="0.25">
      <c r="A236" s="47"/>
      <c r="B236" s="48"/>
      <c r="C236" s="49"/>
    </row>
    <row r="237" spans="1:3" ht="15.75" x14ac:dyDescent="0.25">
      <c r="A237" s="47"/>
      <c r="B237" s="48"/>
      <c r="C237" s="49"/>
    </row>
    <row r="238" spans="1:3" ht="15.75" x14ac:dyDescent="0.25">
      <c r="A238" s="47"/>
      <c r="B238" s="48"/>
      <c r="C238" s="49"/>
    </row>
    <row r="239" spans="1:3" ht="15.75" x14ac:dyDescent="0.25">
      <c r="A239" s="47"/>
      <c r="B239" s="48"/>
      <c r="C239" s="49"/>
    </row>
    <row r="240" spans="1:3" ht="15.75" x14ac:dyDescent="0.25">
      <c r="A240" s="47"/>
      <c r="B240" s="48"/>
      <c r="C240" s="49"/>
    </row>
    <row r="241" spans="1:3" ht="15.75" x14ac:dyDescent="0.25">
      <c r="A241" s="47"/>
      <c r="B241" s="48"/>
      <c r="C241" s="49"/>
    </row>
    <row r="242" spans="1:3" ht="15.75" x14ac:dyDescent="0.25">
      <c r="A242" s="47"/>
      <c r="B242" s="48"/>
      <c r="C242" s="49"/>
    </row>
    <row r="243" spans="1:3" ht="15.75" x14ac:dyDescent="0.25">
      <c r="A243" s="47"/>
      <c r="B243" s="48"/>
      <c r="C243" s="49"/>
    </row>
    <row r="244" spans="1:3" ht="15.75" x14ac:dyDescent="0.25">
      <c r="A244" s="47"/>
      <c r="B244" s="48"/>
      <c r="C244" s="49"/>
    </row>
    <row r="245" spans="1:3" ht="15.75" x14ac:dyDescent="0.25">
      <c r="A245" s="47"/>
      <c r="B245" s="48"/>
      <c r="C245" s="49"/>
    </row>
    <row r="246" spans="1:3" ht="15.75" x14ac:dyDescent="0.25">
      <c r="A246" s="47"/>
      <c r="B246" s="48"/>
      <c r="C246" s="49"/>
    </row>
    <row r="247" spans="1:3" ht="15.75" x14ac:dyDescent="0.25">
      <c r="A247" s="47"/>
      <c r="B247" s="48"/>
      <c r="C247" s="49"/>
    </row>
    <row r="248" spans="1:3" ht="15.75" x14ac:dyDescent="0.25">
      <c r="A248" s="47"/>
      <c r="B248" s="48"/>
      <c r="C248" s="49"/>
    </row>
    <row r="249" spans="1:3" ht="15.75" x14ac:dyDescent="0.25">
      <c r="A249" s="47"/>
      <c r="B249" s="48"/>
      <c r="C249" s="49"/>
    </row>
    <row r="250" spans="1:3" ht="15.75" x14ac:dyDescent="0.25">
      <c r="A250" s="47"/>
      <c r="B250" s="48"/>
      <c r="C250" s="49"/>
    </row>
    <row r="251" spans="1:3" ht="15.75" x14ac:dyDescent="0.25">
      <c r="A251" s="47"/>
      <c r="B251" s="48"/>
      <c r="C251" s="49"/>
    </row>
    <row r="252" spans="1:3" ht="15.75" x14ac:dyDescent="0.25">
      <c r="A252" s="47"/>
      <c r="B252" s="48"/>
      <c r="C252" s="49"/>
    </row>
    <row r="253" spans="1:3" ht="15.75" x14ac:dyDescent="0.25">
      <c r="A253" s="47"/>
      <c r="B253" s="48"/>
      <c r="C253" s="49"/>
    </row>
    <row r="254" spans="1:3" ht="15.75" x14ac:dyDescent="0.25">
      <c r="A254" s="47"/>
      <c r="B254" s="48"/>
      <c r="C254" s="49"/>
    </row>
    <row r="255" spans="1:3" ht="15.75" x14ac:dyDescent="0.25">
      <c r="A255" s="47"/>
      <c r="B255" s="48"/>
      <c r="C255" s="49"/>
    </row>
    <row r="256" spans="1:3" ht="15.75" x14ac:dyDescent="0.25">
      <c r="A256" s="47"/>
      <c r="B256" s="48"/>
      <c r="C256" s="49"/>
    </row>
    <row r="257" spans="1:3" ht="15.75" x14ac:dyDescent="0.25">
      <c r="A257" s="47"/>
      <c r="B257" s="48"/>
      <c r="C257" s="49"/>
    </row>
    <row r="258" spans="1:3" ht="15.75" x14ac:dyDescent="0.25">
      <c r="A258" s="47"/>
      <c r="B258" s="48"/>
      <c r="C258" s="49"/>
    </row>
    <row r="259" spans="1:3" ht="15.75" x14ac:dyDescent="0.25">
      <c r="A259" s="47"/>
      <c r="B259" s="48"/>
      <c r="C259" s="49"/>
    </row>
    <row r="260" spans="1:3" ht="15.75" x14ac:dyDescent="0.25">
      <c r="A260" s="47"/>
      <c r="B260" s="48"/>
      <c r="C260" s="49"/>
    </row>
    <row r="261" spans="1:3" ht="15.75" x14ac:dyDescent="0.25">
      <c r="A261" s="47"/>
      <c r="B261" s="48"/>
      <c r="C261" s="49"/>
    </row>
    <row r="262" spans="1:3" ht="15.75" x14ac:dyDescent="0.25">
      <c r="A262" s="47"/>
      <c r="B262" s="48"/>
      <c r="C262" s="49"/>
    </row>
    <row r="263" spans="1:3" ht="15.75" x14ac:dyDescent="0.25">
      <c r="A263" s="47"/>
      <c r="B263" s="48"/>
      <c r="C263" s="49"/>
    </row>
    <row r="264" spans="1:3" ht="15.75" x14ac:dyDescent="0.25">
      <c r="A264" s="47"/>
      <c r="B264" s="48"/>
      <c r="C264" s="49"/>
    </row>
    <row r="265" spans="1:3" ht="15.75" x14ac:dyDescent="0.25">
      <c r="A265" s="47"/>
      <c r="B265" s="48"/>
      <c r="C265" s="49"/>
    </row>
    <row r="266" spans="1:3" ht="15.75" x14ac:dyDescent="0.25">
      <c r="A266" s="47"/>
      <c r="B266" s="48"/>
      <c r="C266" s="49"/>
    </row>
    <row r="267" spans="1:3" ht="15.75" x14ac:dyDescent="0.25">
      <c r="A267" s="47"/>
      <c r="B267" s="48"/>
      <c r="C267" s="49"/>
    </row>
    <row r="268" spans="1:3" ht="15.75" x14ac:dyDescent="0.25">
      <c r="A268" s="47"/>
      <c r="B268" s="48"/>
      <c r="C268" s="49"/>
    </row>
    <row r="269" spans="1:3" ht="15.75" x14ac:dyDescent="0.25">
      <c r="A269" s="47"/>
      <c r="B269" s="48"/>
      <c r="C269" s="49"/>
    </row>
    <row r="270" spans="1:3" ht="15.75" x14ac:dyDescent="0.25">
      <c r="A270" s="47"/>
      <c r="B270" s="48"/>
      <c r="C270" s="49"/>
    </row>
    <row r="271" spans="1:3" ht="15.75" x14ac:dyDescent="0.25">
      <c r="A271" s="47"/>
      <c r="B271" s="48"/>
      <c r="C271" s="49"/>
    </row>
    <row r="272" spans="1:3" ht="15.75" x14ac:dyDescent="0.25">
      <c r="A272" s="47"/>
      <c r="B272" s="48"/>
      <c r="C272" s="49"/>
    </row>
    <row r="273" spans="1:3" ht="15.75" x14ac:dyDescent="0.25">
      <c r="A273" s="47"/>
      <c r="B273" s="48"/>
      <c r="C273" s="49"/>
    </row>
    <row r="274" spans="1:3" ht="15.75" x14ac:dyDescent="0.25">
      <c r="A274" s="47"/>
      <c r="B274" s="48"/>
      <c r="C274" s="49"/>
    </row>
    <row r="275" spans="1:3" ht="15.75" x14ac:dyDescent="0.25">
      <c r="A275" s="47"/>
      <c r="B275" s="48"/>
      <c r="C275" s="49"/>
    </row>
    <row r="276" spans="1:3" ht="15.75" x14ac:dyDescent="0.25">
      <c r="A276" s="47"/>
      <c r="B276" s="48"/>
      <c r="C276" s="49"/>
    </row>
    <row r="277" spans="1:3" ht="15.75" x14ac:dyDescent="0.25">
      <c r="A277" s="47"/>
      <c r="B277" s="48"/>
      <c r="C277" s="49"/>
    </row>
    <row r="278" spans="1:3" ht="15.75" x14ac:dyDescent="0.25">
      <c r="A278" s="47"/>
      <c r="B278" s="48"/>
      <c r="C278" s="49"/>
    </row>
    <row r="279" spans="1:3" ht="15.75" x14ac:dyDescent="0.25">
      <c r="A279" s="47"/>
      <c r="B279" s="48"/>
      <c r="C279" s="49"/>
    </row>
    <row r="280" spans="1:3" ht="15.75" x14ac:dyDescent="0.25">
      <c r="A280" s="47"/>
      <c r="B280" s="48"/>
      <c r="C280" s="49"/>
    </row>
    <row r="281" spans="1:3" ht="15.75" x14ac:dyDescent="0.25">
      <c r="A281" s="47"/>
      <c r="B281" s="48"/>
      <c r="C281" s="49"/>
    </row>
    <row r="282" spans="1:3" ht="15.75" x14ac:dyDescent="0.25">
      <c r="A282" s="47"/>
      <c r="B282" s="48"/>
      <c r="C282" s="49"/>
    </row>
    <row r="283" spans="1:3" ht="15.75" x14ac:dyDescent="0.25">
      <c r="A283" s="47"/>
      <c r="B283" s="48"/>
      <c r="C283" s="49"/>
    </row>
    <row r="284" spans="1:3" ht="15.75" x14ac:dyDescent="0.25">
      <c r="A284" s="47"/>
      <c r="B284" s="48"/>
      <c r="C284" s="49"/>
    </row>
    <row r="285" spans="1:3" ht="15.75" x14ac:dyDescent="0.25">
      <c r="A285" s="47"/>
      <c r="B285" s="48"/>
      <c r="C285" s="49"/>
    </row>
    <row r="286" spans="1:3" ht="15.75" x14ac:dyDescent="0.25">
      <c r="A286" s="47"/>
      <c r="B286" s="48"/>
      <c r="C286" s="49"/>
    </row>
    <row r="287" spans="1:3" ht="15.75" x14ac:dyDescent="0.25">
      <c r="A287" s="47"/>
      <c r="B287" s="48"/>
      <c r="C287" s="49"/>
    </row>
    <row r="288" spans="1:3" ht="15.75" x14ac:dyDescent="0.25">
      <c r="A288" s="47"/>
      <c r="B288" s="48"/>
      <c r="C288" s="49"/>
    </row>
    <row r="289" spans="1:3" ht="15.75" x14ac:dyDescent="0.25">
      <c r="A289" s="47"/>
      <c r="B289" s="48"/>
      <c r="C289" s="49"/>
    </row>
    <row r="290" spans="1:3" ht="15.75" x14ac:dyDescent="0.25">
      <c r="A290" s="47"/>
      <c r="B290" s="48"/>
      <c r="C290" s="49"/>
    </row>
    <row r="291" spans="1:3" ht="15.75" x14ac:dyDescent="0.25">
      <c r="A291" s="47"/>
      <c r="B291" s="48"/>
      <c r="C291" s="49"/>
    </row>
    <row r="292" spans="1:3" ht="15.75" x14ac:dyDescent="0.25">
      <c r="A292" s="47"/>
      <c r="B292" s="48"/>
      <c r="C292" s="49"/>
    </row>
    <row r="293" spans="1:3" ht="15.75" x14ac:dyDescent="0.25">
      <c r="A293" s="47"/>
      <c r="B293" s="48"/>
      <c r="C293" s="49"/>
    </row>
    <row r="294" spans="1:3" ht="15.75" x14ac:dyDescent="0.25">
      <c r="A294" s="47"/>
      <c r="B294" s="48"/>
      <c r="C294" s="49"/>
    </row>
    <row r="295" spans="1:3" ht="15.75" x14ac:dyDescent="0.25">
      <c r="A295" s="47"/>
      <c r="B295" s="48"/>
      <c r="C295" s="49"/>
    </row>
    <row r="296" spans="1:3" ht="15.75" x14ac:dyDescent="0.25">
      <c r="A296" s="47"/>
      <c r="B296" s="48"/>
      <c r="C296" s="49"/>
    </row>
    <row r="297" spans="1:3" ht="15.75" x14ac:dyDescent="0.25">
      <c r="A297" s="47"/>
      <c r="B297" s="48"/>
      <c r="C297" s="49"/>
    </row>
    <row r="298" spans="1:3" ht="15.75" x14ac:dyDescent="0.25">
      <c r="A298" s="47"/>
      <c r="B298" s="48"/>
      <c r="C298" s="49"/>
    </row>
    <row r="299" spans="1:3" ht="15.75" x14ac:dyDescent="0.25">
      <c r="A299" s="47"/>
      <c r="B299" s="48"/>
      <c r="C299" s="49"/>
    </row>
    <row r="300" spans="1:3" ht="15.75" x14ac:dyDescent="0.25">
      <c r="A300" s="47"/>
      <c r="B300" s="48"/>
      <c r="C300" s="49"/>
    </row>
    <row r="301" spans="1:3" ht="15.75" x14ac:dyDescent="0.25">
      <c r="A301" s="47"/>
      <c r="B301" s="48"/>
      <c r="C301" s="49"/>
    </row>
    <row r="302" spans="1:3" ht="15.75" x14ac:dyDescent="0.25">
      <c r="A302" s="47"/>
      <c r="B302" s="48"/>
      <c r="C302" s="49"/>
    </row>
    <row r="303" spans="1:3" ht="15.75" x14ac:dyDescent="0.25">
      <c r="A303" s="47"/>
      <c r="B303" s="48"/>
      <c r="C303" s="49"/>
    </row>
    <row r="304" spans="1:3" ht="15.75" x14ac:dyDescent="0.25">
      <c r="A304" s="47"/>
      <c r="B304" s="48"/>
      <c r="C304" s="49"/>
    </row>
    <row r="305" spans="1:3" ht="15.75" x14ac:dyDescent="0.25">
      <c r="A305" s="47"/>
      <c r="B305" s="48"/>
      <c r="C305" s="49"/>
    </row>
    <row r="306" spans="1:3" ht="15.75" x14ac:dyDescent="0.25">
      <c r="A306" s="47"/>
      <c r="B306" s="48"/>
      <c r="C306" s="49"/>
    </row>
    <row r="307" spans="1:3" ht="15.75" x14ac:dyDescent="0.25">
      <c r="A307" s="47"/>
      <c r="B307" s="48"/>
      <c r="C307" s="49"/>
    </row>
    <row r="308" spans="1:3" ht="15.75" x14ac:dyDescent="0.25">
      <c r="A308" s="47"/>
      <c r="B308" s="48"/>
      <c r="C308" s="49"/>
    </row>
    <row r="309" spans="1:3" ht="15.75" x14ac:dyDescent="0.25">
      <c r="A309" s="47"/>
      <c r="B309" s="48"/>
      <c r="C309" s="49"/>
    </row>
    <row r="310" spans="1:3" ht="15.75" x14ac:dyDescent="0.25">
      <c r="A310" s="47"/>
      <c r="B310" s="48"/>
      <c r="C310" s="49"/>
    </row>
    <row r="311" spans="1:3" ht="15.75" x14ac:dyDescent="0.25">
      <c r="A311" s="47"/>
      <c r="B311" s="48"/>
      <c r="C311" s="49"/>
    </row>
    <row r="312" spans="1:3" ht="15.75" x14ac:dyDescent="0.25">
      <c r="A312" s="47"/>
      <c r="B312" s="48"/>
      <c r="C312" s="49"/>
    </row>
    <row r="313" spans="1:3" ht="15.75" x14ac:dyDescent="0.25">
      <c r="A313" s="47"/>
      <c r="B313" s="48"/>
      <c r="C313" s="49"/>
    </row>
    <row r="314" spans="1:3" ht="15.75" x14ac:dyDescent="0.25">
      <c r="A314" s="47"/>
      <c r="B314" s="48"/>
      <c r="C314" s="49"/>
    </row>
    <row r="315" spans="1:3" ht="15.75" x14ac:dyDescent="0.25">
      <c r="A315" s="47"/>
      <c r="B315" s="48"/>
      <c r="C315" s="49"/>
    </row>
    <row r="316" spans="1:3" ht="15.75" x14ac:dyDescent="0.25">
      <c r="A316" s="47"/>
      <c r="B316" s="48"/>
      <c r="C316" s="49"/>
    </row>
    <row r="317" spans="1:3" ht="15.75" x14ac:dyDescent="0.25">
      <c r="A317" s="47"/>
      <c r="B317" s="48"/>
      <c r="C317" s="49"/>
    </row>
    <row r="318" spans="1:3" ht="15.75" x14ac:dyDescent="0.25">
      <c r="A318" s="47"/>
      <c r="B318" s="48"/>
      <c r="C318" s="49"/>
    </row>
    <row r="319" spans="1:3" ht="15.75" x14ac:dyDescent="0.25">
      <c r="A319" s="47"/>
      <c r="B319" s="48"/>
      <c r="C319" s="49"/>
    </row>
    <row r="320" spans="1:3" ht="15.75" x14ac:dyDescent="0.25">
      <c r="A320" s="47"/>
      <c r="B320" s="48"/>
      <c r="C320" s="49"/>
    </row>
    <row r="321" spans="1:3" ht="15.75" x14ac:dyDescent="0.25">
      <c r="A321" s="47"/>
      <c r="B321" s="48"/>
      <c r="C321" s="49"/>
    </row>
    <row r="322" spans="1:3" ht="15.75" x14ac:dyDescent="0.25">
      <c r="A322" s="47"/>
      <c r="B322" s="48"/>
      <c r="C322" s="49"/>
    </row>
    <row r="323" spans="1:3" ht="15.75" x14ac:dyDescent="0.25">
      <c r="A323" s="47"/>
      <c r="B323" s="48"/>
      <c r="C323" s="49"/>
    </row>
    <row r="324" spans="1:3" ht="15.75" x14ac:dyDescent="0.25">
      <c r="A324" s="47"/>
      <c r="B324" s="48"/>
      <c r="C324" s="49"/>
    </row>
    <row r="325" spans="1:3" ht="15.75" x14ac:dyDescent="0.25">
      <c r="A325" s="47"/>
      <c r="B325" s="48"/>
      <c r="C325" s="49"/>
    </row>
    <row r="326" spans="1:3" ht="15.75" x14ac:dyDescent="0.25">
      <c r="A326" s="47"/>
      <c r="B326" s="48"/>
      <c r="C326" s="49"/>
    </row>
    <row r="327" spans="1:3" ht="15.75" x14ac:dyDescent="0.25">
      <c r="A327" s="47"/>
      <c r="B327" s="48"/>
      <c r="C327" s="49"/>
    </row>
    <row r="328" spans="1:3" ht="15.75" x14ac:dyDescent="0.25">
      <c r="A328" s="47"/>
      <c r="B328" s="48"/>
      <c r="C328" s="49"/>
    </row>
    <row r="329" spans="1:3" ht="15.75" x14ac:dyDescent="0.25">
      <c r="A329" s="47"/>
      <c r="B329" s="48"/>
      <c r="C329" s="49"/>
    </row>
    <row r="330" spans="1:3" ht="15.75" x14ac:dyDescent="0.25">
      <c r="A330" s="47"/>
      <c r="B330" s="48"/>
      <c r="C330" s="49"/>
    </row>
    <row r="331" spans="1:3" ht="15.75" x14ac:dyDescent="0.25">
      <c r="A331" s="47"/>
      <c r="B331" s="48"/>
      <c r="C331" s="49"/>
    </row>
    <row r="332" spans="1:3" ht="15.75" x14ac:dyDescent="0.25">
      <c r="A332" s="47"/>
      <c r="B332" s="48"/>
      <c r="C332" s="49"/>
    </row>
    <row r="333" spans="1:3" ht="15.75" x14ac:dyDescent="0.25">
      <c r="A333" s="47"/>
      <c r="B333" s="48"/>
      <c r="C333" s="49"/>
    </row>
    <row r="334" spans="1:3" ht="15.75" x14ac:dyDescent="0.25">
      <c r="A334" s="47"/>
      <c r="B334" s="48"/>
      <c r="C334" s="49"/>
    </row>
    <row r="335" spans="1:3" ht="15.75" x14ac:dyDescent="0.25">
      <c r="A335" s="47"/>
      <c r="B335" s="48"/>
      <c r="C335" s="49"/>
    </row>
    <row r="336" spans="1:3" ht="15.75" x14ac:dyDescent="0.25">
      <c r="A336" s="47"/>
      <c r="B336" s="48"/>
      <c r="C336" s="49"/>
    </row>
    <row r="337" spans="1:3" ht="15.75" x14ac:dyDescent="0.25">
      <c r="A337" s="47"/>
      <c r="B337" s="48"/>
      <c r="C337" s="49"/>
    </row>
    <row r="338" spans="1:3" ht="15.75" x14ac:dyDescent="0.25">
      <c r="A338" s="47"/>
      <c r="B338" s="48"/>
      <c r="C338" s="49"/>
    </row>
    <row r="339" spans="1:3" ht="15.75" x14ac:dyDescent="0.25">
      <c r="A339" s="47"/>
      <c r="B339" s="48"/>
      <c r="C339" s="49"/>
    </row>
    <row r="340" spans="1:3" ht="15.75" x14ac:dyDescent="0.25">
      <c r="A340" s="47"/>
      <c r="B340" s="48"/>
      <c r="C340" s="49"/>
    </row>
    <row r="341" spans="1:3" ht="15.75" x14ac:dyDescent="0.25">
      <c r="A341" s="47"/>
      <c r="B341" s="48"/>
      <c r="C341" s="49"/>
    </row>
    <row r="342" spans="1:3" ht="15.75" x14ac:dyDescent="0.25">
      <c r="A342" s="47"/>
      <c r="B342" s="48"/>
      <c r="C342" s="49"/>
    </row>
    <row r="343" spans="1:3" ht="15.75" x14ac:dyDescent="0.25">
      <c r="A343" s="47"/>
      <c r="B343" s="48"/>
      <c r="C343" s="49"/>
    </row>
    <row r="344" spans="1:3" ht="15.75" x14ac:dyDescent="0.25">
      <c r="A344" s="47"/>
      <c r="B344" s="48"/>
      <c r="C344" s="49"/>
    </row>
    <row r="345" spans="1:3" ht="15.75" x14ac:dyDescent="0.25">
      <c r="A345" s="47"/>
      <c r="B345" s="48"/>
      <c r="C345" s="49"/>
    </row>
    <row r="346" spans="1:3" ht="15.75" x14ac:dyDescent="0.25">
      <c r="A346" s="47"/>
      <c r="B346" s="48"/>
      <c r="C346" s="49"/>
    </row>
    <row r="347" spans="1:3" ht="15.75" x14ac:dyDescent="0.25">
      <c r="A347" s="47"/>
      <c r="B347" s="48"/>
      <c r="C347" s="49"/>
    </row>
    <row r="348" spans="1:3" ht="15.75" x14ac:dyDescent="0.25">
      <c r="A348" s="47"/>
      <c r="B348" s="48"/>
      <c r="C348" s="49"/>
    </row>
    <row r="349" spans="1:3" ht="15.75" x14ac:dyDescent="0.25">
      <c r="A349" s="47"/>
      <c r="B349" s="48"/>
      <c r="C349" s="49"/>
    </row>
    <row r="350" spans="1:3" ht="15.75" x14ac:dyDescent="0.25">
      <c r="A350" s="47"/>
      <c r="B350" s="48"/>
      <c r="C350" s="49"/>
    </row>
    <row r="351" spans="1:3" ht="15.75" x14ac:dyDescent="0.25">
      <c r="A351" s="47"/>
      <c r="B351" s="48"/>
      <c r="C351" s="49"/>
    </row>
    <row r="352" spans="1:3" ht="15.75" x14ac:dyDescent="0.25">
      <c r="A352" s="47"/>
      <c r="B352" s="48"/>
      <c r="C352" s="49"/>
    </row>
    <row r="353" spans="1:3" ht="15.75" x14ac:dyDescent="0.25">
      <c r="A353" s="47"/>
      <c r="B353" s="48"/>
      <c r="C353" s="49"/>
    </row>
    <row r="354" spans="1:3" ht="15.75" x14ac:dyDescent="0.25">
      <c r="A354" s="47"/>
      <c r="B354" s="48"/>
      <c r="C354" s="49"/>
    </row>
    <row r="355" spans="1:3" ht="15.75" x14ac:dyDescent="0.25">
      <c r="A355" s="47"/>
      <c r="B355" s="48"/>
      <c r="C355" s="49"/>
    </row>
    <row r="356" spans="1:3" ht="15.75" x14ac:dyDescent="0.25">
      <c r="A356" s="47"/>
      <c r="B356" s="48"/>
      <c r="C356" s="49"/>
    </row>
    <row r="357" spans="1:3" ht="15.75" x14ac:dyDescent="0.25">
      <c r="A357" s="47"/>
      <c r="B357" s="48"/>
      <c r="C357" s="49"/>
    </row>
    <row r="358" spans="1:3" ht="15.75" x14ac:dyDescent="0.25">
      <c r="A358" s="47"/>
      <c r="B358" s="48"/>
      <c r="C358" s="49"/>
    </row>
    <row r="359" spans="1:3" ht="15.75" x14ac:dyDescent="0.25">
      <c r="A359" s="47"/>
      <c r="B359" s="48"/>
      <c r="C359" s="49"/>
    </row>
    <row r="360" spans="1:3" ht="15.75" x14ac:dyDescent="0.25">
      <c r="A360" s="47"/>
      <c r="B360" s="48"/>
      <c r="C360" s="49"/>
    </row>
    <row r="361" spans="1:3" ht="15.75" x14ac:dyDescent="0.25">
      <c r="A361" s="47"/>
      <c r="B361" s="48"/>
      <c r="C361" s="49"/>
    </row>
    <row r="362" spans="1:3" ht="15.75" x14ac:dyDescent="0.25">
      <c r="A362" s="47"/>
      <c r="B362" s="48"/>
      <c r="C362" s="49"/>
    </row>
    <row r="363" spans="1:3" ht="15.75" x14ac:dyDescent="0.25">
      <c r="A363" s="47"/>
      <c r="B363" s="48"/>
      <c r="C363" s="49"/>
    </row>
    <row r="364" spans="1:3" ht="15.75" x14ac:dyDescent="0.25">
      <c r="A364" s="47"/>
      <c r="B364" s="48"/>
      <c r="C364" s="49"/>
    </row>
    <row r="365" spans="1:3" ht="15.75" x14ac:dyDescent="0.25">
      <c r="A365" s="47"/>
      <c r="B365" s="48"/>
      <c r="C365" s="49"/>
    </row>
    <row r="366" spans="1:3" ht="15.75" x14ac:dyDescent="0.25">
      <c r="A366" s="47"/>
      <c r="B366" s="48"/>
      <c r="C366" s="49"/>
    </row>
    <row r="367" spans="1:3" ht="15.75" x14ac:dyDescent="0.25">
      <c r="A367" s="47"/>
      <c r="B367" s="48"/>
      <c r="C367" s="49"/>
    </row>
    <row r="368" spans="1:3" ht="15.75" x14ac:dyDescent="0.25">
      <c r="A368" s="47"/>
      <c r="B368" s="48"/>
      <c r="C368" s="49"/>
    </row>
    <row r="369" spans="1:3" ht="15.75" x14ac:dyDescent="0.25">
      <c r="A369" s="47"/>
      <c r="B369" s="48"/>
      <c r="C369" s="49"/>
    </row>
    <row r="370" spans="1:3" ht="15.75" x14ac:dyDescent="0.25">
      <c r="A370" s="47"/>
      <c r="B370" s="48"/>
      <c r="C370" s="49"/>
    </row>
    <row r="371" spans="1:3" ht="15.75" x14ac:dyDescent="0.25">
      <c r="A371" s="47"/>
      <c r="B371" s="48"/>
      <c r="C371" s="49"/>
    </row>
    <row r="372" spans="1:3" ht="15.75" x14ac:dyDescent="0.25">
      <c r="A372" s="47"/>
      <c r="B372" s="48"/>
      <c r="C372" s="49"/>
    </row>
    <row r="373" spans="1:3" ht="15.75" x14ac:dyDescent="0.25">
      <c r="A373" s="47"/>
      <c r="B373" s="48"/>
      <c r="C373" s="49"/>
    </row>
    <row r="374" spans="1:3" ht="15.75" x14ac:dyDescent="0.25">
      <c r="A374" s="47"/>
      <c r="B374" s="48"/>
      <c r="C374" s="49"/>
    </row>
    <row r="375" spans="1:3" ht="15.75" x14ac:dyDescent="0.25">
      <c r="A375" s="47"/>
      <c r="B375" s="48"/>
      <c r="C375" s="49"/>
    </row>
    <row r="376" spans="1:3" ht="15.75" x14ac:dyDescent="0.25">
      <c r="A376" s="47"/>
      <c r="B376" s="48"/>
      <c r="C376" s="49"/>
    </row>
    <row r="377" spans="1:3" ht="15.75" x14ac:dyDescent="0.25">
      <c r="A377" s="47"/>
      <c r="B377" s="48"/>
      <c r="C377" s="49"/>
    </row>
    <row r="378" spans="1:3" ht="15.75" x14ac:dyDescent="0.25">
      <c r="A378" s="47"/>
      <c r="B378" s="48"/>
      <c r="C378" s="49"/>
    </row>
    <row r="379" spans="1:3" ht="15.75" x14ac:dyDescent="0.25">
      <c r="A379" s="47"/>
      <c r="B379" s="48"/>
      <c r="C379" s="49"/>
    </row>
    <row r="380" spans="1:3" ht="15.75" x14ac:dyDescent="0.25">
      <c r="A380" s="47"/>
      <c r="B380" s="48"/>
      <c r="C380" s="49"/>
    </row>
    <row r="381" spans="1:3" ht="15.75" x14ac:dyDescent="0.25">
      <c r="A381" s="47"/>
      <c r="B381" s="48"/>
      <c r="C381" s="49"/>
    </row>
    <row r="382" spans="1:3" ht="15.75" x14ac:dyDescent="0.25">
      <c r="A382" s="47"/>
      <c r="B382" s="48"/>
      <c r="C382" s="49"/>
    </row>
    <row r="383" spans="1:3" ht="15.75" x14ac:dyDescent="0.25">
      <c r="A383" s="47"/>
      <c r="B383" s="48"/>
      <c r="C383" s="49"/>
    </row>
    <row r="384" spans="1:3" ht="15.75" x14ac:dyDescent="0.25">
      <c r="A384" s="47"/>
      <c r="B384" s="48"/>
      <c r="C384" s="49"/>
    </row>
    <row r="385" spans="1:3" ht="15.75" x14ac:dyDescent="0.25">
      <c r="A385" s="47"/>
      <c r="B385" s="48"/>
      <c r="C385" s="49"/>
    </row>
    <row r="386" spans="1:3" ht="15.75" x14ac:dyDescent="0.25">
      <c r="A386" s="47"/>
      <c r="B386" s="48"/>
      <c r="C386" s="49"/>
    </row>
    <row r="387" spans="1:3" ht="15.75" x14ac:dyDescent="0.25">
      <c r="A387" s="47"/>
      <c r="B387" s="48"/>
      <c r="C387" s="49"/>
    </row>
    <row r="388" spans="1:3" ht="15.75" x14ac:dyDescent="0.25">
      <c r="A388" s="47"/>
      <c r="B388" s="48"/>
      <c r="C388" s="49"/>
    </row>
    <row r="389" spans="1:3" ht="15.75" x14ac:dyDescent="0.25">
      <c r="A389" s="47"/>
      <c r="B389" s="48"/>
      <c r="C389" s="49"/>
    </row>
    <row r="390" spans="1:3" ht="15.75" x14ac:dyDescent="0.25">
      <c r="A390" s="47"/>
      <c r="B390" s="48"/>
      <c r="C390" s="49"/>
    </row>
    <row r="391" spans="1:3" ht="15.75" x14ac:dyDescent="0.25">
      <c r="A391" s="47"/>
      <c r="B391" s="48"/>
      <c r="C391" s="49"/>
    </row>
    <row r="392" spans="1:3" ht="15.75" x14ac:dyDescent="0.25">
      <c r="A392" s="47"/>
      <c r="B392" s="48"/>
      <c r="C392" s="49"/>
    </row>
    <row r="393" spans="1:3" ht="15.75" x14ac:dyDescent="0.25">
      <c r="A393" s="47"/>
      <c r="B393" s="48"/>
      <c r="C393" s="49"/>
    </row>
    <row r="394" spans="1:3" ht="15.75" x14ac:dyDescent="0.25">
      <c r="A394" s="47"/>
      <c r="B394" s="48"/>
      <c r="C394" s="49"/>
    </row>
    <row r="395" spans="1:3" ht="15.75" x14ac:dyDescent="0.25">
      <c r="A395" s="47"/>
      <c r="B395" s="48"/>
      <c r="C395" s="49"/>
    </row>
    <row r="396" spans="1:3" ht="15.75" x14ac:dyDescent="0.25">
      <c r="A396" s="47"/>
      <c r="B396" s="48"/>
      <c r="C396" s="49"/>
    </row>
    <row r="397" spans="1:3" ht="15.75" x14ac:dyDescent="0.25">
      <c r="A397" s="47"/>
      <c r="B397" s="48"/>
      <c r="C397" s="49"/>
    </row>
    <row r="398" spans="1:3" ht="15.75" x14ac:dyDescent="0.25">
      <c r="A398" s="47"/>
      <c r="B398" s="48"/>
      <c r="C398" s="49"/>
    </row>
    <row r="399" spans="1:3" ht="15.75" x14ac:dyDescent="0.25">
      <c r="A399" s="47"/>
      <c r="B399" s="48"/>
      <c r="C399" s="49"/>
    </row>
    <row r="400" spans="1:3" ht="15.75" x14ac:dyDescent="0.25">
      <c r="A400" s="47"/>
      <c r="B400" s="48"/>
      <c r="C400" s="49"/>
    </row>
    <row r="401" spans="1:3" ht="15.75" x14ac:dyDescent="0.25">
      <c r="A401" s="47"/>
      <c r="B401" s="48"/>
      <c r="C401" s="49"/>
    </row>
    <row r="402" spans="1:3" ht="15.75" x14ac:dyDescent="0.25">
      <c r="A402" s="47"/>
      <c r="B402" s="48"/>
      <c r="C402" s="49"/>
    </row>
    <row r="403" spans="1:3" ht="15.75" x14ac:dyDescent="0.25">
      <c r="A403" s="47"/>
      <c r="B403" s="48"/>
      <c r="C403" s="49"/>
    </row>
    <row r="404" spans="1:3" ht="15.75" x14ac:dyDescent="0.25">
      <c r="A404" s="47"/>
      <c r="B404" s="48"/>
      <c r="C404" s="49"/>
    </row>
    <row r="405" spans="1:3" ht="15.75" x14ac:dyDescent="0.25">
      <c r="A405" s="47"/>
      <c r="B405" s="48"/>
      <c r="C405" s="49"/>
    </row>
    <row r="406" spans="1:3" ht="15.75" x14ac:dyDescent="0.25">
      <c r="A406" s="47"/>
      <c r="B406" s="48"/>
      <c r="C406" s="49"/>
    </row>
    <row r="407" spans="1:3" ht="15.75" x14ac:dyDescent="0.25">
      <c r="A407" s="47"/>
      <c r="B407" s="48"/>
      <c r="C407" s="49"/>
    </row>
    <row r="408" spans="1:3" ht="15.75" x14ac:dyDescent="0.25">
      <c r="A408" s="47"/>
      <c r="B408" s="48"/>
      <c r="C408" s="49"/>
    </row>
    <row r="409" spans="1:3" ht="15.75" x14ac:dyDescent="0.25">
      <c r="A409" s="47"/>
      <c r="B409" s="48"/>
      <c r="C409" s="49"/>
    </row>
    <row r="410" spans="1:3" ht="15.75" x14ac:dyDescent="0.25">
      <c r="A410" s="47"/>
      <c r="B410" s="48"/>
      <c r="C410" s="49"/>
    </row>
    <row r="411" spans="1:3" ht="15.75" x14ac:dyDescent="0.25">
      <c r="A411" s="47"/>
      <c r="B411" s="48"/>
      <c r="C411" s="49"/>
    </row>
    <row r="412" spans="1:3" ht="15.75" x14ac:dyDescent="0.25">
      <c r="A412" s="47"/>
      <c r="B412" s="48"/>
      <c r="C412" s="49"/>
    </row>
    <row r="413" spans="1:3" ht="15.75" x14ac:dyDescent="0.25">
      <c r="A413" s="47"/>
      <c r="B413" s="48"/>
      <c r="C413" s="49"/>
    </row>
    <row r="414" spans="1:3" ht="15.75" x14ac:dyDescent="0.25">
      <c r="A414" s="47"/>
      <c r="B414" s="48"/>
      <c r="C414" s="49"/>
    </row>
    <row r="415" spans="1:3" ht="15.75" x14ac:dyDescent="0.25">
      <c r="A415" s="47"/>
      <c r="B415" s="48"/>
      <c r="C415" s="49"/>
    </row>
    <row r="416" spans="1:3" ht="15.75" x14ac:dyDescent="0.25">
      <c r="A416" s="47"/>
      <c r="B416" s="48"/>
      <c r="C416" s="49"/>
    </row>
    <row r="417" spans="1:3" ht="15.75" x14ac:dyDescent="0.25">
      <c r="A417" s="47"/>
      <c r="B417" s="48"/>
      <c r="C417" s="49"/>
    </row>
    <row r="418" spans="1:3" ht="15.75" x14ac:dyDescent="0.25">
      <c r="A418" s="47"/>
      <c r="B418" s="48"/>
      <c r="C418" s="49"/>
    </row>
    <row r="419" spans="1:3" ht="15.75" x14ac:dyDescent="0.25">
      <c r="A419" s="47"/>
      <c r="B419" s="48"/>
      <c r="C419" s="49"/>
    </row>
    <row r="420" spans="1:3" ht="15.75" x14ac:dyDescent="0.25">
      <c r="A420" s="47"/>
      <c r="B420" s="48"/>
      <c r="C420" s="49"/>
    </row>
    <row r="421" spans="1:3" ht="15.75" x14ac:dyDescent="0.25">
      <c r="A421" s="47"/>
      <c r="B421" s="48"/>
      <c r="C421" s="49"/>
    </row>
    <row r="422" spans="1:3" ht="15.75" x14ac:dyDescent="0.25">
      <c r="A422" s="47"/>
      <c r="B422" s="48"/>
      <c r="C422" s="49"/>
    </row>
    <row r="423" spans="1:3" ht="15.75" x14ac:dyDescent="0.25">
      <c r="A423" s="47"/>
      <c r="B423" s="48"/>
      <c r="C423" s="49"/>
    </row>
    <row r="424" spans="1:3" ht="15.75" x14ac:dyDescent="0.25">
      <c r="A424" s="47"/>
      <c r="B424" s="48"/>
      <c r="C424" s="49"/>
    </row>
    <row r="425" spans="1:3" ht="15.75" x14ac:dyDescent="0.25">
      <c r="A425" s="47"/>
      <c r="B425" s="48"/>
      <c r="C425" s="49"/>
    </row>
    <row r="426" spans="1:3" ht="15.75" x14ac:dyDescent="0.25">
      <c r="A426" s="47"/>
      <c r="B426" s="48"/>
      <c r="C426" s="49"/>
    </row>
    <row r="427" spans="1:3" ht="15.75" x14ac:dyDescent="0.25">
      <c r="A427" s="47"/>
      <c r="B427" s="48"/>
      <c r="C427" s="49"/>
    </row>
    <row r="428" spans="1:3" ht="15.75" x14ac:dyDescent="0.25">
      <c r="A428" s="47"/>
      <c r="B428" s="48"/>
      <c r="C428" s="49"/>
    </row>
    <row r="429" spans="1:3" ht="15.75" x14ac:dyDescent="0.25">
      <c r="A429" s="47"/>
      <c r="B429" s="48"/>
      <c r="C429" s="49"/>
    </row>
    <row r="430" spans="1:3" ht="15.75" x14ac:dyDescent="0.25">
      <c r="A430" s="47"/>
      <c r="B430" s="48"/>
      <c r="C430" s="49"/>
    </row>
    <row r="431" spans="1:3" ht="15.75" x14ac:dyDescent="0.25">
      <c r="A431" s="47"/>
      <c r="B431" s="48"/>
      <c r="C431" s="49"/>
    </row>
    <row r="432" spans="1:3" ht="15.75" x14ac:dyDescent="0.25">
      <c r="A432" s="47"/>
      <c r="B432" s="48"/>
      <c r="C432" s="49"/>
    </row>
    <row r="433" spans="1:3" ht="15.75" x14ac:dyDescent="0.25">
      <c r="A433" s="47"/>
      <c r="B433" s="48"/>
      <c r="C433" s="49"/>
    </row>
    <row r="434" spans="1:3" ht="15.75" x14ac:dyDescent="0.25">
      <c r="A434" s="47"/>
      <c r="B434" s="48"/>
      <c r="C434" s="49"/>
    </row>
    <row r="435" spans="1:3" ht="15.75" x14ac:dyDescent="0.25">
      <c r="A435" s="47"/>
      <c r="B435" s="48"/>
      <c r="C435" s="49"/>
    </row>
    <row r="436" spans="1:3" ht="15.75" x14ac:dyDescent="0.25">
      <c r="A436" s="47"/>
      <c r="B436" s="48"/>
      <c r="C436" s="49"/>
    </row>
    <row r="437" spans="1:3" ht="15.75" x14ac:dyDescent="0.25">
      <c r="A437" s="47"/>
      <c r="B437" s="48"/>
      <c r="C437" s="49"/>
    </row>
    <row r="438" spans="1:3" ht="15.75" x14ac:dyDescent="0.25">
      <c r="A438" s="47"/>
      <c r="B438" s="48"/>
      <c r="C438" s="49"/>
    </row>
    <row r="439" spans="1:3" ht="15.75" x14ac:dyDescent="0.25">
      <c r="A439" s="47"/>
      <c r="B439" s="48"/>
      <c r="C439" s="49"/>
    </row>
    <row r="440" spans="1:3" ht="15.75" x14ac:dyDescent="0.25">
      <c r="A440" s="47"/>
      <c r="B440" s="48"/>
      <c r="C440" s="49"/>
    </row>
    <row r="441" spans="1:3" ht="15.75" x14ac:dyDescent="0.25">
      <c r="A441" s="47"/>
      <c r="B441" s="48"/>
      <c r="C441" s="49"/>
    </row>
    <row r="442" spans="1:3" ht="15.75" x14ac:dyDescent="0.25">
      <c r="A442" s="47"/>
      <c r="B442" s="48"/>
      <c r="C442" s="49"/>
    </row>
    <row r="443" spans="1:3" ht="15.75" x14ac:dyDescent="0.25">
      <c r="A443" s="47"/>
      <c r="B443" s="48"/>
      <c r="C443" s="49"/>
    </row>
    <row r="444" spans="1:3" ht="15.75" x14ac:dyDescent="0.25">
      <c r="A444" s="47"/>
      <c r="B444" s="48"/>
      <c r="C444" s="49"/>
    </row>
    <row r="445" spans="1:3" ht="15.75" x14ac:dyDescent="0.25">
      <c r="A445" s="47"/>
      <c r="B445" s="48"/>
      <c r="C445" s="49"/>
    </row>
    <row r="446" spans="1:3" ht="15.75" x14ac:dyDescent="0.25">
      <c r="A446" s="47"/>
      <c r="B446" s="48"/>
      <c r="C446" s="49"/>
    </row>
    <row r="447" spans="1:3" ht="15.75" x14ac:dyDescent="0.25">
      <c r="A447" s="47"/>
      <c r="B447" s="48"/>
      <c r="C447" s="49"/>
    </row>
    <row r="448" spans="1:3" ht="15.75" x14ac:dyDescent="0.25">
      <c r="A448" s="47"/>
      <c r="B448" s="48"/>
      <c r="C448" s="49"/>
    </row>
    <row r="449" spans="1:3" ht="15.75" x14ac:dyDescent="0.25">
      <c r="A449" s="47"/>
      <c r="B449" s="48"/>
      <c r="C449" s="49"/>
    </row>
    <row r="450" spans="1:3" ht="15.75" x14ac:dyDescent="0.25">
      <c r="A450" s="47"/>
      <c r="B450" s="48"/>
      <c r="C450" s="49"/>
    </row>
    <row r="451" spans="1:3" ht="15.75" x14ac:dyDescent="0.25">
      <c r="A451" s="47"/>
      <c r="B451" s="48"/>
      <c r="C451" s="49"/>
    </row>
    <row r="452" spans="1:3" ht="15.75" x14ac:dyDescent="0.25">
      <c r="A452" s="47"/>
      <c r="B452" s="48"/>
      <c r="C452" s="49"/>
    </row>
    <row r="453" spans="1:3" ht="15.75" x14ac:dyDescent="0.25">
      <c r="A453" s="47"/>
      <c r="B453" s="48"/>
      <c r="C453" s="49"/>
    </row>
    <row r="454" spans="1:3" ht="15.75" x14ac:dyDescent="0.25">
      <c r="A454" s="47"/>
      <c r="B454" s="48"/>
      <c r="C454" s="49"/>
    </row>
    <row r="455" spans="1:3" ht="15.75" x14ac:dyDescent="0.25">
      <c r="A455" s="47"/>
      <c r="B455" s="48"/>
      <c r="C455" s="49"/>
    </row>
    <row r="456" spans="1:3" ht="15.75" x14ac:dyDescent="0.25">
      <c r="A456" s="47"/>
      <c r="B456" s="48"/>
      <c r="C456" s="49"/>
    </row>
    <row r="457" spans="1:3" ht="15.75" x14ac:dyDescent="0.25">
      <c r="A457" s="47"/>
      <c r="B457" s="48"/>
      <c r="C457" s="49"/>
    </row>
    <row r="458" spans="1:3" ht="15.75" x14ac:dyDescent="0.25">
      <c r="A458" s="47"/>
      <c r="B458" s="48"/>
      <c r="C458" s="49"/>
    </row>
    <row r="459" spans="1:3" ht="15.75" x14ac:dyDescent="0.25">
      <c r="A459" s="47"/>
      <c r="B459" s="48"/>
      <c r="C459" s="49"/>
    </row>
    <row r="460" spans="1:3" ht="15.75" x14ac:dyDescent="0.25">
      <c r="A460" s="47"/>
      <c r="B460" s="48"/>
      <c r="C460" s="49"/>
    </row>
    <row r="461" spans="1:3" ht="15.75" x14ac:dyDescent="0.25">
      <c r="A461" s="47"/>
      <c r="B461" s="48"/>
      <c r="C461" s="49"/>
    </row>
    <row r="462" spans="1:3" ht="15.75" x14ac:dyDescent="0.25">
      <c r="A462" s="47"/>
      <c r="B462" s="48"/>
      <c r="C462" s="49"/>
    </row>
    <row r="463" spans="1:3" ht="15.75" x14ac:dyDescent="0.25">
      <c r="A463" s="47"/>
      <c r="B463" s="48"/>
      <c r="C463" s="49"/>
    </row>
    <row r="464" spans="1:3" ht="15.75" x14ac:dyDescent="0.25">
      <c r="A464" s="47"/>
      <c r="B464" s="48"/>
      <c r="C464" s="49"/>
    </row>
    <row r="465" spans="1:3" ht="15.75" x14ac:dyDescent="0.25">
      <c r="A465" s="47"/>
      <c r="B465" s="48"/>
      <c r="C465" s="49"/>
    </row>
    <row r="466" spans="1:3" ht="15.75" x14ac:dyDescent="0.25">
      <c r="A466" s="47"/>
      <c r="B466" s="48"/>
      <c r="C466" s="49"/>
    </row>
    <row r="467" spans="1:3" ht="15.75" x14ac:dyDescent="0.25">
      <c r="A467" s="47"/>
      <c r="B467" s="48"/>
      <c r="C467" s="49"/>
    </row>
    <row r="468" spans="1:3" ht="15.75" x14ac:dyDescent="0.25">
      <c r="A468" s="47"/>
      <c r="B468" s="48"/>
      <c r="C468" s="49"/>
    </row>
    <row r="469" spans="1:3" ht="15.75" x14ac:dyDescent="0.25">
      <c r="A469" s="47"/>
      <c r="B469" s="48"/>
      <c r="C469" s="49"/>
    </row>
    <row r="470" spans="1:3" ht="15.75" x14ac:dyDescent="0.25">
      <c r="A470" s="47"/>
      <c r="B470" s="48"/>
      <c r="C470" s="49"/>
    </row>
    <row r="471" spans="1:3" ht="15.75" x14ac:dyDescent="0.25">
      <c r="A471" s="47"/>
      <c r="B471" s="48"/>
      <c r="C471" s="49"/>
    </row>
    <row r="472" spans="1:3" ht="15.75" x14ac:dyDescent="0.25">
      <c r="A472" s="47"/>
      <c r="B472" s="48"/>
      <c r="C472" s="49"/>
    </row>
    <row r="473" spans="1:3" ht="15.75" x14ac:dyDescent="0.25">
      <c r="A473" s="47"/>
      <c r="B473" s="48"/>
      <c r="C473" s="49"/>
    </row>
    <row r="474" spans="1:3" ht="15.75" x14ac:dyDescent="0.25">
      <c r="A474" s="47"/>
      <c r="B474" s="48"/>
      <c r="C474" s="49"/>
    </row>
    <row r="475" spans="1:3" ht="15.75" x14ac:dyDescent="0.25">
      <c r="A475" s="47"/>
      <c r="B475" s="48"/>
      <c r="C475" s="49"/>
    </row>
    <row r="476" spans="1:3" ht="15.75" x14ac:dyDescent="0.25">
      <c r="A476" s="47"/>
      <c r="B476" s="48"/>
      <c r="C476" s="49"/>
    </row>
    <row r="477" spans="1:3" ht="15.75" x14ac:dyDescent="0.25">
      <c r="A477" s="47"/>
      <c r="B477" s="48"/>
      <c r="C477" s="49"/>
    </row>
    <row r="478" spans="1:3" ht="15.75" x14ac:dyDescent="0.25">
      <c r="A478" s="47"/>
      <c r="B478" s="48"/>
      <c r="C478" s="49"/>
    </row>
    <row r="479" spans="1:3" ht="15.75" x14ac:dyDescent="0.25">
      <c r="A479" s="47"/>
      <c r="B479" s="48"/>
      <c r="C479" s="49"/>
    </row>
    <row r="480" spans="1:3" ht="15.75" x14ac:dyDescent="0.25">
      <c r="A480" s="47"/>
      <c r="B480" s="48"/>
      <c r="C480" s="49"/>
    </row>
    <row r="481" spans="1:3" ht="15.75" x14ac:dyDescent="0.25">
      <c r="A481" s="47"/>
      <c r="B481" s="48"/>
      <c r="C481" s="49"/>
    </row>
    <row r="482" spans="1:3" ht="15.75" x14ac:dyDescent="0.25">
      <c r="A482" s="47"/>
      <c r="B482" s="48"/>
      <c r="C482" s="49"/>
    </row>
    <row r="483" spans="1:3" ht="15.75" x14ac:dyDescent="0.25">
      <c r="A483" s="47"/>
      <c r="B483" s="48"/>
      <c r="C483" s="49"/>
    </row>
    <row r="484" spans="1:3" ht="15.75" x14ac:dyDescent="0.25">
      <c r="A484" s="47"/>
      <c r="B484" s="48"/>
      <c r="C484" s="49"/>
    </row>
    <row r="485" spans="1:3" ht="15.75" x14ac:dyDescent="0.25">
      <c r="A485" s="47"/>
      <c r="B485" s="48"/>
      <c r="C485" s="49"/>
    </row>
    <row r="486" spans="1:3" ht="15.75" x14ac:dyDescent="0.25">
      <c r="A486" s="47"/>
      <c r="B486" s="48"/>
      <c r="C486" s="49"/>
    </row>
    <row r="487" spans="1:3" ht="15.75" x14ac:dyDescent="0.25">
      <c r="A487" s="47"/>
      <c r="B487" s="48"/>
      <c r="C487" s="49"/>
    </row>
    <row r="488" spans="1:3" ht="15.75" x14ac:dyDescent="0.25">
      <c r="A488" s="47"/>
      <c r="B488" s="48"/>
      <c r="C488" s="49"/>
    </row>
    <row r="489" spans="1:3" ht="15.75" x14ac:dyDescent="0.25">
      <c r="A489" s="47"/>
      <c r="B489" s="48"/>
      <c r="C489" s="49"/>
    </row>
    <row r="490" spans="1:3" ht="15.75" x14ac:dyDescent="0.25">
      <c r="A490" s="47"/>
      <c r="B490" s="48"/>
      <c r="C490" s="49"/>
    </row>
    <row r="491" spans="1:3" ht="15.75" x14ac:dyDescent="0.25">
      <c r="A491" s="47"/>
      <c r="B491" s="48"/>
      <c r="C491" s="49"/>
    </row>
    <row r="492" spans="1:3" ht="15.75" x14ac:dyDescent="0.25">
      <c r="A492" s="47"/>
      <c r="B492" s="48"/>
      <c r="C492" s="49"/>
    </row>
    <row r="493" spans="1:3" ht="15.75" x14ac:dyDescent="0.25">
      <c r="A493" s="47"/>
      <c r="B493" s="48"/>
      <c r="C493" s="49"/>
    </row>
    <row r="494" spans="1:3" ht="15.75" x14ac:dyDescent="0.25">
      <c r="A494" s="47"/>
      <c r="B494" s="48"/>
      <c r="C494" s="49"/>
    </row>
    <row r="495" spans="1:3" ht="15.75" x14ac:dyDescent="0.25">
      <c r="A495" s="47"/>
      <c r="B495" s="48"/>
      <c r="C495" s="49"/>
    </row>
    <row r="496" spans="1:3" ht="15.75" x14ac:dyDescent="0.25">
      <c r="A496" s="47"/>
      <c r="B496" s="48"/>
      <c r="C496" s="49"/>
    </row>
    <row r="497" spans="1:3" ht="15.75" x14ac:dyDescent="0.25">
      <c r="A497" s="47"/>
      <c r="B497" s="48"/>
      <c r="C497" s="49"/>
    </row>
    <row r="498" spans="1:3" ht="15.75" x14ac:dyDescent="0.25">
      <c r="A498" s="47"/>
      <c r="B498" s="48"/>
      <c r="C498" s="49"/>
    </row>
    <row r="499" spans="1:3" ht="15.75" x14ac:dyDescent="0.25">
      <c r="A499" s="47"/>
      <c r="B499" s="48"/>
      <c r="C499" s="49"/>
    </row>
    <row r="500" spans="1:3" ht="15.75" x14ac:dyDescent="0.25">
      <c r="A500" s="47"/>
      <c r="B500" s="48"/>
      <c r="C500" s="49"/>
    </row>
    <row r="501" spans="1:3" ht="15.75" x14ac:dyDescent="0.25">
      <c r="A501" s="47"/>
      <c r="B501" s="48"/>
      <c r="C501" s="49"/>
    </row>
    <row r="502" spans="1:3" ht="15.75" x14ac:dyDescent="0.25">
      <c r="A502" s="47"/>
      <c r="B502" s="48"/>
      <c r="C502" s="49"/>
    </row>
    <row r="503" spans="1:3" ht="15.75" x14ac:dyDescent="0.25">
      <c r="A503" s="47"/>
      <c r="B503" s="48"/>
      <c r="C503" s="49"/>
    </row>
    <row r="504" spans="1:3" ht="15.75" x14ac:dyDescent="0.25">
      <c r="A504" s="47"/>
      <c r="B504" s="48"/>
      <c r="C504" s="49"/>
    </row>
    <row r="505" spans="1:3" ht="15.75" x14ac:dyDescent="0.25">
      <c r="A505" s="47"/>
      <c r="B505" s="48"/>
      <c r="C505" s="49"/>
    </row>
    <row r="506" spans="1:3" ht="15.75" x14ac:dyDescent="0.25">
      <c r="A506" s="47"/>
      <c r="B506" s="48"/>
      <c r="C506" s="49"/>
    </row>
    <row r="507" spans="1:3" ht="15.75" x14ac:dyDescent="0.25">
      <c r="A507" s="47"/>
      <c r="B507" s="48"/>
      <c r="C507" s="49"/>
    </row>
    <row r="508" spans="1:3" ht="15.75" x14ac:dyDescent="0.25">
      <c r="A508" s="47"/>
      <c r="B508" s="48"/>
      <c r="C508" s="49"/>
    </row>
    <row r="509" spans="1:3" ht="15.75" x14ac:dyDescent="0.25">
      <c r="A509" s="47"/>
      <c r="B509" s="48"/>
      <c r="C509" s="49"/>
    </row>
    <row r="510" spans="1:3" ht="15.75" x14ac:dyDescent="0.25">
      <c r="A510" s="47"/>
      <c r="B510" s="48"/>
      <c r="C510" s="49"/>
    </row>
    <row r="511" spans="1:3" ht="15.75" x14ac:dyDescent="0.25">
      <c r="A511" s="47"/>
      <c r="B511" s="48"/>
      <c r="C511" s="49"/>
    </row>
    <row r="512" spans="1:3" ht="15.75" x14ac:dyDescent="0.25">
      <c r="A512" s="47"/>
      <c r="B512" s="48"/>
      <c r="C512" s="49"/>
    </row>
    <row r="513" spans="1:3" ht="15.75" x14ac:dyDescent="0.25">
      <c r="A513" s="47"/>
      <c r="B513" s="48"/>
      <c r="C513" s="49"/>
    </row>
    <row r="514" spans="1:3" ht="15.75" x14ac:dyDescent="0.25">
      <c r="A514" s="47"/>
      <c r="B514" s="48"/>
      <c r="C514" s="49"/>
    </row>
    <row r="515" spans="1:3" ht="15.75" x14ac:dyDescent="0.25">
      <c r="A515" s="47"/>
      <c r="B515" s="48"/>
      <c r="C515" s="49"/>
    </row>
    <row r="516" spans="1:3" ht="15.75" x14ac:dyDescent="0.25">
      <c r="A516" s="47"/>
      <c r="B516" s="48"/>
      <c r="C516" s="49"/>
    </row>
    <row r="517" spans="1:3" ht="15.75" x14ac:dyDescent="0.25">
      <c r="A517" s="47"/>
      <c r="B517" s="48"/>
      <c r="C517" s="49"/>
    </row>
    <row r="518" spans="1:3" ht="15.75" x14ac:dyDescent="0.25">
      <c r="A518" s="47"/>
      <c r="B518" s="48"/>
      <c r="C518" s="49"/>
    </row>
    <row r="519" spans="1:3" ht="15.75" x14ac:dyDescent="0.25">
      <c r="A519" s="47"/>
      <c r="B519" s="48"/>
      <c r="C519" s="49"/>
    </row>
    <row r="520" spans="1:3" ht="15.75" x14ac:dyDescent="0.25">
      <c r="A520" s="47"/>
      <c r="B520" s="48"/>
      <c r="C520" s="49"/>
    </row>
    <row r="521" spans="1:3" ht="15.75" x14ac:dyDescent="0.25">
      <c r="A521" s="47"/>
      <c r="B521" s="48"/>
      <c r="C521" s="49"/>
    </row>
    <row r="522" spans="1:3" ht="15.75" x14ac:dyDescent="0.25">
      <c r="A522" s="47"/>
      <c r="B522" s="48"/>
      <c r="C522" s="49"/>
    </row>
    <row r="523" spans="1:3" ht="15.75" x14ac:dyDescent="0.25">
      <c r="A523" s="47"/>
      <c r="B523" s="48"/>
      <c r="C523" s="49"/>
    </row>
    <row r="524" spans="1:3" ht="15.75" x14ac:dyDescent="0.25">
      <c r="A524" s="47"/>
      <c r="B524" s="48"/>
      <c r="C524" s="49"/>
    </row>
    <row r="525" spans="1:3" ht="15.75" x14ac:dyDescent="0.25">
      <c r="A525" s="47"/>
      <c r="B525" s="48"/>
      <c r="C525" s="49"/>
    </row>
    <row r="526" spans="1:3" ht="15.75" x14ac:dyDescent="0.25">
      <c r="A526" s="47"/>
      <c r="B526" s="48"/>
      <c r="C526" s="49"/>
    </row>
    <row r="527" spans="1:3" ht="15.75" x14ac:dyDescent="0.25">
      <c r="A527" s="47"/>
      <c r="B527" s="48"/>
      <c r="C527" s="49"/>
    </row>
    <row r="528" spans="1:3" ht="15.75" x14ac:dyDescent="0.25">
      <c r="A528" s="47"/>
      <c r="B528" s="48"/>
      <c r="C528" s="49"/>
    </row>
    <row r="529" spans="1:3" ht="15.75" x14ac:dyDescent="0.25">
      <c r="A529" s="47"/>
      <c r="B529" s="48"/>
      <c r="C529" s="49"/>
    </row>
    <row r="530" spans="1:3" ht="15.75" x14ac:dyDescent="0.25">
      <c r="A530" s="47"/>
      <c r="B530" s="48"/>
      <c r="C530" s="49"/>
    </row>
    <row r="531" spans="1:3" ht="15.75" x14ac:dyDescent="0.25">
      <c r="A531" s="47"/>
      <c r="B531" s="48"/>
      <c r="C531" s="49"/>
    </row>
    <row r="532" spans="1:3" ht="15.75" x14ac:dyDescent="0.25">
      <c r="A532" s="47"/>
      <c r="B532" s="48"/>
      <c r="C532" s="49"/>
    </row>
    <row r="533" spans="1:3" ht="15.75" x14ac:dyDescent="0.25">
      <c r="A533" s="47"/>
      <c r="B533" s="48"/>
      <c r="C533" s="49"/>
    </row>
    <row r="534" spans="1:3" ht="15.75" x14ac:dyDescent="0.25">
      <c r="A534" s="47"/>
      <c r="B534" s="48"/>
      <c r="C534" s="49"/>
    </row>
    <row r="535" spans="1:3" ht="15.75" x14ac:dyDescent="0.25">
      <c r="A535" s="47"/>
      <c r="B535" s="48"/>
      <c r="C535" s="49"/>
    </row>
    <row r="536" spans="1:3" ht="15.75" x14ac:dyDescent="0.25">
      <c r="A536" s="47"/>
      <c r="B536" s="48"/>
      <c r="C536" s="49"/>
    </row>
    <row r="537" spans="1:3" ht="15.75" x14ac:dyDescent="0.25">
      <c r="A537" s="47"/>
      <c r="B537" s="48"/>
      <c r="C537" s="49"/>
    </row>
    <row r="538" spans="1:3" ht="15.75" x14ac:dyDescent="0.25">
      <c r="A538" s="47"/>
      <c r="B538" s="48"/>
      <c r="C538" s="49"/>
    </row>
    <row r="539" spans="1:3" ht="15.75" x14ac:dyDescent="0.25">
      <c r="A539" s="47"/>
      <c r="B539" s="48"/>
      <c r="C539" s="49"/>
    </row>
    <row r="540" spans="1:3" ht="15.75" x14ac:dyDescent="0.25">
      <c r="A540" s="47"/>
      <c r="B540" s="48"/>
      <c r="C540" s="49"/>
    </row>
    <row r="541" spans="1:3" ht="15.75" x14ac:dyDescent="0.25">
      <c r="A541" s="47"/>
      <c r="B541" s="48"/>
      <c r="C541" s="49"/>
    </row>
    <row r="542" spans="1:3" ht="15.75" x14ac:dyDescent="0.25">
      <c r="A542" s="47"/>
      <c r="B542" s="48"/>
      <c r="C542" s="49"/>
    </row>
    <row r="543" spans="1:3" ht="15.75" x14ac:dyDescent="0.25">
      <c r="A543" s="47"/>
      <c r="B543" s="48"/>
      <c r="C543" s="49"/>
    </row>
    <row r="544" spans="1:3" ht="15.75" x14ac:dyDescent="0.25">
      <c r="A544" s="47"/>
      <c r="B544" s="48"/>
      <c r="C544" s="49"/>
    </row>
    <row r="545" spans="1:3" ht="15.75" x14ac:dyDescent="0.25">
      <c r="A545" s="47"/>
      <c r="B545" s="48"/>
      <c r="C545" s="49"/>
    </row>
    <row r="546" spans="1:3" ht="15.75" x14ac:dyDescent="0.25">
      <c r="A546" s="47"/>
      <c r="B546" s="48"/>
      <c r="C546" s="49"/>
    </row>
    <row r="547" spans="1:3" ht="15.75" x14ac:dyDescent="0.25">
      <c r="A547" s="47"/>
      <c r="B547" s="48"/>
      <c r="C547" s="49"/>
    </row>
    <row r="548" spans="1:3" ht="15.75" x14ac:dyDescent="0.25">
      <c r="A548" s="47"/>
      <c r="B548" s="48"/>
      <c r="C548" s="49"/>
    </row>
    <row r="549" spans="1:3" ht="15.75" x14ac:dyDescent="0.25">
      <c r="A549" s="47"/>
      <c r="B549" s="48"/>
      <c r="C549" s="49"/>
    </row>
    <row r="550" spans="1:3" ht="15.75" x14ac:dyDescent="0.25">
      <c r="A550" s="47"/>
      <c r="B550" s="48"/>
      <c r="C550" s="49"/>
    </row>
    <row r="551" spans="1:3" ht="15.75" x14ac:dyDescent="0.25">
      <c r="A551" s="47"/>
      <c r="B551" s="48"/>
      <c r="C551" s="49"/>
    </row>
    <row r="552" spans="1:3" ht="15.75" x14ac:dyDescent="0.25">
      <c r="A552" s="47"/>
      <c r="B552" s="48"/>
      <c r="C552" s="49"/>
    </row>
    <row r="553" spans="1:3" ht="15.75" x14ac:dyDescent="0.25">
      <c r="A553" s="47"/>
      <c r="B553" s="48"/>
      <c r="C553" s="49"/>
    </row>
    <row r="554" spans="1:3" ht="15.75" x14ac:dyDescent="0.25">
      <c r="A554" s="47"/>
      <c r="B554" s="48"/>
      <c r="C554" s="49"/>
    </row>
    <row r="555" spans="1:3" ht="15.75" x14ac:dyDescent="0.25">
      <c r="A555" s="47"/>
      <c r="B555" s="48"/>
      <c r="C555" s="49"/>
    </row>
    <row r="556" spans="1:3" ht="15.75" x14ac:dyDescent="0.25">
      <c r="A556" s="47"/>
      <c r="B556" s="48"/>
      <c r="C556" s="49"/>
    </row>
    <row r="557" spans="1:3" ht="15.75" x14ac:dyDescent="0.25">
      <c r="A557" s="47"/>
      <c r="B557" s="48"/>
      <c r="C557" s="49"/>
    </row>
    <row r="558" spans="1:3" ht="15.75" x14ac:dyDescent="0.25">
      <c r="A558" s="47"/>
      <c r="B558" s="48"/>
      <c r="C558" s="49"/>
    </row>
    <row r="559" spans="1:3" ht="15.75" x14ac:dyDescent="0.25">
      <c r="A559" s="47"/>
      <c r="B559" s="48"/>
      <c r="C559" s="49"/>
    </row>
    <row r="560" spans="1:3" ht="15.75" x14ac:dyDescent="0.25">
      <c r="A560" s="47"/>
      <c r="B560" s="48"/>
      <c r="C560" s="49"/>
    </row>
    <row r="561" spans="1:3" ht="15.75" x14ac:dyDescent="0.25">
      <c r="A561" s="47"/>
      <c r="B561" s="48"/>
      <c r="C561" s="49"/>
    </row>
    <row r="562" spans="1:3" ht="15.75" x14ac:dyDescent="0.25">
      <c r="A562" s="47"/>
      <c r="B562" s="48"/>
      <c r="C562" s="49"/>
    </row>
    <row r="563" spans="1:3" ht="15.75" x14ac:dyDescent="0.25">
      <c r="A563" s="47"/>
      <c r="B563" s="48"/>
      <c r="C563" s="49"/>
    </row>
    <row r="564" spans="1:3" ht="15.75" x14ac:dyDescent="0.25">
      <c r="A564" s="47"/>
      <c r="B564" s="48"/>
      <c r="C564" s="49"/>
    </row>
    <row r="565" spans="1:3" ht="15.75" x14ac:dyDescent="0.25">
      <c r="A565" s="47"/>
      <c r="B565" s="48"/>
      <c r="C565" s="49"/>
    </row>
    <row r="566" spans="1:3" ht="15.75" x14ac:dyDescent="0.25">
      <c r="A566" s="47"/>
      <c r="B566" s="48"/>
      <c r="C566" s="49"/>
    </row>
    <row r="567" spans="1:3" ht="15.75" x14ac:dyDescent="0.25">
      <c r="A567" s="47"/>
      <c r="B567" s="48"/>
      <c r="C567" s="49"/>
    </row>
    <row r="568" spans="1:3" ht="15.75" x14ac:dyDescent="0.25">
      <c r="A568" s="47"/>
      <c r="B568" s="48"/>
      <c r="C568" s="49"/>
    </row>
    <row r="569" spans="1:3" ht="15.75" x14ac:dyDescent="0.25">
      <c r="A569" s="47"/>
      <c r="B569" s="48"/>
      <c r="C569" s="49"/>
    </row>
    <row r="570" spans="1:3" ht="15.75" x14ac:dyDescent="0.25">
      <c r="A570" s="47"/>
      <c r="B570" s="48"/>
      <c r="C570" s="49"/>
    </row>
    <row r="571" spans="1:3" ht="15.75" x14ac:dyDescent="0.25">
      <c r="A571" s="47"/>
      <c r="B571" s="48"/>
      <c r="C571" s="49"/>
    </row>
    <row r="572" spans="1:3" ht="15.75" x14ac:dyDescent="0.25">
      <c r="A572" s="47"/>
      <c r="B572" s="48"/>
      <c r="C572" s="49"/>
    </row>
    <row r="573" spans="1:3" ht="15.75" x14ac:dyDescent="0.25">
      <c r="A573" s="47"/>
      <c r="B573" s="48"/>
      <c r="C573" s="49"/>
    </row>
    <row r="574" spans="1:3" ht="15.75" x14ac:dyDescent="0.25">
      <c r="A574" s="47"/>
      <c r="B574" s="48"/>
      <c r="C574" s="49"/>
    </row>
    <row r="575" spans="1:3" ht="15.75" x14ac:dyDescent="0.25">
      <c r="A575" s="47"/>
      <c r="B575" s="48"/>
      <c r="C575" s="49"/>
    </row>
    <row r="576" spans="1:3" ht="15.75" x14ac:dyDescent="0.25">
      <c r="A576" s="47"/>
      <c r="B576" s="48"/>
      <c r="C576" s="49"/>
    </row>
    <row r="577" spans="1:3" ht="15.75" x14ac:dyDescent="0.25">
      <c r="A577" s="47"/>
      <c r="B577" s="48"/>
      <c r="C577" s="49"/>
    </row>
    <row r="578" spans="1:3" ht="15.75" x14ac:dyDescent="0.25">
      <c r="A578" s="47"/>
      <c r="B578" s="48"/>
      <c r="C578" s="49"/>
    </row>
    <row r="579" spans="1:3" ht="15.75" x14ac:dyDescent="0.25">
      <c r="A579" s="47"/>
      <c r="B579" s="48"/>
      <c r="C579" s="49"/>
    </row>
    <row r="580" spans="1:3" ht="15.75" x14ac:dyDescent="0.25">
      <c r="A580" s="47"/>
      <c r="B580" s="48"/>
      <c r="C580" s="49"/>
    </row>
    <row r="581" spans="1:3" ht="15.75" x14ac:dyDescent="0.25">
      <c r="A581" s="47"/>
      <c r="B581" s="48"/>
      <c r="C581" s="49"/>
    </row>
    <row r="582" spans="1:3" ht="15.75" x14ac:dyDescent="0.25">
      <c r="A582" s="47"/>
      <c r="B582" s="48"/>
      <c r="C582" s="49"/>
    </row>
    <row r="583" spans="1:3" ht="15.75" x14ac:dyDescent="0.25">
      <c r="A583" s="47"/>
      <c r="B583" s="48"/>
      <c r="C583" s="49"/>
    </row>
    <row r="584" spans="1:3" ht="15.75" x14ac:dyDescent="0.25">
      <c r="A584" s="47"/>
      <c r="B584" s="48"/>
      <c r="C584" s="49"/>
    </row>
    <row r="585" spans="1:3" ht="15.75" x14ac:dyDescent="0.25">
      <c r="A585" s="47"/>
      <c r="B585" s="48"/>
      <c r="C585" s="49"/>
    </row>
    <row r="586" spans="1:3" ht="15.75" x14ac:dyDescent="0.25">
      <c r="A586" s="47"/>
      <c r="B586" s="48"/>
      <c r="C586" s="49"/>
    </row>
    <row r="587" spans="1:3" ht="15.75" x14ac:dyDescent="0.25">
      <c r="A587" s="47"/>
      <c r="B587" s="48"/>
      <c r="C587" s="49"/>
    </row>
    <row r="588" spans="1:3" ht="15.75" x14ac:dyDescent="0.25">
      <c r="A588" s="47"/>
      <c r="B588" s="48"/>
      <c r="C588" s="49"/>
    </row>
    <row r="589" spans="1:3" ht="15.75" x14ac:dyDescent="0.25">
      <c r="A589" s="47"/>
      <c r="B589" s="48"/>
      <c r="C589" s="49"/>
    </row>
    <row r="590" spans="1:3" ht="15.75" x14ac:dyDescent="0.25">
      <c r="A590" s="47"/>
      <c r="B590" s="48"/>
      <c r="C590" s="49"/>
    </row>
    <row r="591" spans="1:3" ht="15.75" x14ac:dyDescent="0.25">
      <c r="A591" s="47"/>
      <c r="B591" s="48"/>
      <c r="C591" s="49"/>
    </row>
    <row r="592" spans="1:3" ht="15.75" x14ac:dyDescent="0.25">
      <c r="A592" s="47"/>
      <c r="B592" s="48"/>
      <c r="C592" s="49"/>
    </row>
    <row r="593" spans="1:3" ht="15.75" x14ac:dyDescent="0.25">
      <c r="A593" s="47"/>
      <c r="B593" s="48"/>
      <c r="C593" s="49"/>
    </row>
    <row r="594" spans="1:3" ht="15.75" x14ac:dyDescent="0.25">
      <c r="A594" s="47"/>
      <c r="B594" s="48"/>
      <c r="C594" s="49"/>
    </row>
    <row r="595" spans="1:3" ht="15.75" x14ac:dyDescent="0.25">
      <c r="A595" s="47"/>
      <c r="B595" s="48"/>
      <c r="C595" s="49"/>
    </row>
    <row r="596" spans="1:3" ht="15.75" x14ac:dyDescent="0.25">
      <c r="A596" s="47"/>
      <c r="B596" s="48"/>
      <c r="C596" s="49"/>
    </row>
    <row r="597" spans="1:3" ht="15.75" x14ac:dyDescent="0.25">
      <c r="A597" s="47"/>
      <c r="B597" s="48"/>
      <c r="C597" s="49"/>
    </row>
    <row r="598" spans="1:3" ht="15.75" x14ac:dyDescent="0.25">
      <c r="A598" s="47"/>
      <c r="B598" s="48"/>
      <c r="C598" s="49"/>
    </row>
    <row r="599" spans="1:3" ht="15.75" x14ac:dyDescent="0.25">
      <c r="A599" s="47"/>
      <c r="B599" s="48"/>
      <c r="C599" s="49"/>
    </row>
    <row r="600" spans="1:3" ht="15.75" x14ac:dyDescent="0.25">
      <c r="A600" s="47"/>
      <c r="B600" s="48"/>
      <c r="C600" s="49"/>
    </row>
    <row r="601" spans="1:3" ht="15.75" x14ac:dyDescent="0.25">
      <c r="A601" s="47"/>
      <c r="B601" s="48"/>
      <c r="C601" s="49"/>
    </row>
    <row r="602" spans="1:3" ht="15.75" x14ac:dyDescent="0.25">
      <c r="A602" s="47"/>
      <c r="B602" s="48"/>
      <c r="C602" s="49"/>
    </row>
    <row r="603" spans="1:3" ht="15.75" x14ac:dyDescent="0.25">
      <c r="A603" s="47"/>
      <c r="B603" s="48"/>
      <c r="C603" s="49"/>
    </row>
    <row r="604" spans="1:3" ht="15.75" x14ac:dyDescent="0.25">
      <c r="A604" s="47"/>
      <c r="B604" s="48"/>
      <c r="C604" s="49"/>
    </row>
    <row r="605" spans="1:3" ht="15.75" x14ac:dyDescent="0.25">
      <c r="A605" s="47"/>
      <c r="B605" s="48"/>
      <c r="C605" s="49"/>
    </row>
    <row r="606" spans="1:3" ht="15.75" x14ac:dyDescent="0.25">
      <c r="A606" s="47"/>
      <c r="B606" s="48"/>
      <c r="C606" s="49"/>
    </row>
    <row r="607" spans="1:3" ht="15.75" x14ac:dyDescent="0.25">
      <c r="A607" s="47"/>
      <c r="B607" s="48"/>
      <c r="C607" s="49"/>
    </row>
    <row r="608" spans="1:3" ht="15.75" x14ac:dyDescent="0.25">
      <c r="A608" s="47"/>
      <c r="B608" s="48"/>
      <c r="C608" s="49"/>
    </row>
    <row r="609" spans="1:3" ht="15.75" x14ac:dyDescent="0.25">
      <c r="A609" s="47"/>
      <c r="B609" s="48"/>
      <c r="C609" s="49"/>
    </row>
    <row r="610" spans="1:3" ht="15.75" x14ac:dyDescent="0.25">
      <c r="A610" s="47"/>
      <c r="B610" s="48"/>
      <c r="C610" s="49"/>
    </row>
    <row r="611" spans="1:3" ht="15.75" x14ac:dyDescent="0.25">
      <c r="A611" s="47"/>
      <c r="B611" s="48"/>
      <c r="C611" s="49"/>
    </row>
    <row r="612" spans="1:3" ht="15.75" x14ac:dyDescent="0.25">
      <c r="A612" s="47"/>
      <c r="B612" s="48"/>
      <c r="C612" s="49"/>
    </row>
    <row r="613" spans="1:3" ht="15.75" x14ac:dyDescent="0.25">
      <c r="A613" s="47"/>
      <c r="B613" s="48"/>
      <c r="C613" s="49"/>
    </row>
    <row r="614" spans="1:3" ht="15.75" x14ac:dyDescent="0.25">
      <c r="A614" s="47"/>
      <c r="B614" s="48"/>
      <c r="C614" s="49"/>
    </row>
    <row r="615" spans="1:3" ht="15.75" x14ac:dyDescent="0.25">
      <c r="A615" s="47"/>
      <c r="B615" s="48"/>
      <c r="C615" s="49"/>
    </row>
    <row r="616" spans="1:3" ht="15.75" x14ac:dyDescent="0.25">
      <c r="A616" s="47"/>
      <c r="B616" s="48"/>
      <c r="C616" s="49"/>
    </row>
    <row r="617" spans="1:3" ht="15.75" x14ac:dyDescent="0.25">
      <c r="A617" s="47"/>
      <c r="B617" s="48"/>
      <c r="C617" s="49"/>
    </row>
    <row r="618" spans="1:3" ht="15.75" x14ac:dyDescent="0.25">
      <c r="A618" s="47"/>
      <c r="B618" s="48"/>
      <c r="C618" s="49"/>
    </row>
    <row r="619" spans="1:3" ht="15.75" x14ac:dyDescent="0.25">
      <c r="A619" s="47"/>
      <c r="B619" s="48"/>
      <c r="C619" s="49"/>
    </row>
    <row r="620" spans="1:3" ht="15.75" x14ac:dyDescent="0.25">
      <c r="A620" s="47"/>
      <c r="B620" s="48"/>
      <c r="C620" s="49"/>
    </row>
    <row r="621" spans="1:3" ht="15.75" x14ac:dyDescent="0.25">
      <c r="A621" s="47"/>
      <c r="B621" s="48"/>
      <c r="C621" s="49"/>
    </row>
    <row r="622" spans="1:3" ht="15.75" x14ac:dyDescent="0.25">
      <c r="A622" s="47"/>
      <c r="B622" s="48"/>
      <c r="C622" s="49"/>
    </row>
    <row r="623" spans="1:3" ht="15.75" x14ac:dyDescent="0.25">
      <c r="A623" s="47"/>
      <c r="B623" s="48"/>
      <c r="C623" s="49"/>
    </row>
    <row r="624" spans="1:3" ht="15.75" x14ac:dyDescent="0.25">
      <c r="A624" s="47"/>
      <c r="B624" s="48"/>
      <c r="C624" s="49"/>
    </row>
    <row r="625" spans="1:3" ht="15.75" x14ac:dyDescent="0.25">
      <c r="A625" s="47"/>
      <c r="B625" s="48"/>
      <c r="C625" s="49"/>
    </row>
    <row r="626" spans="1:3" ht="15.75" x14ac:dyDescent="0.25">
      <c r="A626" s="47"/>
      <c r="B626" s="48"/>
      <c r="C626" s="49"/>
    </row>
    <row r="627" spans="1:3" ht="15.75" x14ac:dyDescent="0.25">
      <c r="A627" s="47"/>
      <c r="B627" s="48"/>
      <c r="C627" s="49"/>
    </row>
    <row r="628" spans="1:3" ht="15.75" x14ac:dyDescent="0.25">
      <c r="A628" s="47"/>
      <c r="B628" s="48"/>
      <c r="C628" s="49"/>
    </row>
    <row r="629" spans="1:3" ht="15.75" x14ac:dyDescent="0.25">
      <c r="A629" s="47"/>
      <c r="B629" s="48"/>
      <c r="C629" s="49"/>
    </row>
    <row r="630" spans="1:3" ht="15.75" x14ac:dyDescent="0.25">
      <c r="A630" s="47"/>
      <c r="B630" s="48"/>
      <c r="C630" s="49"/>
    </row>
    <row r="631" spans="1:3" ht="15.75" x14ac:dyDescent="0.25">
      <c r="A631" s="47"/>
      <c r="B631" s="48"/>
      <c r="C631" s="49"/>
    </row>
    <row r="632" spans="1:3" ht="15.75" x14ac:dyDescent="0.25">
      <c r="A632" s="47"/>
      <c r="B632" s="48"/>
      <c r="C632" s="49"/>
    </row>
    <row r="633" spans="1:3" ht="15.75" x14ac:dyDescent="0.25">
      <c r="A633" s="47"/>
      <c r="B633" s="48"/>
      <c r="C633" s="49"/>
    </row>
    <row r="634" spans="1:3" ht="15.75" x14ac:dyDescent="0.25">
      <c r="A634" s="47"/>
      <c r="B634" s="48"/>
      <c r="C634" s="49"/>
    </row>
    <row r="635" spans="1:3" ht="15.75" x14ac:dyDescent="0.25">
      <c r="A635" s="47"/>
      <c r="B635" s="48"/>
      <c r="C635" s="49"/>
    </row>
    <row r="636" spans="1:3" ht="15.75" x14ac:dyDescent="0.25">
      <c r="A636" s="47"/>
      <c r="B636" s="48"/>
      <c r="C636" s="49"/>
    </row>
    <row r="637" spans="1:3" ht="15.75" x14ac:dyDescent="0.25">
      <c r="A637" s="47"/>
      <c r="B637" s="48"/>
      <c r="C637" s="49"/>
    </row>
    <row r="638" spans="1:3" ht="15.75" x14ac:dyDescent="0.25">
      <c r="A638" s="47"/>
      <c r="B638" s="48"/>
      <c r="C638" s="49"/>
    </row>
    <row r="639" spans="1:3" ht="15.75" x14ac:dyDescent="0.25">
      <c r="A639" s="47"/>
      <c r="B639" s="48"/>
      <c r="C639" s="49"/>
    </row>
    <row r="640" spans="1:3" ht="15.75" x14ac:dyDescent="0.25">
      <c r="A640" s="47"/>
      <c r="B640" s="48"/>
      <c r="C640" s="49"/>
    </row>
    <row r="641" spans="1:3" ht="15.75" x14ac:dyDescent="0.25">
      <c r="A641" s="47"/>
      <c r="B641" s="48"/>
      <c r="C641" s="49"/>
    </row>
    <row r="642" spans="1:3" ht="15.75" x14ac:dyDescent="0.25">
      <c r="A642" s="47"/>
      <c r="B642" s="48"/>
      <c r="C642" s="49"/>
    </row>
    <row r="643" spans="1:3" ht="15.75" x14ac:dyDescent="0.25">
      <c r="A643" s="47"/>
      <c r="B643" s="48"/>
      <c r="C643" s="49"/>
    </row>
    <row r="644" spans="1:3" ht="15.75" x14ac:dyDescent="0.25">
      <c r="A644" s="47"/>
      <c r="B644" s="48"/>
      <c r="C644" s="49"/>
    </row>
    <row r="645" spans="1:3" ht="15.75" x14ac:dyDescent="0.25">
      <c r="A645" s="47"/>
      <c r="B645" s="48"/>
      <c r="C645" s="49"/>
    </row>
    <row r="646" spans="1:3" ht="15.75" x14ac:dyDescent="0.25">
      <c r="A646" s="47"/>
      <c r="B646" s="48"/>
      <c r="C646" s="49"/>
    </row>
    <row r="647" spans="1:3" ht="15.75" x14ac:dyDescent="0.25">
      <c r="A647" s="47"/>
      <c r="B647" s="48"/>
      <c r="C647" s="49"/>
    </row>
    <row r="648" spans="1:3" ht="15.75" x14ac:dyDescent="0.25">
      <c r="A648" s="47"/>
      <c r="B648" s="48"/>
      <c r="C648" s="49"/>
    </row>
    <row r="649" spans="1:3" ht="15.75" x14ac:dyDescent="0.25">
      <c r="A649" s="47"/>
      <c r="B649" s="48"/>
      <c r="C649" s="49"/>
    </row>
    <row r="650" spans="1:3" ht="15.75" x14ac:dyDescent="0.25">
      <c r="A650" s="47"/>
      <c r="B650" s="48"/>
      <c r="C650" s="49"/>
    </row>
    <row r="651" spans="1:3" ht="15.75" x14ac:dyDescent="0.25">
      <c r="A651" s="47"/>
      <c r="B651" s="48"/>
      <c r="C651" s="49"/>
    </row>
    <row r="652" spans="1:3" ht="15.75" x14ac:dyDescent="0.25">
      <c r="A652" s="47"/>
      <c r="B652" s="48"/>
      <c r="C652" s="49"/>
    </row>
    <row r="653" spans="1:3" ht="15.75" x14ac:dyDescent="0.25">
      <c r="A653" s="47"/>
      <c r="B653" s="48"/>
      <c r="C653" s="49"/>
    </row>
    <row r="654" spans="1:3" ht="15.75" x14ac:dyDescent="0.25">
      <c r="A654" s="47"/>
      <c r="B654" s="48"/>
      <c r="C654" s="49"/>
    </row>
    <row r="655" spans="1:3" ht="15.75" x14ac:dyDescent="0.25">
      <c r="A655" s="47"/>
      <c r="B655" s="48"/>
      <c r="C655" s="49"/>
    </row>
    <row r="656" spans="1:3" ht="15.75" x14ac:dyDescent="0.25">
      <c r="A656" s="47"/>
      <c r="B656" s="48"/>
      <c r="C656" s="49"/>
    </row>
    <row r="657" spans="1:3" ht="15.75" x14ac:dyDescent="0.25">
      <c r="A657" s="47"/>
      <c r="B657" s="48"/>
      <c r="C657" s="49"/>
    </row>
    <row r="658" spans="1:3" ht="15.75" x14ac:dyDescent="0.25">
      <c r="A658" s="47"/>
      <c r="B658" s="48"/>
      <c r="C658" s="49"/>
    </row>
    <row r="659" spans="1:3" ht="15.75" x14ac:dyDescent="0.25">
      <c r="A659" s="47"/>
      <c r="B659" s="48"/>
      <c r="C659" s="49"/>
    </row>
    <row r="660" spans="1:3" ht="15.75" x14ac:dyDescent="0.25">
      <c r="A660" s="47"/>
      <c r="B660" s="48"/>
      <c r="C660" s="49"/>
    </row>
    <row r="661" spans="1:3" ht="15.75" x14ac:dyDescent="0.25">
      <c r="A661" s="47"/>
      <c r="B661" s="48"/>
      <c r="C661" s="49"/>
    </row>
    <row r="662" spans="1:3" ht="15.75" x14ac:dyDescent="0.25">
      <c r="A662" s="47"/>
      <c r="B662" s="48"/>
      <c r="C662" s="49"/>
    </row>
    <row r="663" spans="1:3" ht="15.75" x14ac:dyDescent="0.25">
      <c r="A663" s="47"/>
      <c r="B663" s="48"/>
      <c r="C663" s="49"/>
    </row>
    <row r="664" spans="1:3" ht="15.75" x14ac:dyDescent="0.25">
      <c r="A664" s="47"/>
      <c r="B664" s="48"/>
      <c r="C664" s="49"/>
    </row>
    <row r="665" spans="1:3" ht="15.75" x14ac:dyDescent="0.25">
      <c r="A665" s="47"/>
      <c r="B665" s="48"/>
      <c r="C665" s="49"/>
    </row>
    <row r="666" spans="1:3" ht="15.75" x14ac:dyDescent="0.25">
      <c r="A666" s="47"/>
      <c r="B666" s="48"/>
      <c r="C666" s="49"/>
    </row>
    <row r="667" spans="1:3" ht="15.75" x14ac:dyDescent="0.25">
      <c r="A667" s="47"/>
      <c r="B667" s="48"/>
      <c r="C667" s="49"/>
    </row>
    <row r="668" spans="1:3" ht="15.75" x14ac:dyDescent="0.25">
      <c r="A668" s="47"/>
      <c r="B668" s="48"/>
      <c r="C668" s="49"/>
    </row>
    <row r="669" spans="1:3" ht="15.75" x14ac:dyDescent="0.25">
      <c r="A669" s="47"/>
      <c r="B669" s="48"/>
      <c r="C669" s="49"/>
    </row>
    <row r="670" spans="1:3" ht="15.75" x14ac:dyDescent="0.25">
      <c r="A670" s="47"/>
      <c r="B670" s="48"/>
      <c r="C670" s="49"/>
    </row>
    <row r="671" spans="1:3" ht="15.75" x14ac:dyDescent="0.25">
      <c r="A671" s="47"/>
      <c r="B671" s="48"/>
      <c r="C671" s="49"/>
    </row>
    <row r="672" spans="1:3" ht="15.75" x14ac:dyDescent="0.25">
      <c r="A672" s="47"/>
      <c r="B672" s="48"/>
      <c r="C672" s="49"/>
    </row>
    <row r="673" spans="1:3" ht="15.75" x14ac:dyDescent="0.25">
      <c r="A673" s="47"/>
      <c r="B673" s="48"/>
      <c r="C673" s="49"/>
    </row>
    <row r="674" spans="1:3" ht="15.75" x14ac:dyDescent="0.25">
      <c r="A674" s="47"/>
      <c r="B674" s="48"/>
      <c r="C674" s="49"/>
    </row>
    <row r="675" spans="1:3" ht="15.75" x14ac:dyDescent="0.25">
      <c r="A675" s="47"/>
      <c r="B675" s="48"/>
      <c r="C675" s="49"/>
    </row>
    <row r="676" spans="1:3" ht="15.75" x14ac:dyDescent="0.25">
      <c r="A676" s="47"/>
      <c r="B676" s="48"/>
      <c r="C676" s="49"/>
    </row>
    <row r="677" spans="1:3" ht="15.75" x14ac:dyDescent="0.25">
      <c r="A677" s="47"/>
      <c r="B677" s="48"/>
      <c r="C677" s="49"/>
    </row>
    <row r="678" spans="1:3" ht="15.75" x14ac:dyDescent="0.25">
      <c r="A678" s="47"/>
      <c r="B678" s="48"/>
      <c r="C678" s="49"/>
    </row>
    <row r="679" spans="1:3" ht="15.75" x14ac:dyDescent="0.25">
      <c r="A679" s="47"/>
      <c r="B679" s="48"/>
      <c r="C679" s="49"/>
    </row>
    <row r="680" spans="1:3" ht="15.75" x14ac:dyDescent="0.25">
      <c r="A680" s="47"/>
      <c r="B680" s="48"/>
      <c r="C680" s="49"/>
    </row>
    <row r="681" spans="1:3" ht="15.75" x14ac:dyDescent="0.25">
      <c r="A681" s="47"/>
      <c r="B681" s="48"/>
      <c r="C681" s="49"/>
    </row>
    <row r="682" spans="1:3" ht="15.75" x14ac:dyDescent="0.25">
      <c r="A682" s="47"/>
      <c r="B682" s="48"/>
      <c r="C682" s="49"/>
    </row>
    <row r="683" spans="1:3" ht="15.75" x14ac:dyDescent="0.25">
      <c r="A683" s="47"/>
      <c r="B683" s="48"/>
      <c r="C683" s="49"/>
    </row>
    <row r="684" spans="1:3" ht="15.75" x14ac:dyDescent="0.25">
      <c r="A684" s="47"/>
      <c r="B684" s="48"/>
      <c r="C684" s="49"/>
    </row>
    <row r="685" spans="1:3" ht="15.75" x14ac:dyDescent="0.25">
      <c r="A685" s="47"/>
      <c r="B685" s="48"/>
      <c r="C685" s="49"/>
    </row>
    <row r="686" spans="1:3" ht="15.75" x14ac:dyDescent="0.25">
      <c r="A686" s="47"/>
      <c r="B686" s="48"/>
      <c r="C686" s="49"/>
    </row>
    <row r="687" spans="1:3" ht="15.75" x14ac:dyDescent="0.25">
      <c r="A687" s="47"/>
      <c r="B687" s="48"/>
      <c r="C687" s="49"/>
    </row>
    <row r="688" spans="1:3" ht="15.75" x14ac:dyDescent="0.25">
      <c r="A688" s="47"/>
      <c r="B688" s="48"/>
      <c r="C688" s="49"/>
    </row>
    <row r="689" spans="1:3" ht="15.75" x14ac:dyDescent="0.25">
      <c r="A689" s="47"/>
      <c r="B689" s="48"/>
      <c r="C689" s="49"/>
    </row>
    <row r="690" spans="1:3" ht="15.75" x14ac:dyDescent="0.25">
      <c r="A690" s="47"/>
      <c r="B690" s="48"/>
      <c r="C690" s="49"/>
    </row>
    <row r="691" spans="1:3" ht="15.75" x14ac:dyDescent="0.25">
      <c r="A691" s="47"/>
      <c r="B691" s="48"/>
      <c r="C691" s="49"/>
    </row>
    <row r="692" spans="1:3" ht="15.75" x14ac:dyDescent="0.25">
      <c r="A692" s="47"/>
      <c r="B692" s="48"/>
      <c r="C692" s="49"/>
    </row>
    <row r="693" spans="1:3" ht="15.75" x14ac:dyDescent="0.25">
      <c r="A693" s="47"/>
      <c r="B693" s="48"/>
      <c r="C693" s="49"/>
    </row>
    <row r="694" spans="1:3" ht="15.75" x14ac:dyDescent="0.25">
      <c r="A694" s="47"/>
      <c r="B694" s="48"/>
      <c r="C694" s="49"/>
    </row>
    <row r="695" spans="1:3" ht="15.75" x14ac:dyDescent="0.25">
      <c r="A695" s="47"/>
      <c r="B695" s="48"/>
      <c r="C695" s="49"/>
    </row>
    <row r="696" spans="1:3" ht="15.75" x14ac:dyDescent="0.25">
      <c r="A696" s="47"/>
      <c r="B696" s="48"/>
      <c r="C696" s="49"/>
    </row>
    <row r="697" spans="1:3" ht="15.75" x14ac:dyDescent="0.25">
      <c r="A697" s="47"/>
      <c r="B697" s="48"/>
      <c r="C697" s="49"/>
    </row>
    <row r="698" spans="1:3" ht="15.75" x14ac:dyDescent="0.25">
      <c r="A698" s="47"/>
      <c r="B698" s="48"/>
      <c r="C698" s="49"/>
    </row>
    <row r="699" spans="1:3" ht="15.75" x14ac:dyDescent="0.25">
      <c r="A699" s="47"/>
      <c r="B699" s="48"/>
      <c r="C699" s="49"/>
    </row>
    <row r="700" spans="1:3" ht="15.75" x14ac:dyDescent="0.25">
      <c r="A700" s="47"/>
      <c r="B700" s="48"/>
      <c r="C700" s="49"/>
    </row>
    <row r="701" spans="1:3" ht="15.75" x14ac:dyDescent="0.25">
      <c r="A701" s="47"/>
      <c r="B701" s="48"/>
      <c r="C701" s="49"/>
    </row>
    <row r="702" spans="1:3" ht="15.75" x14ac:dyDescent="0.25">
      <c r="A702" s="47"/>
      <c r="B702" s="48"/>
      <c r="C702" s="49"/>
    </row>
    <row r="703" spans="1:3" ht="15.75" x14ac:dyDescent="0.25">
      <c r="A703" s="47"/>
      <c r="B703" s="48"/>
      <c r="C703" s="49"/>
    </row>
    <row r="704" spans="1:3" ht="15.75" x14ac:dyDescent="0.25">
      <c r="A704" s="47"/>
      <c r="B704" s="48"/>
      <c r="C704" s="49"/>
    </row>
    <row r="705" spans="1:3" ht="15.75" x14ac:dyDescent="0.25">
      <c r="A705" s="47"/>
      <c r="B705" s="48"/>
      <c r="C705" s="49"/>
    </row>
    <row r="706" spans="1:3" ht="15.75" x14ac:dyDescent="0.25">
      <c r="A706" s="47"/>
      <c r="B706" s="48"/>
      <c r="C706" s="49"/>
    </row>
    <row r="707" spans="1:3" ht="15.75" x14ac:dyDescent="0.25">
      <c r="A707" s="47"/>
      <c r="B707" s="48"/>
      <c r="C707" s="49"/>
    </row>
    <row r="708" spans="1:3" ht="15.75" x14ac:dyDescent="0.25">
      <c r="A708" s="47"/>
      <c r="B708" s="48"/>
      <c r="C708" s="49"/>
    </row>
    <row r="709" spans="1:3" ht="15.75" x14ac:dyDescent="0.25">
      <c r="A709" s="47"/>
      <c r="B709" s="48"/>
      <c r="C709" s="49"/>
    </row>
    <row r="710" spans="1:3" ht="15.75" x14ac:dyDescent="0.25">
      <c r="A710" s="47"/>
      <c r="B710" s="48"/>
      <c r="C710" s="49"/>
    </row>
    <row r="711" spans="1:3" ht="15.75" x14ac:dyDescent="0.25">
      <c r="A711" s="47"/>
      <c r="B711" s="48"/>
      <c r="C711" s="49"/>
    </row>
    <row r="712" spans="1:3" ht="15.75" x14ac:dyDescent="0.25">
      <c r="A712" s="47"/>
      <c r="B712" s="48"/>
      <c r="C712" s="49"/>
    </row>
    <row r="713" spans="1:3" ht="15.75" x14ac:dyDescent="0.25">
      <c r="A713" s="47"/>
      <c r="B713" s="48"/>
      <c r="C713" s="49"/>
    </row>
    <row r="714" spans="1:3" ht="15.75" x14ac:dyDescent="0.25">
      <c r="A714" s="47"/>
      <c r="B714" s="48"/>
      <c r="C714" s="49"/>
    </row>
    <row r="715" spans="1:3" ht="15.75" x14ac:dyDescent="0.25">
      <c r="A715" s="47"/>
      <c r="B715" s="48"/>
      <c r="C715" s="49"/>
    </row>
    <row r="716" spans="1:3" ht="15.75" x14ac:dyDescent="0.25">
      <c r="A716" s="47"/>
      <c r="B716" s="48"/>
      <c r="C716" s="49"/>
    </row>
    <row r="717" spans="1:3" ht="15.75" x14ac:dyDescent="0.25">
      <c r="A717" s="47"/>
      <c r="B717" s="48"/>
      <c r="C717" s="49"/>
    </row>
    <row r="718" spans="1:3" ht="15.75" x14ac:dyDescent="0.25">
      <c r="A718" s="47"/>
      <c r="B718" s="48"/>
      <c r="C718" s="49"/>
    </row>
    <row r="719" spans="1:3" ht="15.75" x14ac:dyDescent="0.25">
      <c r="A719" s="47"/>
      <c r="B719" s="48"/>
      <c r="C719" s="49"/>
    </row>
    <row r="720" spans="1:3" ht="15.75" x14ac:dyDescent="0.25">
      <c r="A720" s="47"/>
      <c r="B720" s="48"/>
      <c r="C720" s="49"/>
    </row>
    <row r="721" spans="1:3" ht="15.75" x14ac:dyDescent="0.25">
      <c r="A721" s="47"/>
      <c r="B721" s="48"/>
      <c r="C721" s="49"/>
    </row>
    <row r="722" spans="1:3" ht="15.75" x14ac:dyDescent="0.25">
      <c r="A722" s="47"/>
      <c r="B722" s="48"/>
      <c r="C722" s="49"/>
    </row>
    <row r="723" spans="1:3" ht="15.75" x14ac:dyDescent="0.25">
      <c r="A723" s="47"/>
      <c r="B723" s="48"/>
      <c r="C723" s="49"/>
    </row>
    <row r="724" spans="1:3" ht="15.75" x14ac:dyDescent="0.25">
      <c r="A724" s="47"/>
      <c r="B724" s="48"/>
      <c r="C724" s="49"/>
    </row>
    <row r="725" spans="1:3" ht="15.75" x14ac:dyDescent="0.25">
      <c r="A725" s="47"/>
      <c r="B725" s="48"/>
      <c r="C725" s="49"/>
    </row>
    <row r="726" spans="1:3" ht="15.75" x14ac:dyDescent="0.25">
      <c r="A726" s="47"/>
      <c r="B726" s="48"/>
      <c r="C726" s="49"/>
    </row>
    <row r="727" spans="1:3" ht="15.75" x14ac:dyDescent="0.25">
      <c r="A727" s="47"/>
      <c r="B727" s="48"/>
      <c r="C727" s="49"/>
    </row>
    <row r="728" spans="1:3" ht="15.75" x14ac:dyDescent="0.25">
      <c r="A728" s="47"/>
      <c r="B728" s="48"/>
      <c r="C728" s="49"/>
    </row>
    <row r="729" spans="1:3" ht="15.75" x14ac:dyDescent="0.25">
      <c r="A729" s="47"/>
      <c r="B729" s="48"/>
      <c r="C729" s="49"/>
    </row>
    <row r="730" spans="1:3" ht="15.75" x14ac:dyDescent="0.25">
      <c r="A730" s="47"/>
      <c r="B730" s="48"/>
      <c r="C730" s="49"/>
    </row>
    <row r="731" spans="1:3" ht="15.75" x14ac:dyDescent="0.25">
      <c r="A731" s="47"/>
      <c r="B731" s="48"/>
      <c r="C731" s="49"/>
    </row>
    <row r="732" spans="1:3" ht="15.75" x14ac:dyDescent="0.25">
      <c r="A732" s="47"/>
      <c r="B732" s="48"/>
      <c r="C732" s="49"/>
    </row>
    <row r="733" spans="1:3" ht="15.75" x14ac:dyDescent="0.25">
      <c r="A733" s="47"/>
      <c r="B733" s="48"/>
      <c r="C733" s="49"/>
    </row>
    <row r="734" spans="1:3" ht="15.75" x14ac:dyDescent="0.25">
      <c r="A734" s="47"/>
      <c r="B734" s="48"/>
      <c r="C734" s="49"/>
    </row>
    <row r="735" spans="1:3" ht="15.75" x14ac:dyDescent="0.25">
      <c r="A735" s="47"/>
      <c r="B735" s="48"/>
      <c r="C735" s="49"/>
    </row>
    <row r="736" spans="1:3" ht="15.75" x14ac:dyDescent="0.25">
      <c r="A736" s="47"/>
      <c r="B736" s="48"/>
      <c r="C736" s="49"/>
    </row>
    <row r="737" spans="1:3" ht="15.75" x14ac:dyDescent="0.25">
      <c r="A737" s="47"/>
      <c r="B737" s="48"/>
      <c r="C737" s="49"/>
    </row>
    <row r="738" spans="1:3" ht="15.75" x14ac:dyDescent="0.25">
      <c r="A738" s="47"/>
      <c r="B738" s="48"/>
      <c r="C738" s="49"/>
    </row>
    <row r="739" spans="1:3" ht="15.75" x14ac:dyDescent="0.25">
      <c r="A739" s="47"/>
      <c r="B739" s="48"/>
      <c r="C739" s="49"/>
    </row>
    <row r="740" spans="1:3" ht="15.75" x14ac:dyDescent="0.25">
      <c r="A740" s="47"/>
      <c r="B740" s="48"/>
      <c r="C740" s="49"/>
    </row>
    <row r="741" spans="1:3" ht="15.75" x14ac:dyDescent="0.25">
      <c r="A741" s="47"/>
      <c r="B741" s="48"/>
      <c r="C741" s="49"/>
    </row>
    <row r="742" spans="1:3" ht="15.75" x14ac:dyDescent="0.25">
      <c r="A742" s="47"/>
      <c r="B742" s="48"/>
      <c r="C742" s="49"/>
    </row>
    <row r="743" spans="1:3" ht="15.75" x14ac:dyDescent="0.25">
      <c r="A743" s="47"/>
      <c r="B743" s="48"/>
      <c r="C743" s="49"/>
    </row>
    <row r="744" spans="1:3" ht="15.75" x14ac:dyDescent="0.25">
      <c r="A744" s="47"/>
      <c r="B744" s="48"/>
      <c r="C744" s="49"/>
    </row>
    <row r="745" spans="1:3" ht="15.75" x14ac:dyDescent="0.25">
      <c r="A745" s="47"/>
      <c r="B745" s="48"/>
      <c r="C745" s="49"/>
    </row>
    <row r="746" spans="1:3" ht="15.75" x14ac:dyDescent="0.25">
      <c r="A746" s="47"/>
      <c r="B746" s="48"/>
      <c r="C746" s="49"/>
    </row>
    <row r="747" spans="1:3" ht="15.75" x14ac:dyDescent="0.25">
      <c r="A747" s="47"/>
      <c r="B747" s="48"/>
      <c r="C747" s="49"/>
    </row>
    <row r="748" spans="1:3" ht="15.75" x14ac:dyDescent="0.25">
      <c r="A748" s="47"/>
      <c r="B748" s="48"/>
      <c r="C748" s="49"/>
    </row>
    <row r="749" spans="1:3" ht="15.75" x14ac:dyDescent="0.25">
      <c r="A749" s="47"/>
      <c r="B749" s="48"/>
      <c r="C749" s="49"/>
    </row>
    <row r="750" spans="1:3" ht="15.75" x14ac:dyDescent="0.25">
      <c r="A750" s="47"/>
      <c r="B750" s="48"/>
      <c r="C750" s="49"/>
    </row>
    <row r="751" spans="1:3" ht="15.75" x14ac:dyDescent="0.25">
      <c r="A751" s="47"/>
      <c r="B751" s="48"/>
      <c r="C751" s="49"/>
    </row>
    <row r="752" spans="1:3" ht="15.75" x14ac:dyDescent="0.25">
      <c r="A752" s="47"/>
      <c r="B752" s="48"/>
      <c r="C752" s="49"/>
    </row>
    <row r="753" spans="1:3" ht="15.75" x14ac:dyDescent="0.25">
      <c r="A753" s="47"/>
      <c r="B753" s="48"/>
      <c r="C753" s="49"/>
    </row>
    <row r="754" spans="1:3" ht="15.75" x14ac:dyDescent="0.25">
      <c r="A754" s="47"/>
      <c r="B754" s="48"/>
      <c r="C754" s="49"/>
    </row>
    <row r="755" spans="1:3" ht="15.75" x14ac:dyDescent="0.25">
      <c r="A755" s="47"/>
      <c r="B755" s="48"/>
      <c r="C755" s="49"/>
    </row>
    <row r="756" spans="1:3" ht="15.75" x14ac:dyDescent="0.25">
      <c r="A756" s="47"/>
      <c r="B756" s="48"/>
      <c r="C756" s="49"/>
    </row>
    <row r="757" spans="1:3" ht="15.75" x14ac:dyDescent="0.25">
      <c r="A757" s="47"/>
      <c r="B757" s="48"/>
      <c r="C757" s="49"/>
    </row>
    <row r="758" spans="1:3" ht="15.75" x14ac:dyDescent="0.25">
      <c r="A758" s="47"/>
      <c r="B758" s="48"/>
      <c r="C758" s="49"/>
    </row>
    <row r="759" spans="1:3" ht="15.75" x14ac:dyDescent="0.25">
      <c r="A759" s="47"/>
      <c r="B759" s="48"/>
      <c r="C759" s="49"/>
    </row>
    <row r="760" spans="1:3" ht="15.75" x14ac:dyDescent="0.25">
      <c r="A760" s="47"/>
      <c r="B760" s="48"/>
      <c r="C760" s="49"/>
    </row>
    <row r="761" spans="1:3" ht="15.75" x14ac:dyDescent="0.25">
      <c r="A761" s="47"/>
      <c r="B761" s="48"/>
      <c r="C761" s="49"/>
    </row>
    <row r="762" spans="1:3" ht="15.75" x14ac:dyDescent="0.25">
      <c r="A762" s="47"/>
      <c r="B762" s="48"/>
      <c r="C762" s="49"/>
    </row>
    <row r="763" spans="1:3" ht="15.75" x14ac:dyDescent="0.25">
      <c r="A763" s="47"/>
      <c r="B763" s="48"/>
      <c r="C763" s="49"/>
    </row>
    <row r="764" spans="1:3" ht="15.75" x14ac:dyDescent="0.25">
      <c r="A764" s="47"/>
      <c r="B764" s="48"/>
      <c r="C764" s="49"/>
    </row>
    <row r="765" spans="1:3" ht="15.75" x14ac:dyDescent="0.25">
      <c r="A765" s="47"/>
      <c r="B765" s="48"/>
      <c r="C765" s="49"/>
    </row>
    <row r="766" spans="1:3" ht="15.75" x14ac:dyDescent="0.25">
      <c r="A766" s="47"/>
      <c r="B766" s="48"/>
      <c r="C766" s="49"/>
    </row>
    <row r="767" spans="1:3" ht="15.75" x14ac:dyDescent="0.25">
      <c r="A767" s="47"/>
      <c r="B767" s="48"/>
      <c r="C767" s="49"/>
    </row>
    <row r="768" spans="1:3" ht="15.75" x14ac:dyDescent="0.25">
      <c r="A768" s="47"/>
      <c r="B768" s="48"/>
      <c r="C768" s="49"/>
    </row>
    <row r="769" spans="1:3" ht="15.75" x14ac:dyDescent="0.25">
      <c r="A769" s="47"/>
      <c r="B769" s="48"/>
      <c r="C769" s="49"/>
    </row>
    <row r="770" spans="1:3" ht="15.75" x14ac:dyDescent="0.25">
      <c r="A770" s="47"/>
      <c r="B770" s="48"/>
      <c r="C770" s="49"/>
    </row>
    <row r="771" spans="1:3" ht="15.75" x14ac:dyDescent="0.25">
      <c r="A771" s="47"/>
      <c r="B771" s="48"/>
      <c r="C771" s="49"/>
    </row>
    <row r="772" spans="1:3" ht="15.75" x14ac:dyDescent="0.25">
      <c r="A772" s="47"/>
      <c r="B772" s="48"/>
      <c r="C772" s="49"/>
    </row>
    <row r="773" spans="1:3" ht="15.75" x14ac:dyDescent="0.25">
      <c r="A773" s="47"/>
      <c r="B773" s="48"/>
      <c r="C773" s="49"/>
    </row>
    <row r="774" spans="1:3" ht="15.75" x14ac:dyDescent="0.25">
      <c r="A774" s="47"/>
      <c r="B774" s="48"/>
      <c r="C774" s="49"/>
    </row>
    <row r="775" spans="1:3" ht="15.75" x14ac:dyDescent="0.25">
      <c r="A775" s="47"/>
      <c r="B775" s="48"/>
      <c r="C775" s="49"/>
    </row>
    <row r="776" spans="1:3" ht="15.75" x14ac:dyDescent="0.25">
      <c r="A776" s="47"/>
      <c r="B776" s="48"/>
      <c r="C776" s="49"/>
    </row>
    <row r="777" spans="1:3" ht="15.75" x14ac:dyDescent="0.25">
      <c r="A777" s="47"/>
      <c r="B777" s="48"/>
      <c r="C777" s="49"/>
    </row>
    <row r="778" spans="1:3" ht="15.75" x14ac:dyDescent="0.25">
      <c r="A778" s="47"/>
      <c r="B778" s="48"/>
      <c r="C778" s="49"/>
    </row>
    <row r="779" spans="1:3" ht="15.75" x14ac:dyDescent="0.25">
      <c r="A779" s="47"/>
      <c r="B779" s="48"/>
      <c r="C779" s="49"/>
    </row>
    <row r="780" spans="1:3" ht="15.75" x14ac:dyDescent="0.25">
      <c r="A780" s="47"/>
      <c r="B780" s="48"/>
      <c r="C780" s="49"/>
    </row>
    <row r="781" spans="1:3" ht="15.75" x14ac:dyDescent="0.25">
      <c r="A781" s="47"/>
      <c r="B781" s="48"/>
      <c r="C781" s="49"/>
    </row>
    <row r="782" spans="1:3" ht="15.75" x14ac:dyDescent="0.25">
      <c r="A782" s="47"/>
      <c r="B782" s="48"/>
      <c r="C782" s="49"/>
    </row>
    <row r="783" spans="1:3" ht="15.75" x14ac:dyDescent="0.25">
      <c r="A783" s="47"/>
      <c r="B783" s="48"/>
      <c r="C783" s="49"/>
    </row>
    <row r="784" spans="1:3" ht="15.75" x14ac:dyDescent="0.25">
      <c r="A784" s="47"/>
      <c r="B784" s="48"/>
      <c r="C784" s="49"/>
    </row>
    <row r="785" spans="1:3" ht="15.75" x14ac:dyDescent="0.25">
      <c r="A785" s="47"/>
      <c r="B785" s="48"/>
      <c r="C785" s="49"/>
    </row>
    <row r="786" spans="1:3" ht="15.75" x14ac:dyDescent="0.25">
      <c r="A786" s="47"/>
      <c r="B786" s="48"/>
      <c r="C786" s="49"/>
    </row>
    <row r="787" spans="1:3" ht="15.75" x14ac:dyDescent="0.25">
      <c r="A787" s="47"/>
      <c r="B787" s="48"/>
      <c r="C787" s="49"/>
    </row>
    <row r="788" spans="1:3" ht="15.75" x14ac:dyDescent="0.25">
      <c r="A788" s="47"/>
      <c r="B788" s="48"/>
      <c r="C788" s="49"/>
    </row>
    <row r="789" spans="1:3" ht="15.75" x14ac:dyDescent="0.25">
      <c r="A789" s="47"/>
      <c r="B789" s="48"/>
      <c r="C789" s="49"/>
    </row>
    <row r="790" spans="1:3" ht="15.75" x14ac:dyDescent="0.25">
      <c r="A790" s="47"/>
      <c r="B790" s="48"/>
      <c r="C790" s="49"/>
    </row>
    <row r="791" spans="1:3" ht="15.75" x14ac:dyDescent="0.25">
      <c r="A791" s="47"/>
      <c r="B791" s="48"/>
      <c r="C791" s="49"/>
    </row>
    <row r="792" spans="1:3" ht="15.75" x14ac:dyDescent="0.25">
      <c r="A792" s="47"/>
      <c r="B792" s="48"/>
      <c r="C792" s="49"/>
    </row>
    <row r="793" spans="1:3" ht="15.75" x14ac:dyDescent="0.25">
      <c r="A793" s="47"/>
      <c r="B793" s="48"/>
      <c r="C793" s="49"/>
    </row>
    <row r="794" spans="1:3" ht="15.75" x14ac:dyDescent="0.25">
      <c r="A794" s="47"/>
      <c r="B794" s="48"/>
      <c r="C794" s="49"/>
    </row>
    <row r="795" spans="1:3" ht="15.75" x14ac:dyDescent="0.25">
      <c r="A795" s="47"/>
      <c r="B795" s="48"/>
      <c r="C795" s="49"/>
    </row>
    <row r="796" spans="1:3" ht="15.75" x14ac:dyDescent="0.25">
      <c r="A796" s="47"/>
      <c r="B796" s="48"/>
      <c r="C796" s="49"/>
    </row>
    <row r="797" spans="1:3" ht="15.75" x14ac:dyDescent="0.25">
      <c r="A797" s="47"/>
      <c r="B797" s="48"/>
      <c r="C797" s="49"/>
    </row>
    <row r="798" spans="1:3" ht="15.75" x14ac:dyDescent="0.25">
      <c r="A798" s="47"/>
      <c r="B798" s="48"/>
      <c r="C798" s="49"/>
    </row>
    <row r="799" spans="1:3" ht="15.75" x14ac:dyDescent="0.25">
      <c r="A799" s="47"/>
      <c r="B799" s="48"/>
      <c r="C799" s="49"/>
    </row>
    <row r="800" spans="1:3" ht="15.75" x14ac:dyDescent="0.25">
      <c r="A800" s="47"/>
      <c r="B800" s="48"/>
      <c r="C800" s="49"/>
    </row>
  </sheetData>
  <pageMargins left="0.7" right="0.7" top="0.75" bottom="0.75" header="0.3" footer="0.3"/>
  <pageSetup orientation="portrait"/>
  <customProperties>
    <customPr name="MMSheetType"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DB8E"/>
    <outlinePr summaryBelow="0" summaryRight="0"/>
  </sheetPr>
  <dimension ref="A1:Q646"/>
  <sheetViews>
    <sheetView showGridLines="0" zoomScale="80" zoomScaleNormal="80" workbookViewId="0">
      <pane xSplit="9" ySplit="5" topLeftCell="J387" activePane="bottomRight" state="frozen"/>
      <selection pane="topRight"/>
      <selection pane="bottomLeft"/>
      <selection pane="bottomRight"/>
    </sheetView>
  </sheetViews>
  <sheetFormatPr defaultColWidth="15.1796875" defaultRowHeight="13.15" outlineLevelRow="5" x14ac:dyDescent="0.25"/>
  <cols>
    <col min="1" max="2" width="1.453125" style="16" customWidth="1"/>
    <col min="3" max="3" width="1.453125" style="29" customWidth="1"/>
    <col min="4" max="4" width="1.453125" style="63" customWidth="1"/>
    <col min="5" max="5" width="97.453125" style="18" bestFit="1" customWidth="1"/>
    <col min="6" max="8" width="14.81640625" style="18" customWidth="1"/>
    <col min="9" max="9" width="3.453125" style="18" customWidth="1"/>
    <col min="10" max="17" width="14.81640625" style="18" customWidth="1"/>
    <col min="18" max="16384" width="15.1796875" style="18"/>
  </cols>
  <sheetData>
    <row r="1" spans="1:17" s="23" customFormat="1" ht="30.75" x14ac:dyDescent="0.25">
      <c r="A1" s="23" t="str">
        <f ca="1">RIGHT(CELL("filename", A1), LEN(CELL("filename", A1)) - SEARCH("]", CELL("filename", A1)))</f>
        <v>Inputs</v>
      </c>
      <c r="D1" s="67"/>
    </row>
    <row r="2" spans="1:17" s="32" customFormat="1" x14ac:dyDescent="0.25">
      <c r="A2" s="27"/>
      <c r="B2" s="27"/>
      <c r="C2" s="37"/>
      <c r="D2" s="68"/>
      <c r="E2" s="58" t="s">
        <v>193</v>
      </c>
      <c r="F2" s="31">
        <f>'Model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32" customFormat="1" x14ac:dyDescent="0.25">
      <c r="A3" s="27"/>
      <c r="B3" s="27"/>
      <c r="C3" s="37"/>
      <c r="D3" s="68"/>
      <c r="E3" s="2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70" customFormat="1" x14ac:dyDescent="0.25">
      <c r="A4" s="27"/>
      <c r="B4" s="27"/>
      <c r="C4" s="37"/>
      <c r="D4" s="68"/>
      <c r="E4" s="24"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32" customFormat="1" x14ac:dyDescent="0.25">
      <c r="A5" s="27"/>
      <c r="B5" s="27"/>
      <c r="C5" s="37"/>
      <c r="D5" s="68"/>
      <c r="F5" s="22" t="s">
        <v>197</v>
      </c>
      <c r="G5" s="22" t="s">
        <v>198</v>
      </c>
      <c r="H5" s="22" t="s">
        <v>199</v>
      </c>
      <c r="I5" s="21"/>
      <c r="J5" s="24"/>
      <c r="K5" s="24"/>
      <c r="L5" s="26"/>
    </row>
    <row r="6" spans="1:17" s="34" customFormat="1" x14ac:dyDescent="0.25">
      <c r="A6" s="22"/>
      <c r="B6" s="22"/>
      <c r="C6" s="71"/>
      <c r="D6" s="64"/>
    </row>
    <row r="7" spans="1:17" s="34" customFormat="1" x14ac:dyDescent="0.25">
      <c r="A7" s="22"/>
      <c r="B7" s="22"/>
      <c r="C7" s="71"/>
      <c r="D7" s="64"/>
    </row>
    <row r="9" spans="1:17" x14ac:dyDescent="0.25">
      <c r="A9" s="16" t="s">
        <v>200</v>
      </c>
    </row>
    <row r="10" spans="1:17" outlineLevel="1" x14ac:dyDescent="0.25">
      <c r="E10" s="18" t="s">
        <v>201</v>
      </c>
      <c r="F10" s="152">
        <v>45017</v>
      </c>
      <c r="G10" s="18" t="s">
        <v>202</v>
      </c>
    </row>
    <row r="11" spans="1:17" outlineLevel="1" x14ac:dyDescent="0.25">
      <c r="E11" s="18" t="s">
        <v>203</v>
      </c>
      <c r="F11" s="153">
        <v>12</v>
      </c>
      <c r="G11" s="18" t="s">
        <v>204</v>
      </c>
    </row>
    <row r="12" spans="1:17" outlineLevel="1" x14ac:dyDescent="0.25">
      <c r="E12" s="18" t="s">
        <v>205</v>
      </c>
      <c r="F12" s="152">
        <v>45747</v>
      </c>
      <c r="G12" s="18" t="s">
        <v>202</v>
      </c>
    </row>
    <row r="13" spans="1:17" outlineLevel="1" x14ac:dyDescent="0.25">
      <c r="E13" s="18" t="s">
        <v>206</v>
      </c>
      <c r="F13" s="153">
        <v>3</v>
      </c>
    </row>
    <row r="14" spans="1:17" x14ac:dyDescent="0.25">
      <c r="E14" s="18" t="s">
        <v>207</v>
      </c>
      <c r="F14" s="152">
        <v>47573</v>
      </c>
      <c r="G14" s="18" t="s">
        <v>202</v>
      </c>
    </row>
    <row r="16" spans="1:17" x14ac:dyDescent="0.25">
      <c r="A16" s="16" t="s">
        <v>208</v>
      </c>
    </row>
    <row r="17" spans="2:17" outlineLevel="1" x14ac:dyDescent="0.25"/>
    <row r="18" spans="2:17" outlineLevel="1" x14ac:dyDescent="0.25">
      <c r="B18" s="16" t="s">
        <v>209</v>
      </c>
    </row>
    <row r="19" spans="2:17" outlineLevel="2" x14ac:dyDescent="0.25"/>
    <row r="20" spans="2:17" outlineLevel="3" x14ac:dyDescent="0.25">
      <c r="C20" s="45" t="s">
        <v>210</v>
      </c>
    </row>
    <row r="21" spans="2:17" outlineLevel="4" x14ac:dyDescent="0.25">
      <c r="E21" s="18" t="s">
        <v>211</v>
      </c>
      <c r="F21" s="12"/>
      <c r="G21" s="12" t="s">
        <v>212</v>
      </c>
      <c r="H21" s="12">
        <f t="shared" ref="H21:H26" si="0">SUM(J21:Q21)</f>
        <v>0</v>
      </c>
      <c r="I21" s="12"/>
      <c r="J21" s="154"/>
      <c r="K21" s="154"/>
      <c r="L21" s="154"/>
      <c r="M21" s="154"/>
      <c r="N21" s="154"/>
      <c r="O21" s="154"/>
      <c r="P21" s="154"/>
      <c r="Q21" s="154"/>
    </row>
    <row r="22" spans="2:17" outlineLevel="4" x14ac:dyDescent="0.25">
      <c r="E22" s="18" t="s">
        <v>213</v>
      </c>
      <c r="F22" s="12"/>
      <c r="G22" s="12" t="s">
        <v>212</v>
      </c>
      <c r="H22" s="12">
        <f t="shared" si="0"/>
        <v>0</v>
      </c>
      <c r="I22" s="12"/>
      <c r="J22" s="154"/>
      <c r="K22" s="154"/>
      <c r="L22" s="154"/>
      <c r="M22" s="154"/>
      <c r="N22" s="154"/>
      <c r="O22" s="154"/>
      <c r="P22" s="154"/>
      <c r="Q22" s="154"/>
    </row>
    <row r="23" spans="2:17" outlineLevel="4" x14ac:dyDescent="0.25">
      <c r="E23" s="18" t="s">
        <v>214</v>
      </c>
      <c r="F23" s="12"/>
      <c r="G23" s="12" t="s">
        <v>212</v>
      </c>
      <c r="H23" s="12">
        <f t="shared" si="0"/>
        <v>0</v>
      </c>
      <c r="I23" s="12"/>
      <c r="J23" s="154"/>
      <c r="K23" s="154"/>
      <c r="L23" s="154"/>
      <c r="M23" s="154"/>
      <c r="N23" s="154"/>
      <c r="O23" s="154"/>
      <c r="P23" s="154"/>
      <c r="Q23" s="154"/>
    </row>
    <row r="24" spans="2:17" outlineLevel="4" x14ac:dyDescent="0.25">
      <c r="E24" s="18" t="s">
        <v>215</v>
      </c>
      <c r="F24" s="12"/>
      <c r="G24" s="12" t="s">
        <v>212</v>
      </c>
      <c r="H24" s="12">
        <f t="shared" si="0"/>
        <v>0</v>
      </c>
      <c r="I24" s="12"/>
      <c r="J24" s="154"/>
      <c r="K24" s="154"/>
      <c r="L24" s="154"/>
      <c r="M24" s="154"/>
      <c r="N24" s="154"/>
      <c r="O24" s="154"/>
      <c r="P24" s="154"/>
      <c r="Q24" s="154"/>
    </row>
    <row r="25" spans="2:17" outlineLevel="4" x14ac:dyDescent="0.25">
      <c r="E25" s="18" t="s">
        <v>216</v>
      </c>
      <c r="F25" s="12"/>
      <c r="G25" s="12" t="s">
        <v>212</v>
      </c>
      <c r="H25" s="12">
        <f t="shared" si="0"/>
        <v>0</v>
      </c>
      <c r="I25" s="12"/>
      <c r="J25" s="154"/>
      <c r="K25" s="154"/>
      <c r="L25" s="154"/>
      <c r="M25" s="154"/>
      <c r="N25" s="154"/>
      <c r="O25" s="154"/>
      <c r="P25" s="154"/>
      <c r="Q25" s="154"/>
    </row>
    <row r="26" spans="2:17" outlineLevel="4" x14ac:dyDescent="0.25">
      <c r="E26" s="18" t="s">
        <v>217</v>
      </c>
      <c r="F26" s="12"/>
      <c r="G26" s="12" t="s">
        <v>212</v>
      </c>
      <c r="H26" s="12">
        <f t="shared" si="0"/>
        <v>0</v>
      </c>
      <c r="I26" s="12"/>
      <c r="J26" s="154"/>
      <c r="K26" s="154"/>
      <c r="L26" s="154"/>
      <c r="M26" s="154"/>
      <c r="N26" s="154"/>
      <c r="O26" s="154"/>
      <c r="P26" s="154"/>
      <c r="Q26" s="154"/>
    </row>
    <row r="27" spans="2:17" outlineLevel="4" x14ac:dyDescent="0.25"/>
    <row r="28" spans="2:17" outlineLevel="4" x14ac:dyDescent="0.25">
      <c r="E28" s="18" t="s">
        <v>218</v>
      </c>
      <c r="F28" s="12"/>
      <c r="G28" s="12" t="s">
        <v>212</v>
      </c>
      <c r="H28" s="12">
        <f t="shared" ref="H28:H33" si="1">SUM(J28:Q28)</f>
        <v>0</v>
      </c>
      <c r="I28" s="12"/>
      <c r="J28" s="154"/>
      <c r="K28" s="154"/>
      <c r="L28" s="154"/>
      <c r="M28" s="154"/>
      <c r="N28" s="154"/>
      <c r="O28" s="154"/>
      <c r="P28" s="154"/>
      <c r="Q28" s="154"/>
    </row>
    <row r="29" spans="2:17" outlineLevel="4" x14ac:dyDescent="0.25">
      <c r="E29" s="18" t="s">
        <v>219</v>
      </c>
      <c r="F29" s="12"/>
      <c r="G29" s="12" t="s">
        <v>212</v>
      </c>
      <c r="H29" s="12">
        <f t="shared" si="1"/>
        <v>0</v>
      </c>
      <c r="I29" s="12"/>
      <c r="J29" s="154"/>
      <c r="K29" s="154"/>
      <c r="L29" s="154"/>
      <c r="M29" s="154"/>
      <c r="N29" s="154"/>
      <c r="O29" s="154"/>
      <c r="P29" s="154"/>
      <c r="Q29" s="154"/>
    </row>
    <row r="30" spans="2:17" outlineLevel="4" x14ac:dyDescent="0.25">
      <c r="E30" s="18" t="s">
        <v>220</v>
      </c>
      <c r="F30" s="12"/>
      <c r="G30" s="12" t="s">
        <v>212</v>
      </c>
      <c r="H30" s="12">
        <f t="shared" si="1"/>
        <v>0</v>
      </c>
      <c r="I30" s="12"/>
      <c r="J30" s="154"/>
      <c r="K30" s="154"/>
      <c r="L30" s="154"/>
      <c r="M30" s="154"/>
      <c r="N30" s="154"/>
      <c r="O30" s="154"/>
      <c r="P30" s="154"/>
      <c r="Q30" s="154"/>
    </row>
    <row r="31" spans="2:17" outlineLevel="4" x14ac:dyDescent="0.25">
      <c r="E31" s="18" t="s">
        <v>221</v>
      </c>
      <c r="F31" s="12"/>
      <c r="G31" s="12" t="s">
        <v>212</v>
      </c>
      <c r="H31" s="12">
        <f t="shared" si="1"/>
        <v>0</v>
      </c>
      <c r="I31" s="12"/>
      <c r="J31" s="154"/>
      <c r="K31" s="154"/>
      <c r="L31" s="154"/>
      <c r="M31" s="154"/>
      <c r="N31" s="154"/>
      <c r="O31" s="154"/>
      <c r="P31" s="154"/>
      <c r="Q31" s="154"/>
    </row>
    <row r="32" spans="2:17" outlineLevel="4" x14ac:dyDescent="0.25">
      <c r="E32" s="18" t="s">
        <v>222</v>
      </c>
      <c r="F32" s="12"/>
      <c r="G32" s="12" t="s">
        <v>212</v>
      </c>
      <c r="H32" s="12">
        <f t="shared" si="1"/>
        <v>0</v>
      </c>
      <c r="I32" s="12"/>
      <c r="J32" s="154"/>
      <c r="K32" s="154"/>
      <c r="L32" s="154"/>
      <c r="M32" s="154"/>
      <c r="N32" s="154"/>
      <c r="O32" s="154"/>
      <c r="P32" s="154"/>
      <c r="Q32" s="154"/>
    </row>
    <row r="33" spans="3:17" outlineLevel="4" x14ac:dyDescent="0.25">
      <c r="E33" s="18" t="s">
        <v>223</v>
      </c>
      <c r="F33" s="12"/>
      <c r="G33" s="12" t="s">
        <v>212</v>
      </c>
      <c r="H33" s="12">
        <f t="shared" si="1"/>
        <v>0</v>
      </c>
      <c r="I33" s="12"/>
      <c r="J33" s="154"/>
      <c r="K33" s="154"/>
      <c r="L33" s="154"/>
      <c r="M33" s="154"/>
      <c r="N33" s="154"/>
      <c r="O33" s="154"/>
      <c r="P33" s="154"/>
      <c r="Q33" s="154"/>
    </row>
    <row r="34" spans="3:17" outlineLevel="4" x14ac:dyDescent="0.25"/>
    <row r="35" spans="3:17" outlineLevel="4" x14ac:dyDescent="0.25">
      <c r="E35" s="18" t="s">
        <v>224</v>
      </c>
      <c r="F35" s="12"/>
      <c r="G35" s="12" t="s">
        <v>212</v>
      </c>
      <c r="H35" s="12">
        <f t="shared" ref="H35:H40" si="2">SUM(J35:Q35)</f>
        <v>0</v>
      </c>
      <c r="I35" s="12"/>
      <c r="J35" s="154"/>
      <c r="K35" s="154"/>
      <c r="L35" s="154"/>
      <c r="M35" s="154"/>
      <c r="N35" s="154"/>
      <c r="O35" s="154"/>
      <c r="P35" s="154"/>
      <c r="Q35" s="154"/>
    </row>
    <row r="36" spans="3:17" outlineLevel="4" x14ac:dyDescent="0.25">
      <c r="E36" s="18" t="s">
        <v>225</v>
      </c>
      <c r="F36" s="12"/>
      <c r="G36" s="12" t="s">
        <v>212</v>
      </c>
      <c r="H36" s="12">
        <f t="shared" si="2"/>
        <v>0</v>
      </c>
      <c r="I36" s="12"/>
      <c r="J36" s="154"/>
      <c r="K36" s="154"/>
      <c r="L36" s="154"/>
      <c r="M36" s="154"/>
      <c r="N36" s="154"/>
      <c r="O36" s="154"/>
      <c r="P36" s="154"/>
      <c r="Q36" s="154"/>
    </row>
    <row r="37" spans="3:17" outlineLevel="4" x14ac:dyDescent="0.25">
      <c r="E37" s="18" t="s">
        <v>226</v>
      </c>
      <c r="F37" s="12"/>
      <c r="G37" s="12" t="s">
        <v>212</v>
      </c>
      <c r="H37" s="12">
        <f t="shared" si="2"/>
        <v>0</v>
      </c>
      <c r="I37" s="12"/>
      <c r="J37" s="154"/>
      <c r="K37" s="154"/>
      <c r="L37" s="154"/>
      <c r="M37" s="154"/>
      <c r="N37" s="154"/>
      <c r="O37" s="154"/>
      <c r="P37" s="154"/>
      <c r="Q37" s="154"/>
    </row>
    <row r="38" spans="3:17" outlineLevel="4" x14ac:dyDescent="0.25">
      <c r="E38" s="18" t="s">
        <v>227</v>
      </c>
      <c r="F38" s="12"/>
      <c r="G38" s="12" t="s">
        <v>212</v>
      </c>
      <c r="H38" s="12">
        <f t="shared" si="2"/>
        <v>0</v>
      </c>
      <c r="I38" s="12"/>
      <c r="J38" s="154"/>
      <c r="K38" s="154"/>
      <c r="L38" s="154"/>
      <c r="M38" s="154"/>
      <c r="N38" s="154"/>
      <c r="O38" s="154"/>
      <c r="P38" s="154"/>
      <c r="Q38" s="154"/>
    </row>
    <row r="39" spans="3:17" outlineLevel="4" x14ac:dyDescent="0.25">
      <c r="E39" s="18" t="s">
        <v>228</v>
      </c>
      <c r="F39" s="12"/>
      <c r="G39" s="12" t="s">
        <v>212</v>
      </c>
      <c r="H39" s="12">
        <f t="shared" si="2"/>
        <v>0</v>
      </c>
      <c r="I39" s="12"/>
      <c r="J39" s="154"/>
      <c r="K39" s="154"/>
      <c r="L39" s="154"/>
      <c r="M39" s="154"/>
      <c r="N39" s="154"/>
      <c r="O39" s="154"/>
      <c r="P39" s="154"/>
      <c r="Q39" s="154"/>
    </row>
    <row r="40" spans="3:17" outlineLevel="3" x14ac:dyDescent="0.25">
      <c r="E40" s="18" t="s">
        <v>229</v>
      </c>
      <c r="F40" s="12"/>
      <c r="G40" s="12" t="s">
        <v>212</v>
      </c>
      <c r="H40" s="12">
        <f t="shared" si="2"/>
        <v>0</v>
      </c>
      <c r="I40" s="12"/>
      <c r="J40" s="154"/>
      <c r="K40" s="154"/>
      <c r="L40" s="154"/>
      <c r="M40" s="154"/>
      <c r="N40" s="154"/>
      <c r="O40" s="154"/>
      <c r="P40" s="154"/>
      <c r="Q40" s="154"/>
    </row>
    <row r="41" spans="3:17" outlineLevel="2" x14ac:dyDescent="0.25"/>
    <row r="42" spans="3:17" outlineLevel="3" x14ac:dyDescent="0.25">
      <c r="C42" s="45" t="s">
        <v>230</v>
      </c>
    </row>
    <row r="43" spans="3:17" outlineLevel="4" x14ac:dyDescent="0.25">
      <c r="E43" s="18" t="s">
        <v>231</v>
      </c>
      <c r="F43" s="12"/>
      <c r="G43" s="12" t="s">
        <v>212</v>
      </c>
      <c r="H43" s="12">
        <f t="shared" ref="H43:H48" si="3">SUM(J43:Q43)</f>
        <v>0</v>
      </c>
      <c r="I43" s="12"/>
      <c r="J43" s="154"/>
      <c r="K43" s="154"/>
      <c r="L43" s="154"/>
      <c r="M43" s="154"/>
      <c r="N43" s="154"/>
      <c r="O43" s="154"/>
      <c r="P43" s="154"/>
      <c r="Q43" s="154"/>
    </row>
    <row r="44" spans="3:17" outlineLevel="4" x14ac:dyDescent="0.25">
      <c r="E44" s="18" t="s">
        <v>232</v>
      </c>
      <c r="F44" s="12"/>
      <c r="G44" s="12" t="s">
        <v>212</v>
      </c>
      <c r="H44" s="12">
        <f t="shared" si="3"/>
        <v>0</v>
      </c>
      <c r="I44" s="12"/>
      <c r="J44" s="154"/>
      <c r="K44" s="154"/>
      <c r="L44" s="154"/>
      <c r="M44" s="154"/>
      <c r="N44" s="154"/>
      <c r="O44" s="154"/>
      <c r="P44" s="154"/>
      <c r="Q44" s="154"/>
    </row>
    <row r="45" spans="3:17" outlineLevel="4" x14ac:dyDescent="0.25">
      <c r="E45" s="18" t="s">
        <v>233</v>
      </c>
      <c r="F45" s="12"/>
      <c r="G45" s="12" t="s">
        <v>212</v>
      </c>
      <c r="H45" s="12">
        <f t="shared" si="3"/>
        <v>0</v>
      </c>
      <c r="I45" s="12"/>
      <c r="J45" s="154"/>
      <c r="K45" s="154"/>
      <c r="L45" s="154"/>
      <c r="M45" s="154"/>
      <c r="N45" s="154"/>
      <c r="O45" s="154"/>
      <c r="P45" s="154"/>
      <c r="Q45" s="154"/>
    </row>
    <row r="46" spans="3:17" outlineLevel="4" x14ac:dyDescent="0.25">
      <c r="E46" s="18" t="s">
        <v>234</v>
      </c>
      <c r="F46" s="12"/>
      <c r="G46" s="12" t="s">
        <v>212</v>
      </c>
      <c r="H46" s="12">
        <f t="shared" si="3"/>
        <v>0</v>
      </c>
      <c r="I46" s="12"/>
      <c r="J46" s="154"/>
      <c r="K46" s="154"/>
      <c r="L46" s="154"/>
      <c r="M46" s="154"/>
      <c r="N46" s="154"/>
      <c r="O46" s="154"/>
      <c r="P46" s="154"/>
      <c r="Q46" s="154"/>
    </row>
    <row r="47" spans="3:17" outlineLevel="4" x14ac:dyDescent="0.25">
      <c r="E47" s="18" t="s">
        <v>235</v>
      </c>
      <c r="F47" s="12"/>
      <c r="G47" s="12" t="s">
        <v>212</v>
      </c>
      <c r="H47" s="12">
        <f t="shared" si="3"/>
        <v>0</v>
      </c>
      <c r="I47" s="12"/>
      <c r="J47" s="154"/>
      <c r="K47" s="154"/>
      <c r="L47" s="154"/>
      <c r="M47" s="154"/>
      <c r="N47" s="154"/>
      <c r="O47" s="154"/>
      <c r="P47" s="154"/>
      <c r="Q47" s="154"/>
    </row>
    <row r="48" spans="3:17" outlineLevel="4" x14ac:dyDescent="0.25">
      <c r="E48" s="18" t="s">
        <v>236</v>
      </c>
      <c r="F48" s="12"/>
      <c r="G48" s="12" t="s">
        <v>212</v>
      </c>
      <c r="H48" s="12">
        <f t="shared" si="3"/>
        <v>0</v>
      </c>
      <c r="I48" s="12"/>
      <c r="J48" s="154"/>
      <c r="K48" s="154"/>
      <c r="L48" s="154"/>
      <c r="M48" s="154"/>
      <c r="N48" s="154"/>
      <c r="O48" s="154"/>
      <c r="P48" s="154"/>
      <c r="Q48" s="154"/>
    </row>
    <row r="49" spans="5:17" outlineLevel="4" x14ac:dyDescent="0.25"/>
    <row r="50" spans="5:17" outlineLevel="4" x14ac:dyDescent="0.25">
      <c r="E50" s="18" t="s">
        <v>237</v>
      </c>
      <c r="F50" s="12"/>
      <c r="G50" s="12" t="s">
        <v>212</v>
      </c>
      <c r="H50" s="12">
        <f t="shared" ref="H50:H55" si="4">SUM(J50:Q50)</f>
        <v>0</v>
      </c>
      <c r="I50" s="12"/>
      <c r="J50" s="154"/>
      <c r="K50" s="154"/>
      <c r="L50" s="154"/>
      <c r="M50" s="154"/>
      <c r="N50" s="154"/>
      <c r="O50" s="154"/>
      <c r="P50" s="154"/>
      <c r="Q50" s="154"/>
    </row>
    <row r="51" spans="5:17" outlineLevel="4" x14ac:dyDescent="0.25">
      <c r="E51" s="18" t="s">
        <v>238</v>
      </c>
      <c r="F51" s="12"/>
      <c r="G51" s="12" t="s">
        <v>212</v>
      </c>
      <c r="H51" s="12">
        <f t="shared" si="4"/>
        <v>0</v>
      </c>
      <c r="I51" s="12"/>
      <c r="J51" s="154"/>
      <c r="K51" s="154"/>
      <c r="L51" s="154"/>
      <c r="M51" s="154"/>
      <c r="N51" s="154"/>
      <c r="O51" s="154"/>
      <c r="P51" s="154"/>
      <c r="Q51" s="154"/>
    </row>
    <row r="52" spans="5:17" outlineLevel="4" x14ac:dyDescent="0.25">
      <c r="E52" s="18" t="s">
        <v>239</v>
      </c>
      <c r="F52" s="12"/>
      <c r="G52" s="12" t="s">
        <v>212</v>
      </c>
      <c r="H52" s="12">
        <f t="shared" si="4"/>
        <v>0</v>
      </c>
      <c r="I52" s="12"/>
      <c r="J52" s="154"/>
      <c r="K52" s="154"/>
      <c r="L52" s="154"/>
      <c r="M52" s="154"/>
      <c r="N52" s="154"/>
      <c r="O52" s="154"/>
      <c r="P52" s="154"/>
      <c r="Q52" s="154"/>
    </row>
    <row r="53" spans="5:17" outlineLevel="4" x14ac:dyDescent="0.25">
      <c r="E53" s="18" t="s">
        <v>240</v>
      </c>
      <c r="F53" s="12"/>
      <c r="G53" s="12" t="s">
        <v>212</v>
      </c>
      <c r="H53" s="12">
        <f t="shared" si="4"/>
        <v>0</v>
      </c>
      <c r="I53" s="12"/>
      <c r="J53" s="154"/>
      <c r="K53" s="154"/>
      <c r="L53" s="154"/>
      <c r="M53" s="154"/>
      <c r="N53" s="154"/>
      <c r="O53" s="154"/>
      <c r="P53" s="154"/>
      <c r="Q53" s="154"/>
    </row>
    <row r="54" spans="5:17" outlineLevel="4" x14ac:dyDescent="0.25">
      <c r="E54" s="18" t="s">
        <v>241</v>
      </c>
      <c r="F54" s="12"/>
      <c r="G54" s="12" t="s">
        <v>212</v>
      </c>
      <c r="H54" s="12">
        <f t="shared" si="4"/>
        <v>0</v>
      </c>
      <c r="I54" s="12"/>
      <c r="J54" s="154"/>
      <c r="K54" s="154"/>
      <c r="L54" s="154"/>
      <c r="M54" s="154"/>
      <c r="N54" s="154"/>
      <c r="O54" s="154"/>
      <c r="P54" s="154"/>
      <c r="Q54" s="154"/>
    </row>
    <row r="55" spans="5:17" outlineLevel="4" x14ac:dyDescent="0.25">
      <c r="E55" s="18" t="s">
        <v>242</v>
      </c>
      <c r="F55" s="12"/>
      <c r="G55" s="12" t="s">
        <v>212</v>
      </c>
      <c r="H55" s="12">
        <f t="shared" si="4"/>
        <v>0</v>
      </c>
      <c r="I55" s="12"/>
      <c r="J55" s="154"/>
      <c r="K55" s="154"/>
      <c r="L55" s="154"/>
      <c r="M55" s="154"/>
      <c r="N55" s="154"/>
      <c r="O55" s="154"/>
      <c r="P55" s="154"/>
      <c r="Q55" s="154"/>
    </row>
    <row r="56" spans="5:17" outlineLevel="4" x14ac:dyDescent="0.25"/>
    <row r="57" spans="5:17" outlineLevel="4" x14ac:dyDescent="0.25">
      <c r="E57" s="18" t="s">
        <v>243</v>
      </c>
      <c r="F57" s="12"/>
      <c r="G57" s="12" t="s">
        <v>212</v>
      </c>
      <c r="H57" s="12">
        <f t="shared" ref="H57:H62" si="5">SUM(J57:Q57)</f>
        <v>0</v>
      </c>
      <c r="I57" s="12"/>
      <c r="J57" s="154"/>
      <c r="K57" s="154"/>
      <c r="L57" s="154"/>
      <c r="M57" s="154"/>
      <c r="N57" s="154"/>
      <c r="O57" s="154"/>
      <c r="P57" s="154"/>
      <c r="Q57" s="154"/>
    </row>
    <row r="58" spans="5:17" outlineLevel="4" x14ac:dyDescent="0.25">
      <c r="E58" s="18" t="s">
        <v>244</v>
      </c>
      <c r="F58" s="12"/>
      <c r="G58" s="12" t="s">
        <v>212</v>
      </c>
      <c r="H58" s="12">
        <f t="shared" si="5"/>
        <v>0</v>
      </c>
      <c r="I58" s="12"/>
      <c r="J58" s="154"/>
      <c r="K58" s="154"/>
      <c r="L58" s="154"/>
      <c r="M58" s="154"/>
      <c r="N58" s="154"/>
      <c r="O58" s="154"/>
      <c r="P58" s="154"/>
      <c r="Q58" s="154"/>
    </row>
    <row r="59" spans="5:17" outlineLevel="4" x14ac:dyDescent="0.25">
      <c r="E59" s="18" t="s">
        <v>245</v>
      </c>
      <c r="F59" s="12"/>
      <c r="G59" s="12" t="s">
        <v>212</v>
      </c>
      <c r="H59" s="12">
        <f t="shared" si="5"/>
        <v>0</v>
      </c>
      <c r="I59" s="12"/>
      <c r="J59" s="154"/>
      <c r="K59" s="154"/>
      <c r="L59" s="154"/>
      <c r="M59" s="154"/>
      <c r="N59" s="154"/>
      <c r="O59" s="154"/>
      <c r="P59" s="154"/>
      <c r="Q59" s="154"/>
    </row>
    <row r="60" spans="5:17" outlineLevel="4" x14ac:dyDescent="0.25">
      <c r="E60" s="18" t="s">
        <v>246</v>
      </c>
      <c r="F60" s="12"/>
      <c r="G60" s="12" t="s">
        <v>212</v>
      </c>
      <c r="H60" s="12">
        <f t="shared" si="5"/>
        <v>0</v>
      </c>
      <c r="I60" s="12"/>
      <c r="J60" s="154"/>
      <c r="K60" s="154"/>
      <c r="L60" s="154"/>
      <c r="M60" s="154"/>
      <c r="N60" s="154"/>
      <c r="O60" s="154"/>
      <c r="P60" s="154"/>
      <c r="Q60" s="154"/>
    </row>
    <row r="61" spans="5:17" outlineLevel="4" x14ac:dyDescent="0.25">
      <c r="E61" s="18" t="s">
        <v>247</v>
      </c>
      <c r="F61" s="12"/>
      <c r="G61" s="12" t="s">
        <v>212</v>
      </c>
      <c r="H61" s="12">
        <f t="shared" si="5"/>
        <v>0</v>
      </c>
      <c r="I61" s="12"/>
      <c r="J61" s="154"/>
      <c r="K61" s="154"/>
      <c r="L61" s="154"/>
      <c r="M61" s="154"/>
      <c r="N61" s="154"/>
      <c r="O61" s="154"/>
      <c r="P61" s="154"/>
      <c r="Q61" s="154"/>
    </row>
    <row r="62" spans="5:17" outlineLevel="4" x14ac:dyDescent="0.25">
      <c r="E62" s="18" t="s">
        <v>248</v>
      </c>
      <c r="F62" s="12"/>
      <c r="G62" s="12" t="s">
        <v>212</v>
      </c>
      <c r="H62" s="12">
        <f t="shared" si="5"/>
        <v>0</v>
      </c>
      <c r="I62" s="12"/>
      <c r="J62" s="154"/>
      <c r="K62" s="154"/>
      <c r="L62" s="154"/>
      <c r="M62" s="154"/>
      <c r="N62" s="154"/>
      <c r="O62" s="154"/>
      <c r="P62" s="154"/>
      <c r="Q62" s="154"/>
    </row>
    <row r="63" spans="5:17" outlineLevel="4" x14ac:dyDescent="0.25"/>
    <row r="64" spans="5:17" outlineLevel="4" x14ac:dyDescent="0.25">
      <c r="E64" s="18" t="s">
        <v>249</v>
      </c>
      <c r="F64" s="12"/>
      <c r="G64" s="12" t="s">
        <v>212</v>
      </c>
      <c r="H64" s="12">
        <f t="shared" ref="H64:H69" si="6">SUM(J64:Q64)</f>
        <v>0</v>
      </c>
      <c r="I64" s="12"/>
      <c r="J64" s="154"/>
      <c r="K64" s="154"/>
      <c r="L64" s="154"/>
      <c r="M64" s="154"/>
      <c r="N64" s="154"/>
      <c r="O64" s="154"/>
      <c r="P64" s="154"/>
      <c r="Q64" s="154"/>
    </row>
    <row r="65" spans="5:17" outlineLevel="4" x14ac:dyDescent="0.25">
      <c r="E65" s="18" t="s">
        <v>250</v>
      </c>
      <c r="F65" s="12"/>
      <c r="G65" s="12" t="s">
        <v>212</v>
      </c>
      <c r="H65" s="12">
        <f t="shared" si="6"/>
        <v>0</v>
      </c>
      <c r="I65" s="12"/>
      <c r="J65" s="154"/>
      <c r="K65" s="154"/>
      <c r="L65" s="154"/>
      <c r="M65" s="154"/>
      <c r="N65" s="154"/>
      <c r="O65" s="154"/>
      <c r="P65" s="154"/>
      <c r="Q65" s="154"/>
    </row>
    <row r="66" spans="5:17" outlineLevel="4" x14ac:dyDescent="0.25">
      <c r="E66" s="18" t="s">
        <v>251</v>
      </c>
      <c r="F66" s="12"/>
      <c r="G66" s="12" t="s">
        <v>212</v>
      </c>
      <c r="H66" s="12">
        <f t="shared" si="6"/>
        <v>0</v>
      </c>
      <c r="I66" s="12"/>
      <c r="J66" s="154"/>
      <c r="K66" s="154"/>
      <c r="L66" s="154"/>
      <c r="M66" s="154"/>
      <c r="N66" s="154"/>
      <c r="O66" s="154"/>
      <c r="P66" s="154"/>
      <c r="Q66" s="154"/>
    </row>
    <row r="67" spans="5:17" outlineLevel="4" x14ac:dyDescent="0.25">
      <c r="E67" s="18" t="s">
        <v>252</v>
      </c>
      <c r="F67" s="12"/>
      <c r="G67" s="12" t="s">
        <v>212</v>
      </c>
      <c r="H67" s="12">
        <f t="shared" si="6"/>
        <v>0</v>
      </c>
      <c r="I67" s="12"/>
      <c r="J67" s="154"/>
      <c r="K67" s="154"/>
      <c r="L67" s="154"/>
      <c r="M67" s="154"/>
      <c r="N67" s="154"/>
      <c r="O67" s="154"/>
      <c r="P67" s="154"/>
      <c r="Q67" s="154"/>
    </row>
    <row r="68" spans="5:17" outlineLevel="4" x14ac:dyDescent="0.25">
      <c r="E68" s="18" t="s">
        <v>253</v>
      </c>
      <c r="F68" s="12"/>
      <c r="G68" s="12" t="s">
        <v>212</v>
      </c>
      <c r="H68" s="12">
        <f t="shared" si="6"/>
        <v>0</v>
      </c>
      <c r="I68" s="12"/>
      <c r="J68" s="154"/>
      <c r="K68" s="154"/>
      <c r="L68" s="154"/>
      <c r="M68" s="154"/>
      <c r="N68" s="154"/>
      <c r="O68" s="154"/>
      <c r="P68" s="154"/>
      <c r="Q68" s="154"/>
    </row>
    <row r="69" spans="5:17" outlineLevel="4" x14ac:dyDescent="0.25">
      <c r="E69" s="18" t="s">
        <v>254</v>
      </c>
      <c r="F69" s="12"/>
      <c r="G69" s="12" t="s">
        <v>212</v>
      </c>
      <c r="H69" s="12">
        <f t="shared" si="6"/>
        <v>0</v>
      </c>
      <c r="I69" s="12"/>
      <c r="J69" s="154"/>
      <c r="K69" s="154"/>
      <c r="L69" s="154"/>
      <c r="M69" s="154"/>
      <c r="N69" s="154"/>
      <c r="O69" s="154"/>
      <c r="P69" s="154"/>
      <c r="Q69" s="154"/>
    </row>
    <row r="70" spans="5:17" outlineLevel="4" x14ac:dyDescent="0.25"/>
    <row r="71" spans="5:17" outlineLevel="4" x14ac:dyDescent="0.25">
      <c r="E71" s="18" t="s">
        <v>255</v>
      </c>
      <c r="F71" s="12"/>
      <c r="G71" s="12" t="s">
        <v>212</v>
      </c>
      <c r="H71" s="12">
        <f t="shared" ref="H71:H76" si="7">SUM(J71:Q71)</f>
        <v>0</v>
      </c>
      <c r="I71" s="12"/>
      <c r="J71" s="154"/>
      <c r="K71" s="154"/>
      <c r="L71" s="154"/>
      <c r="M71" s="154"/>
      <c r="N71" s="154"/>
      <c r="O71" s="154"/>
      <c r="P71" s="154"/>
      <c r="Q71" s="154"/>
    </row>
    <row r="72" spans="5:17" outlineLevel="4" x14ac:dyDescent="0.25">
      <c r="E72" s="18" t="s">
        <v>256</v>
      </c>
      <c r="F72" s="12"/>
      <c r="G72" s="12" t="s">
        <v>212</v>
      </c>
      <c r="H72" s="12">
        <f t="shared" si="7"/>
        <v>0</v>
      </c>
      <c r="I72" s="12"/>
      <c r="J72" s="154"/>
      <c r="K72" s="154"/>
      <c r="L72" s="154"/>
      <c r="M72" s="154"/>
      <c r="N72" s="154"/>
      <c r="O72" s="154"/>
      <c r="P72" s="154"/>
      <c r="Q72" s="154"/>
    </row>
    <row r="73" spans="5:17" outlineLevel="4" x14ac:dyDescent="0.25">
      <c r="E73" s="18" t="s">
        <v>257</v>
      </c>
      <c r="F73" s="12"/>
      <c r="G73" s="12" t="s">
        <v>212</v>
      </c>
      <c r="H73" s="12">
        <f t="shared" si="7"/>
        <v>0</v>
      </c>
      <c r="I73" s="12"/>
      <c r="J73" s="154"/>
      <c r="K73" s="154"/>
      <c r="L73" s="154"/>
      <c r="M73" s="154"/>
      <c r="N73" s="154"/>
      <c r="O73" s="154"/>
      <c r="P73" s="154"/>
      <c r="Q73" s="154"/>
    </row>
    <row r="74" spans="5:17" outlineLevel="4" x14ac:dyDescent="0.25">
      <c r="E74" s="18" t="s">
        <v>258</v>
      </c>
      <c r="F74" s="12"/>
      <c r="G74" s="12" t="s">
        <v>212</v>
      </c>
      <c r="H74" s="12">
        <f t="shared" si="7"/>
        <v>0</v>
      </c>
      <c r="I74" s="12"/>
      <c r="J74" s="154"/>
      <c r="K74" s="154"/>
      <c r="L74" s="154"/>
      <c r="M74" s="154"/>
      <c r="N74" s="154"/>
      <c r="O74" s="154"/>
      <c r="P74" s="154"/>
      <c r="Q74" s="154"/>
    </row>
    <row r="75" spans="5:17" outlineLevel="4" x14ac:dyDescent="0.25">
      <c r="E75" s="18" t="s">
        <v>259</v>
      </c>
      <c r="F75" s="12"/>
      <c r="G75" s="12" t="s">
        <v>212</v>
      </c>
      <c r="H75" s="12">
        <f t="shared" si="7"/>
        <v>0</v>
      </c>
      <c r="I75" s="12"/>
      <c r="J75" s="154"/>
      <c r="K75" s="154"/>
      <c r="L75" s="154"/>
      <c r="M75" s="154"/>
      <c r="N75" s="154"/>
      <c r="O75" s="154"/>
      <c r="P75" s="154"/>
      <c r="Q75" s="154"/>
    </row>
    <row r="76" spans="5:17" outlineLevel="4" x14ac:dyDescent="0.25">
      <c r="E76" s="18" t="s">
        <v>260</v>
      </c>
      <c r="F76" s="12"/>
      <c r="G76" s="12" t="s">
        <v>212</v>
      </c>
      <c r="H76" s="12">
        <f t="shared" si="7"/>
        <v>0</v>
      </c>
      <c r="I76" s="12"/>
      <c r="J76" s="154"/>
      <c r="K76" s="154"/>
      <c r="L76" s="154"/>
      <c r="M76" s="154"/>
      <c r="N76" s="154"/>
      <c r="O76" s="154"/>
      <c r="P76" s="154"/>
      <c r="Q76" s="154"/>
    </row>
    <row r="77" spans="5:17" outlineLevel="4" x14ac:dyDescent="0.25"/>
    <row r="78" spans="5:17" outlineLevel="4" x14ac:dyDescent="0.25">
      <c r="E78" s="18" t="s">
        <v>261</v>
      </c>
      <c r="F78" s="12"/>
      <c r="G78" s="12" t="s">
        <v>212</v>
      </c>
      <c r="H78" s="12">
        <f t="shared" ref="H78:H83" si="8">SUM(J78:Q78)</f>
        <v>0</v>
      </c>
      <c r="I78" s="12"/>
      <c r="J78" s="154"/>
      <c r="K78" s="154"/>
      <c r="L78" s="154"/>
      <c r="M78" s="154"/>
      <c r="N78" s="154"/>
      <c r="O78" s="154"/>
      <c r="P78" s="154"/>
      <c r="Q78" s="154"/>
    </row>
    <row r="79" spans="5:17" outlineLevel="4" x14ac:dyDescent="0.25">
      <c r="E79" s="18" t="s">
        <v>262</v>
      </c>
      <c r="F79" s="12"/>
      <c r="G79" s="12" t="s">
        <v>212</v>
      </c>
      <c r="H79" s="12">
        <f t="shared" si="8"/>
        <v>0</v>
      </c>
      <c r="I79" s="12"/>
      <c r="J79" s="154"/>
      <c r="K79" s="154"/>
      <c r="L79" s="154"/>
      <c r="M79" s="154"/>
      <c r="N79" s="154"/>
      <c r="O79" s="154"/>
      <c r="P79" s="154"/>
      <c r="Q79" s="154"/>
    </row>
    <row r="80" spans="5:17" outlineLevel="4" x14ac:dyDescent="0.25">
      <c r="E80" s="18" t="s">
        <v>263</v>
      </c>
      <c r="F80" s="12"/>
      <c r="G80" s="12" t="s">
        <v>212</v>
      </c>
      <c r="H80" s="12">
        <f t="shared" si="8"/>
        <v>0</v>
      </c>
      <c r="I80" s="12"/>
      <c r="J80" s="154"/>
      <c r="K80" s="154"/>
      <c r="L80" s="154"/>
      <c r="M80" s="154"/>
      <c r="N80" s="154"/>
      <c r="O80" s="154"/>
      <c r="P80" s="154"/>
      <c r="Q80" s="154"/>
    </row>
    <row r="81" spans="5:17" outlineLevel="4" x14ac:dyDescent="0.25">
      <c r="E81" s="18" t="s">
        <v>264</v>
      </c>
      <c r="F81" s="12"/>
      <c r="G81" s="12" t="s">
        <v>212</v>
      </c>
      <c r="H81" s="12">
        <f t="shared" si="8"/>
        <v>0</v>
      </c>
      <c r="I81" s="12"/>
      <c r="J81" s="154"/>
      <c r="K81" s="154"/>
      <c r="L81" s="154"/>
      <c r="M81" s="154"/>
      <c r="N81" s="154"/>
      <c r="O81" s="154"/>
      <c r="P81" s="154"/>
      <c r="Q81" s="154"/>
    </row>
    <row r="82" spans="5:17" outlineLevel="4" x14ac:dyDescent="0.25">
      <c r="E82" s="18" t="s">
        <v>265</v>
      </c>
      <c r="F82" s="12"/>
      <c r="G82" s="12" t="s">
        <v>212</v>
      </c>
      <c r="H82" s="12">
        <f t="shared" si="8"/>
        <v>0</v>
      </c>
      <c r="I82" s="12"/>
      <c r="J82" s="154"/>
      <c r="K82" s="154"/>
      <c r="L82" s="154"/>
      <c r="M82" s="154"/>
      <c r="N82" s="154"/>
      <c r="O82" s="154"/>
      <c r="P82" s="154"/>
      <c r="Q82" s="154"/>
    </row>
    <row r="83" spans="5:17" outlineLevel="4" x14ac:dyDescent="0.25">
      <c r="E83" s="18" t="s">
        <v>266</v>
      </c>
      <c r="F83" s="12"/>
      <c r="G83" s="12" t="s">
        <v>212</v>
      </c>
      <c r="H83" s="12">
        <f t="shared" si="8"/>
        <v>0</v>
      </c>
      <c r="I83" s="12"/>
      <c r="J83" s="154"/>
      <c r="K83" s="154"/>
      <c r="L83" s="154"/>
      <c r="M83" s="154"/>
      <c r="N83" s="154"/>
      <c r="O83" s="154"/>
      <c r="P83" s="154"/>
      <c r="Q83" s="154"/>
    </row>
    <row r="84" spans="5:17" outlineLevel="4" x14ac:dyDescent="0.25"/>
    <row r="85" spans="5:17" outlineLevel="4" x14ac:dyDescent="0.25">
      <c r="E85" s="18" t="s">
        <v>267</v>
      </c>
      <c r="F85" s="12"/>
      <c r="G85" s="12" t="s">
        <v>212</v>
      </c>
      <c r="H85" s="12">
        <f t="shared" ref="H85:H90" si="9">SUM(J85:Q85)</f>
        <v>0</v>
      </c>
      <c r="I85" s="12"/>
      <c r="J85" s="154"/>
      <c r="K85" s="154"/>
      <c r="L85" s="154"/>
      <c r="M85" s="154"/>
      <c r="N85" s="154"/>
      <c r="O85" s="154"/>
      <c r="P85" s="154"/>
      <c r="Q85" s="154"/>
    </row>
    <row r="86" spans="5:17" outlineLevel="4" x14ac:dyDescent="0.25">
      <c r="E86" s="18" t="s">
        <v>268</v>
      </c>
      <c r="F86" s="12"/>
      <c r="G86" s="12" t="s">
        <v>212</v>
      </c>
      <c r="H86" s="12">
        <f t="shared" si="9"/>
        <v>0</v>
      </c>
      <c r="I86" s="12"/>
      <c r="J86" s="154"/>
      <c r="K86" s="154"/>
      <c r="L86" s="154"/>
      <c r="M86" s="154"/>
      <c r="N86" s="154"/>
      <c r="O86" s="154"/>
      <c r="P86" s="154"/>
      <c r="Q86" s="154"/>
    </row>
    <row r="87" spans="5:17" outlineLevel="4" x14ac:dyDescent="0.25">
      <c r="E87" s="18" t="s">
        <v>269</v>
      </c>
      <c r="F87" s="12"/>
      <c r="G87" s="12" t="s">
        <v>212</v>
      </c>
      <c r="H87" s="12">
        <f t="shared" si="9"/>
        <v>0</v>
      </c>
      <c r="I87" s="12"/>
      <c r="J87" s="154"/>
      <c r="K87" s="154"/>
      <c r="L87" s="154"/>
      <c r="M87" s="154"/>
      <c r="N87" s="154"/>
      <c r="O87" s="154"/>
      <c r="P87" s="154"/>
      <c r="Q87" s="154"/>
    </row>
    <row r="88" spans="5:17" outlineLevel="4" x14ac:dyDescent="0.25">
      <c r="E88" s="18" t="s">
        <v>270</v>
      </c>
      <c r="F88" s="12"/>
      <c r="G88" s="12" t="s">
        <v>212</v>
      </c>
      <c r="H88" s="12">
        <f t="shared" si="9"/>
        <v>0</v>
      </c>
      <c r="I88" s="12"/>
      <c r="J88" s="154"/>
      <c r="K88" s="154"/>
      <c r="L88" s="154"/>
      <c r="M88" s="154"/>
      <c r="N88" s="154"/>
      <c r="O88" s="154"/>
      <c r="P88" s="154"/>
      <c r="Q88" s="154"/>
    </row>
    <row r="89" spans="5:17" outlineLevel="4" x14ac:dyDescent="0.25">
      <c r="E89" s="18" t="s">
        <v>271</v>
      </c>
      <c r="F89" s="12"/>
      <c r="G89" s="12" t="s">
        <v>212</v>
      </c>
      <c r="H89" s="12">
        <f t="shared" si="9"/>
        <v>0</v>
      </c>
      <c r="I89" s="12"/>
      <c r="J89" s="154"/>
      <c r="K89" s="154"/>
      <c r="L89" s="154"/>
      <c r="M89" s="154"/>
      <c r="N89" s="154"/>
      <c r="O89" s="154"/>
      <c r="P89" s="154"/>
      <c r="Q89" s="154"/>
    </row>
    <row r="90" spans="5:17" outlineLevel="4" x14ac:dyDescent="0.25">
      <c r="E90" s="18" t="s">
        <v>272</v>
      </c>
      <c r="F90" s="12"/>
      <c r="G90" s="12" t="s">
        <v>212</v>
      </c>
      <c r="H90" s="12">
        <f t="shared" si="9"/>
        <v>0</v>
      </c>
      <c r="I90" s="12"/>
      <c r="J90" s="154"/>
      <c r="K90" s="154"/>
      <c r="L90" s="154"/>
      <c r="M90" s="154"/>
      <c r="N90" s="154"/>
      <c r="O90" s="154"/>
      <c r="P90" s="154"/>
      <c r="Q90" s="154"/>
    </row>
    <row r="91" spans="5:17" outlineLevel="4" x14ac:dyDescent="0.25"/>
    <row r="92" spans="5:17" outlineLevel="4" x14ac:dyDescent="0.25">
      <c r="E92" s="18" t="s">
        <v>273</v>
      </c>
      <c r="F92" s="12"/>
      <c r="G92" s="12" t="s">
        <v>212</v>
      </c>
      <c r="H92" s="12">
        <f t="shared" ref="H92:H97" si="10">SUM(J92:Q92)</f>
        <v>0</v>
      </c>
      <c r="I92" s="12"/>
      <c r="J92" s="154"/>
      <c r="K92" s="154"/>
      <c r="L92" s="154"/>
      <c r="M92" s="154"/>
      <c r="N92" s="154"/>
      <c r="O92" s="154"/>
      <c r="P92" s="154"/>
      <c r="Q92" s="154"/>
    </row>
    <row r="93" spans="5:17" outlineLevel="4" x14ac:dyDescent="0.25">
      <c r="E93" s="18" t="s">
        <v>274</v>
      </c>
      <c r="F93" s="12"/>
      <c r="G93" s="12" t="s">
        <v>212</v>
      </c>
      <c r="H93" s="12">
        <f t="shared" si="10"/>
        <v>0</v>
      </c>
      <c r="I93" s="12"/>
      <c r="J93" s="154"/>
      <c r="K93" s="154"/>
      <c r="L93" s="154"/>
      <c r="M93" s="154"/>
      <c r="N93" s="154"/>
      <c r="O93" s="154"/>
      <c r="P93" s="154"/>
      <c r="Q93" s="154"/>
    </row>
    <row r="94" spans="5:17" outlineLevel="4" x14ac:dyDescent="0.25">
      <c r="E94" s="18" t="s">
        <v>275</v>
      </c>
      <c r="F94" s="12"/>
      <c r="G94" s="12" t="s">
        <v>212</v>
      </c>
      <c r="H94" s="12">
        <f t="shared" si="10"/>
        <v>0</v>
      </c>
      <c r="I94" s="12"/>
      <c r="J94" s="154"/>
      <c r="K94" s="154"/>
      <c r="L94" s="154"/>
      <c r="M94" s="154"/>
      <c r="N94" s="154"/>
      <c r="O94" s="154"/>
      <c r="P94" s="154"/>
      <c r="Q94" s="154"/>
    </row>
    <row r="95" spans="5:17" outlineLevel="4" x14ac:dyDescent="0.25">
      <c r="E95" s="18" t="s">
        <v>276</v>
      </c>
      <c r="F95" s="12"/>
      <c r="G95" s="12" t="s">
        <v>212</v>
      </c>
      <c r="H95" s="12">
        <f t="shared" si="10"/>
        <v>0</v>
      </c>
      <c r="I95" s="12"/>
      <c r="J95" s="154"/>
      <c r="K95" s="154"/>
      <c r="L95" s="154"/>
      <c r="M95" s="154"/>
      <c r="N95" s="154"/>
      <c r="O95" s="154"/>
      <c r="P95" s="154"/>
      <c r="Q95" s="154"/>
    </row>
    <row r="96" spans="5:17" outlineLevel="4" x14ac:dyDescent="0.25">
      <c r="E96" s="18" t="s">
        <v>277</v>
      </c>
      <c r="F96" s="12"/>
      <c r="G96" s="12" t="s">
        <v>212</v>
      </c>
      <c r="H96" s="12">
        <f t="shared" si="10"/>
        <v>0</v>
      </c>
      <c r="I96" s="12"/>
      <c r="J96" s="154"/>
      <c r="K96" s="154"/>
      <c r="L96" s="154"/>
      <c r="M96" s="154"/>
      <c r="N96" s="154"/>
      <c r="O96" s="154"/>
      <c r="P96" s="154"/>
      <c r="Q96" s="154"/>
    </row>
    <row r="97" spans="2:17" outlineLevel="4" x14ac:dyDescent="0.25">
      <c r="E97" s="18" t="s">
        <v>278</v>
      </c>
      <c r="F97" s="12"/>
      <c r="G97" s="12" t="s">
        <v>212</v>
      </c>
      <c r="H97" s="12">
        <f t="shared" si="10"/>
        <v>0</v>
      </c>
      <c r="I97" s="12"/>
      <c r="J97" s="154"/>
      <c r="K97" s="154"/>
      <c r="L97" s="154"/>
      <c r="M97" s="154"/>
      <c r="N97" s="154"/>
      <c r="O97" s="154"/>
      <c r="P97" s="154"/>
      <c r="Q97" s="154"/>
    </row>
    <row r="98" spans="2:17" outlineLevel="4" x14ac:dyDescent="0.25"/>
    <row r="99" spans="2:17" outlineLevel="4" x14ac:dyDescent="0.25">
      <c r="E99" s="18" t="s">
        <v>279</v>
      </c>
      <c r="F99" s="12"/>
      <c r="G99" s="12" t="s">
        <v>212</v>
      </c>
      <c r="H99" s="12">
        <f t="shared" ref="H99:H104" si="11">SUM(J99:Q99)</f>
        <v>0</v>
      </c>
      <c r="I99" s="12"/>
      <c r="J99" s="154"/>
      <c r="K99" s="154"/>
      <c r="L99" s="154"/>
      <c r="M99" s="154"/>
      <c r="N99" s="154"/>
      <c r="O99" s="154"/>
      <c r="P99" s="154"/>
      <c r="Q99" s="154"/>
    </row>
    <row r="100" spans="2:17" outlineLevel="4" x14ac:dyDescent="0.25">
      <c r="E100" s="18" t="s">
        <v>280</v>
      </c>
      <c r="F100" s="12"/>
      <c r="G100" s="12" t="s">
        <v>212</v>
      </c>
      <c r="H100" s="12">
        <f t="shared" si="11"/>
        <v>0</v>
      </c>
      <c r="I100" s="12"/>
      <c r="J100" s="154"/>
      <c r="K100" s="154"/>
      <c r="L100" s="154"/>
      <c r="M100" s="154"/>
      <c r="N100" s="154"/>
      <c r="O100" s="154"/>
      <c r="P100" s="154"/>
      <c r="Q100" s="154"/>
    </row>
    <row r="101" spans="2:17" outlineLevel="4" x14ac:dyDescent="0.25">
      <c r="E101" s="18" t="s">
        <v>281</v>
      </c>
      <c r="F101" s="12"/>
      <c r="G101" s="12" t="s">
        <v>212</v>
      </c>
      <c r="H101" s="12">
        <f t="shared" si="11"/>
        <v>0</v>
      </c>
      <c r="I101" s="12"/>
      <c r="J101" s="154"/>
      <c r="K101" s="154"/>
      <c r="L101" s="154"/>
      <c r="M101" s="154"/>
      <c r="N101" s="154"/>
      <c r="O101" s="154"/>
      <c r="P101" s="154"/>
      <c r="Q101" s="154"/>
    </row>
    <row r="102" spans="2:17" outlineLevel="4" x14ac:dyDescent="0.25">
      <c r="E102" s="18" t="s">
        <v>282</v>
      </c>
      <c r="F102" s="12"/>
      <c r="G102" s="12" t="s">
        <v>212</v>
      </c>
      <c r="H102" s="12">
        <f t="shared" si="11"/>
        <v>0</v>
      </c>
      <c r="I102" s="12"/>
      <c r="J102" s="154"/>
      <c r="K102" s="154"/>
      <c r="L102" s="154"/>
      <c r="M102" s="154"/>
      <c r="N102" s="154"/>
      <c r="O102" s="154"/>
      <c r="P102" s="154"/>
      <c r="Q102" s="154"/>
    </row>
    <row r="103" spans="2:17" outlineLevel="4" x14ac:dyDescent="0.25">
      <c r="E103" s="18" t="s">
        <v>283</v>
      </c>
      <c r="F103" s="12"/>
      <c r="G103" s="12" t="s">
        <v>212</v>
      </c>
      <c r="H103" s="12">
        <f t="shared" si="11"/>
        <v>0</v>
      </c>
      <c r="I103" s="12"/>
      <c r="J103" s="154"/>
      <c r="K103" s="154"/>
      <c r="L103" s="154"/>
      <c r="M103" s="154"/>
      <c r="N103" s="154"/>
      <c r="O103" s="154"/>
      <c r="P103" s="154"/>
      <c r="Q103" s="154"/>
    </row>
    <row r="104" spans="2:17" outlineLevel="2" x14ac:dyDescent="0.25">
      <c r="E104" s="18" t="s">
        <v>284</v>
      </c>
      <c r="F104" s="12"/>
      <c r="G104" s="12" t="s">
        <v>212</v>
      </c>
      <c r="H104" s="12">
        <f t="shared" si="11"/>
        <v>0</v>
      </c>
      <c r="I104" s="12"/>
      <c r="J104" s="154"/>
      <c r="K104" s="154"/>
      <c r="L104" s="154"/>
      <c r="M104" s="154"/>
      <c r="N104" s="154"/>
      <c r="O104" s="154"/>
      <c r="P104" s="154"/>
      <c r="Q104" s="154"/>
    </row>
    <row r="105" spans="2:17" outlineLevel="1" x14ac:dyDescent="0.25"/>
    <row r="106" spans="2:17" outlineLevel="1" x14ac:dyDescent="0.25">
      <c r="B106" s="16" t="s">
        <v>285</v>
      </c>
    </row>
    <row r="107" spans="2:17" outlineLevel="2" x14ac:dyDescent="0.25"/>
    <row r="108" spans="2:17" outlineLevel="2" x14ac:dyDescent="0.25">
      <c r="C108" s="45" t="s">
        <v>210</v>
      </c>
    </row>
    <row r="109" spans="2:17" outlineLevel="3" x14ac:dyDescent="0.25"/>
    <row r="110" spans="2:17" outlineLevel="4" x14ac:dyDescent="0.25">
      <c r="D110" s="43" t="s">
        <v>286</v>
      </c>
    </row>
    <row r="111" spans="2:17" outlineLevel="5" x14ac:dyDescent="0.25">
      <c r="E111" s="18" t="s">
        <v>287</v>
      </c>
      <c r="G111" s="18" t="s">
        <v>288</v>
      </c>
      <c r="H111" s="18">
        <f t="shared" ref="H111:H116" si="12">SUM(J111:Q111)</f>
        <v>0</v>
      </c>
      <c r="J111" s="153"/>
      <c r="K111" s="153"/>
      <c r="L111" s="153"/>
      <c r="M111" s="153"/>
      <c r="N111" s="153"/>
      <c r="O111" s="153"/>
      <c r="P111" s="153"/>
      <c r="Q111" s="153"/>
    </row>
    <row r="112" spans="2:17" outlineLevel="5" x14ac:dyDescent="0.25">
      <c r="E112" s="18" t="s">
        <v>289</v>
      </c>
      <c r="G112" s="18" t="s">
        <v>288</v>
      </c>
      <c r="H112" s="18">
        <f t="shared" si="12"/>
        <v>0</v>
      </c>
      <c r="J112" s="153"/>
      <c r="K112" s="153"/>
      <c r="L112" s="153"/>
      <c r="M112" s="153"/>
      <c r="N112" s="153"/>
      <c r="O112" s="153"/>
      <c r="P112" s="153"/>
      <c r="Q112" s="153"/>
    </row>
    <row r="113" spans="4:17" outlineLevel="5" x14ac:dyDescent="0.25">
      <c r="E113" s="18" t="s">
        <v>290</v>
      </c>
      <c r="G113" s="18" t="s">
        <v>288</v>
      </c>
      <c r="H113" s="18">
        <f t="shared" si="12"/>
        <v>0</v>
      </c>
      <c r="J113" s="153"/>
      <c r="K113" s="153"/>
      <c r="L113" s="153"/>
      <c r="M113" s="153"/>
      <c r="N113" s="153"/>
      <c r="O113" s="153"/>
      <c r="P113" s="153"/>
      <c r="Q113" s="153"/>
    </row>
    <row r="114" spans="4:17" outlineLevel="5" x14ac:dyDescent="0.25">
      <c r="E114" s="18" t="s">
        <v>291</v>
      </c>
      <c r="G114" s="18" t="s">
        <v>288</v>
      </c>
      <c r="H114" s="18">
        <f t="shared" si="12"/>
        <v>0</v>
      </c>
      <c r="J114" s="153"/>
      <c r="K114" s="153"/>
      <c r="L114" s="153"/>
      <c r="M114" s="153"/>
      <c r="N114" s="153"/>
      <c r="O114" s="153"/>
      <c r="P114" s="153"/>
      <c r="Q114" s="153"/>
    </row>
    <row r="115" spans="4:17" outlineLevel="5" x14ac:dyDescent="0.25">
      <c r="E115" s="18" t="s">
        <v>292</v>
      </c>
      <c r="G115" s="18" t="s">
        <v>288</v>
      </c>
      <c r="H115" s="18">
        <f t="shared" si="12"/>
        <v>0</v>
      </c>
      <c r="J115" s="153"/>
      <c r="K115" s="153"/>
      <c r="L115" s="153"/>
      <c r="M115" s="153"/>
      <c r="N115" s="153"/>
      <c r="O115" s="153"/>
      <c r="P115" s="153"/>
      <c r="Q115" s="153"/>
    </row>
    <row r="116" spans="4:17" outlineLevel="5" x14ac:dyDescent="0.25">
      <c r="E116" s="18" t="s">
        <v>293</v>
      </c>
      <c r="G116" s="18" t="s">
        <v>288</v>
      </c>
      <c r="H116" s="18">
        <f t="shared" si="12"/>
        <v>0</v>
      </c>
      <c r="J116" s="153"/>
      <c r="K116" s="153"/>
      <c r="L116" s="153"/>
      <c r="M116" s="153"/>
      <c r="N116" s="153"/>
      <c r="O116" s="153"/>
      <c r="P116" s="153"/>
      <c r="Q116" s="153"/>
    </row>
    <row r="117" spans="4:17" outlineLevel="5" x14ac:dyDescent="0.25"/>
    <row r="118" spans="4:17" outlineLevel="5" x14ac:dyDescent="0.25">
      <c r="E118" s="18" t="s">
        <v>294</v>
      </c>
      <c r="G118" s="18" t="s">
        <v>288</v>
      </c>
      <c r="H118" s="18">
        <f t="shared" ref="H118:H123" si="13">SUM(J118:Q118)</f>
        <v>0</v>
      </c>
      <c r="J118" s="153"/>
      <c r="K118" s="153"/>
      <c r="L118" s="153"/>
      <c r="M118" s="153"/>
      <c r="N118" s="153"/>
      <c r="O118" s="153"/>
      <c r="P118" s="153"/>
      <c r="Q118" s="153"/>
    </row>
    <row r="119" spans="4:17" outlineLevel="5" x14ac:dyDescent="0.25">
      <c r="E119" s="18" t="s">
        <v>295</v>
      </c>
      <c r="G119" s="18" t="s">
        <v>288</v>
      </c>
      <c r="H119" s="18">
        <f t="shared" si="13"/>
        <v>0</v>
      </c>
      <c r="J119" s="153"/>
      <c r="K119" s="153"/>
      <c r="L119" s="153"/>
      <c r="M119" s="153"/>
      <c r="N119" s="153"/>
      <c r="O119" s="153"/>
      <c r="P119" s="153"/>
      <c r="Q119" s="153"/>
    </row>
    <row r="120" spans="4:17" outlineLevel="5" x14ac:dyDescent="0.25">
      <c r="E120" s="18" t="s">
        <v>296</v>
      </c>
      <c r="G120" s="18" t="s">
        <v>288</v>
      </c>
      <c r="H120" s="18">
        <f t="shared" si="13"/>
        <v>0</v>
      </c>
      <c r="J120" s="153"/>
      <c r="K120" s="153"/>
      <c r="L120" s="153"/>
      <c r="M120" s="153"/>
      <c r="N120" s="153"/>
      <c r="O120" s="153"/>
      <c r="P120" s="153"/>
      <c r="Q120" s="153"/>
    </row>
    <row r="121" spans="4:17" outlineLevel="5" x14ac:dyDescent="0.25">
      <c r="E121" s="18" t="s">
        <v>297</v>
      </c>
      <c r="G121" s="18" t="s">
        <v>288</v>
      </c>
      <c r="H121" s="18">
        <f t="shared" si="13"/>
        <v>0</v>
      </c>
      <c r="J121" s="153"/>
      <c r="K121" s="153"/>
      <c r="L121" s="153"/>
      <c r="M121" s="153"/>
      <c r="N121" s="153"/>
      <c r="O121" s="153"/>
      <c r="P121" s="153"/>
      <c r="Q121" s="153"/>
    </row>
    <row r="122" spans="4:17" outlineLevel="5" x14ac:dyDescent="0.25">
      <c r="E122" s="18" t="s">
        <v>298</v>
      </c>
      <c r="G122" s="18" t="s">
        <v>288</v>
      </c>
      <c r="H122" s="18">
        <f t="shared" si="13"/>
        <v>0</v>
      </c>
      <c r="J122" s="153"/>
      <c r="K122" s="153"/>
      <c r="L122" s="153"/>
      <c r="M122" s="153"/>
      <c r="N122" s="153"/>
      <c r="O122" s="153"/>
      <c r="P122" s="153"/>
      <c r="Q122" s="153"/>
    </row>
    <row r="123" spans="4:17" outlineLevel="4" x14ac:dyDescent="0.25">
      <c r="E123" s="18" t="s">
        <v>299</v>
      </c>
      <c r="G123" s="18" t="s">
        <v>288</v>
      </c>
      <c r="H123" s="18">
        <f t="shared" si="13"/>
        <v>0</v>
      </c>
      <c r="J123" s="153"/>
      <c r="K123" s="153"/>
      <c r="L123" s="153"/>
      <c r="M123" s="153"/>
      <c r="N123" s="153"/>
      <c r="O123" s="153"/>
      <c r="P123" s="153"/>
      <c r="Q123" s="153"/>
    </row>
    <row r="124" spans="4:17" outlineLevel="3" x14ac:dyDescent="0.25"/>
    <row r="125" spans="4:17" outlineLevel="4" x14ac:dyDescent="0.25">
      <c r="D125" s="43" t="s">
        <v>300</v>
      </c>
    </row>
    <row r="126" spans="4:17" outlineLevel="5" x14ac:dyDescent="0.25">
      <c r="E126" s="18" t="s">
        <v>301</v>
      </c>
      <c r="F126" s="12"/>
      <c r="G126" s="12" t="s">
        <v>212</v>
      </c>
      <c r="H126" s="12">
        <f t="shared" ref="H126:H131" si="14">SUM(J126:Q126)</f>
        <v>0</v>
      </c>
      <c r="I126" s="12"/>
      <c r="J126" s="154"/>
      <c r="K126" s="154"/>
      <c r="L126" s="154"/>
      <c r="M126" s="154"/>
      <c r="N126" s="154"/>
      <c r="O126" s="154"/>
      <c r="P126" s="154"/>
      <c r="Q126" s="154"/>
    </row>
    <row r="127" spans="4:17" outlineLevel="5" x14ac:dyDescent="0.25">
      <c r="E127" s="18" t="s">
        <v>302</v>
      </c>
      <c r="F127" s="12"/>
      <c r="G127" s="12" t="s">
        <v>212</v>
      </c>
      <c r="H127" s="12">
        <f t="shared" si="14"/>
        <v>0</v>
      </c>
      <c r="I127" s="12"/>
      <c r="J127" s="154"/>
      <c r="K127" s="154"/>
      <c r="L127" s="154"/>
      <c r="M127" s="154"/>
      <c r="N127" s="154"/>
      <c r="O127" s="154"/>
      <c r="P127" s="154"/>
      <c r="Q127" s="154"/>
    </row>
    <row r="128" spans="4:17" outlineLevel="5" x14ac:dyDescent="0.25">
      <c r="E128" s="18" t="s">
        <v>303</v>
      </c>
      <c r="F128" s="12"/>
      <c r="G128" s="12" t="s">
        <v>212</v>
      </c>
      <c r="H128" s="12">
        <f t="shared" si="14"/>
        <v>0</v>
      </c>
      <c r="I128" s="12"/>
      <c r="J128" s="154"/>
      <c r="K128" s="154"/>
      <c r="L128" s="154"/>
      <c r="M128" s="154"/>
      <c r="N128" s="154"/>
      <c r="O128" s="154"/>
      <c r="P128" s="154"/>
      <c r="Q128" s="154"/>
    </row>
    <row r="129" spans="4:17" outlineLevel="5" x14ac:dyDescent="0.25">
      <c r="E129" s="18" t="s">
        <v>304</v>
      </c>
      <c r="F129" s="12"/>
      <c r="G129" s="12" t="s">
        <v>212</v>
      </c>
      <c r="H129" s="12">
        <f t="shared" si="14"/>
        <v>0</v>
      </c>
      <c r="I129" s="12"/>
      <c r="J129" s="154"/>
      <c r="K129" s="154"/>
      <c r="L129" s="154"/>
      <c r="M129" s="154"/>
      <c r="N129" s="154"/>
      <c r="O129" s="154"/>
      <c r="P129" s="154"/>
      <c r="Q129" s="154"/>
    </row>
    <row r="130" spans="4:17" outlineLevel="5" x14ac:dyDescent="0.25">
      <c r="E130" s="18" t="s">
        <v>305</v>
      </c>
      <c r="F130" s="12"/>
      <c r="G130" s="12" t="s">
        <v>212</v>
      </c>
      <c r="H130" s="12">
        <f t="shared" si="14"/>
        <v>0</v>
      </c>
      <c r="I130" s="12"/>
      <c r="J130" s="154"/>
      <c r="K130" s="154"/>
      <c r="L130" s="154"/>
      <c r="M130" s="154"/>
      <c r="N130" s="154"/>
      <c r="O130" s="154"/>
      <c r="P130" s="154"/>
      <c r="Q130" s="154"/>
    </row>
    <row r="131" spans="4:17" outlineLevel="4" x14ac:dyDescent="0.25">
      <c r="E131" s="18" t="s">
        <v>306</v>
      </c>
      <c r="F131" s="12"/>
      <c r="G131" s="12" t="s">
        <v>212</v>
      </c>
      <c r="H131" s="12">
        <f t="shared" si="14"/>
        <v>0</v>
      </c>
      <c r="I131" s="12"/>
      <c r="J131" s="154"/>
      <c r="K131" s="154"/>
      <c r="L131" s="154"/>
      <c r="M131" s="154"/>
      <c r="N131" s="154"/>
      <c r="O131" s="154"/>
      <c r="P131" s="154"/>
      <c r="Q131" s="154"/>
    </row>
    <row r="132" spans="4:17" outlineLevel="3" x14ac:dyDescent="0.25"/>
    <row r="133" spans="4:17" outlineLevel="4" x14ac:dyDescent="0.25">
      <c r="D133" s="43" t="s">
        <v>307</v>
      </c>
    </row>
    <row r="134" spans="4:17" outlineLevel="5" x14ac:dyDescent="0.25">
      <c r="E134" s="18" t="s">
        <v>308</v>
      </c>
      <c r="F134" s="12"/>
      <c r="G134" s="12" t="s">
        <v>212</v>
      </c>
      <c r="H134" s="12">
        <f t="shared" ref="H134:H139" si="15">SUM(J134:Q134)</f>
        <v>0</v>
      </c>
      <c r="I134" s="12"/>
      <c r="J134" s="154"/>
      <c r="K134" s="154"/>
      <c r="L134" s="154"/>
      <c r="M134" s="154"/>
      <c r="N134" s="154"/>
      <c r="O134" s="154"/>
      <c r="P134" s="154"/>
      <c r="Q134" s="154"/>
    </row>
    <row r="135" spans="4:17" outlineLevel="5" x14ac:dyDescent="0.25">
      <c r="E135" s="18" t="s">
        <v>309</v>
      </c>
      <c r="F135" s="12"/>
      <c r="G135" s="12" t="s">
        <v>212</v>
      </c>
      <c r="H135" s="12">
        <f t="shared" si="15"/>
        <v>0</v>
      </c>
      <c r="I135" s="12"/>
      <c r="J135" s="154"/>
      <c r="K135" s="154"/>
      <c r="L135" s="154"/>
      <c r="M135" s="154"/>
      <c r="N135" s="154"/>
      <c r="O135" s="154"/>
      <c r="P135" s="154"/>
      <c r="Q135" s="154"/>
    </row>
    <row r="136" spans="4:17" outlineLevel="5" x14ac:dyDescent="0.25">
      <c r="E136" s="18" t="s">
        <v>310</v>
      </c>
      <c r="F136" s="12"/>
      <c r="G136" s="12" t="s">
        <v>212</v>
      </c>
      <c r="H136" s="12">
        <f t="shared" si="15"/>
        <v>0</v>
      </c>
      <c r="I136" s="12"/>
      <c r="J136" s="154"/>
      <c r="K136" s="154"/>
      <c r="L136" s="154"/>
      <c r="M136" s="154"/>
      <c r="N136" s="154"/>
      <c r="O136" s="154"/>
      <c r="P136" s="154"/>
      <c r="Q136" s="154"/>
    </row>
    <row r="137" spans="4:17" outlineLevel="5" x14ac:dyDescent="0.25">
      <c r="E137" s="18" t="s">
        <v>311</v>
      </c>
      <c r="F137" s="12"/>
      <c r="G137" s="12" t="s">
        <v>212</v>
      </c>
      <c r="H137" s="12">
        <f t="shared" si="15"/>
        <v>0</v>
      </c>
      <c r="I137" s="12"/>
      <c r="J137" s="154"/>
      <c r="K137" s="154"/>
      <c r="L137" s="154"/>
      <c r="M137" s="154"/>
      <c r="N137" s="154"/>
      <c r="O137" s="154"/>
      <c r="P137" s="154"/>
      <c r="Q137" s="154"/>
    </row>
    <row r="138" spans="4:17" outlineLevel="5" x14ac:dyDescent="0.25">
      <c r="E138" s="18" t="s">
        <v>312</v>
      </c>
      <c r="F138" s="12"/>
      <c r="G138" s="12" t="s">
        <v>212</v>
      </c>
      <c r="H138" s="12">
        <f t="shared" si="15"/>
        <v>0</v>
      </c>
      <c r="I138" s="12"/>
      <c r="J138" s="154"/>
      <c r="K138" s="154"/>
      <c r="L138" s="154"/>
      <c r="M138" s="154"/>
      <c r="N138" s="154"/>
      <c r="O138" s="154"/>
      <c r="P138" s="154"/>
      <c r="Q138" s="154"/>
    </row>
    <row r="139" spans="4:17" outlineLevel="4" x14ac:dyDescent="0.25">
      <c r="E139" s="18" t="s">
        <v>313</v>
      </c>
      <c r="F139" s="12"/>
      <c r="G139" s="12" t="s">
        <v>212</v>
      </c>
      <c r="H139" s="12">
        <f t="shared" si="15"/>
        <v>0</v>
      </c>
      <c r="I139" s="12"/>
      <c r="J139" s="154"/>
      <c r="K139" s="154"/>
      <c r="L139" s="154"/>
      <c r="M139" s="154"/>
      <c r="N139" s="154"/>
      <c r="O139" s="154"/>
      <c r="P139" s="154"/>
      <c r="Q139" s="154"/>
    </row>
    <row r="140" spans="4:17" outlineLevel="3" x14ac:dyDescent="0.25"/>
    <row r="141" spans="4:17" outlineLevel="4" x14ac:dyDescent="0.25">
      <c r="D141" s="43" t="s">
        <v>314</v>
      </c>
    </row>
    <row r="142" spans="4:17" outlineLevel="5" x14ac:dyDescent="0.25">
      <c r="E142" s="18" t="s">
        <v>315</v>
      </c>
      <c r="F142" s="12"/>
      <c r="G142" s="12" t="s">
        <v>212</v>
      </c>
      <c r="H142" s="12">
        <f t="shared" ref="H142:H147" si="16">SUM(J142:Q142)</f>
        <v>0</v>
      </c>
      <c r="I142" s="12"/>
      <c r="J142" s="154"/>
      <c r="K142" s="154"/>
      <c r="L142" s="154"/>
      <c r="M142" s="154"/>
      <c r="N142" s="154"/>
      <c r="O142" s="154"/>
      <c r="P142" s="154"/>
      <c r="Q142" s="154"/>
    </row>
    <row r="143" spans="4:17" outlineLevel="5" x14ac:dyDescent="0.25">
      <c r="E143" s="18" t="s">
        <v>316</v>
      </c>
      <c r="F143" s="12"/>
      <c r="G143" s="12" t="s">
        <v>212</v>
      </c>
      <c r="H143" s="12">
        <f t="shared" si="16"/>
        <v>0</v>
      </c>
      <c r="I143" s="12"/>
      <c r="J143" s="154"/>
      <c r="K143" s="154"/>
      <c r="L143" s="154"/>
      <c r="M143" s="154"/>
      <c r="N143" s="154"/>
      <c r="O143" s="154"/>
      <c r="P143" s="154"/>
      <c r="Q143" s="154"/>
    </row>
    <row r="144" spans="4:17" outlineLevel="5" x14ac:dyDescent="0.25">
      <c r="E144" s="18" t="s">
        <v>317</v>
      </c>
      <c r="F144" s="12"/>
      <c r="G144" s="12" t="s">
        <v>212</v>
      </c>
      <c r="H144" s="12">
        <f t="shared" si="16"/>
        <v>0</v>
      </c>
      <c r="I144" s="12"/>
      <c r="J144" s="154"/>
      <c r="K144" s="154"/>
      <c r="L144" s="154"/>
      <c r="M144" s="154"/>
      <c r="N144" s="154"/>
      <c r="O144" s="154"/>
      <c r="P144" s="154"/>
      <c r="Q144" s="154"/>
    </row>
    <row r="145" spans="3:17" outlineLevel="5" x14ac:dyDescent="0.25">
      <c r="E145" s="18" t="s">
        <v>318</v>
      </c>
      <c r="F145" s="12"/>
      <c r="G145" s="12" t="s">
        <v>212</v>
      </c>
      <c r="H145" s="12">
        <f t="shared" si="16"/>
        <v>0</v>
      </c>
      <c r="I145" s="12"/>
      <c r="J145" s="154"/>
      <c r="K145" s="154"/>
      <c r="L145" s="154"/>
      <c r="M145" s="154"/>
      <c r="N145" s="154"/>
      <c r="O145" s="154"/>
      <c r="P145" s="154"/>
      <c r="Q145" s="154"/>
    </row>
    <row r="146" spans="3:17" outlineLevel="5" x14ac:dyDescent="0.25">
      <c r="E146" s="18" t="s">
        <v>319</v>
      </c>
      <c r="F146" s="12"/>
      <c r="G146" s="12" t="s">
        <v>212</v>
      </c>
      <c r="H146" s="12">
        <f t="shared" si="16"/>
        <v>0</v>
      </c>
      <c r="I146" s="12"/>
      <c r="J146" s="154"/>
      <c r="K146" s="154"/>
      <c r="L146" s="154"/>
      <c r="M146" s="154"/>
      <c r="N146" s="154"/>
      <c r="O146" s="154"/>
      <c r="P146" s="154"/>
      <c r="Q146" s="154"/>
    </row>
    <row r="147" spans="3:17" outlineLevel="4" x14ac:dyDescent="0.25">
      <c r="E147" s="18" t="s">
        <v>320</v>
      </c>
      <c r="F147" s="12"/>
      <c r="G147" s="12" t="s">
        <v>212</v>
      </c>
      <c r="H147" s="12">
        <f t="shared" si="16"/>
        <v>0</v>
      </c>
      <c r="I147" s="12"/>
      <c r="J147" s="154"/>
      <c r="K147" s="154"/>
      <c r="L147" s="154"/>
      <c r="M147" s="154"/>
      <c r="N147" s="154"/>
      <c r="O147" s="154"/>
      <c r="P147" s="154"/>
      <c r="Q147" s="154"/>
    </row>
    <row r="148" spans="3:17" outlineLevel="3" x14ac:dyDescent="0.25"/>
    <row r="149" spans="3:17" outlineLevel="4" x14ac:dyDescent="0.25">
      <c r="D149" s="43" t="s">
        <v>321</v>
      </c>
    </row>
    <row r="150" spans="3:17" outlineLevel="5" x14ac:dyDescent="0.25">
      <c r="E150" s="18" t="s">
        <v>322</v>
      </c>
      <c r="F150" s="12"/>
      <c r="G150" s="12" t="s">
        <v>212</v>
      </c>
      <c r="H150" s="12">
        <f t="shared" ref="H150:H155" si="17">SUM(J150:Q150)</f>
        <v>0</v>
      </c>
      <c r="I150" s="12"/>
      <c r="J150" s="154"/>
      <c r="K150" s="154"/>
      <c r="L150" s="154"/>
      <c r="M150" s="154"/>
      <c r="N150" s="154"/>
      <c r="O150" s="154"/>
      <c r="P150" s="154"/>
      <c r="Q150" s="154"/>
    </row>
    <row r="151" spans="3:17" outlineLevel="5" x14ac:dyDescent="0.25">
      <c r="E151" s="18" t="s">
        <v>323</v>
      </c>
      <c r="F151" s="12"/>
      <c r="G151" s="12" t="s">
        <v>212</v>
      </c>
      <c r="H151" s="12">
        <f t="shared" si="17"/>
        <v>0</v>
      </c>
      <c r="I151" s="12"/>
      <c r="J151" s="154"/>
      <c r="K151" s="154"/>
      <c r="L151" s="154"/>
      <c r="M151" s="154"/>
      <c r="N151" s="154"/>
      <c r="O151" s="154"/>
      <c r="P151" s="154"/>
      <c r="Q151" s="154"/>
    </row>
    <row r="152" spans="3:17" outlineLevel="5" x14ac:dyDescent="0.25">
      <c r="E152" s="18" t="s">
        <v>324</v>
      </c>
      <c r="F152" s="12"/>
      <c r="G152" s="12" t="s">
        <v>212</v>
      </c>
      <c r="H152" s="12">
        <f t="shared" si="17"/>
        <v>0</v>
      </c>
      <c r="I152" s="12"/>
      <c r="J152" s="154"/>
      <c r="K152" s="154"/>
      <c r="L152" s="154"/>
      <c r="M152" s="154"/>
      <c r="N152" s="154"/>
      <c r="O152" s="154"/>
      <c r="P152" s="154"/>
      <c r="Q152" s="154"/>
    </row>
    <row r="153" spans="3:17" outlineLevel="5" x14ac:dyDescent="0.25">
      <c r="E153" s="18" t="s">
        <v>325</v>
      </c>
      <c r="F153" s="12"/>
      <c r="G153" s="12" t="s">
        <v>212</v>
      </c>
      <c r="H153" s="12">
        <f t="shared" si="17"/>
        <v>0</v>
      </c>
      <c r="I153" s="12"/>
      <c r="J153" s="154"/>
      <c r="K153" s="154"/>
      <c r="L153" s="154"/>
      <c r="M153" s="154"/>
      <c r="N153" s="154"/>
      <c r="O153" s="154"/>
      <c r="P153" s="154"/>
      <c r="Q153" s="154"/>
    </row>
    <row r="154" spans="3:17" outlineLevel="5" x14ac:dyDescent="0.25">
      <c r="E154" s="18" t="s">
        <v>326</v>
      </c>
      <c r="F154" s="12"/>
      <c r="G154" s="12" t="s">
        <v>212</v>
      </c>
      <c r="H154" s="12">
        <f t="shared" si="17"/>
        <v>0</v>
      </c>
      <c r="I154" s="12"/>
      <c r="J154" s="154"/>
      <c r="K154" s="154"/>
      <c r="L154" s="154"/>
      <c r="M154" s="154"/>
      <c r="N154" s="154"/>
      <c r="O154" s="154"/>
      <c r="P154" s="154"/>
      <c r="Q154" s="154"/>
    </row>
    <row r="155" spans="3:17" outlineLevel="3" x14ac:dyDescent="0.25">
      <c r="E155" s="18" t="s">
        <v>327</v>
      </c>
      <c r="F155" s="12"/>
      <c r="G155" s="12" t="s">
        <v>212</v>
      </c>
      <c r="H155" s="12">
        <f t="shared" si="17"/>
        <v>0</v>
      </c>
      <c r="I155" s="12"/>
      <c r="J155" s="154"/>
      <c r="K155" s="154"/>
      <c r="L155" s="154"/>
      <c r="M155" s="154"/>
      <c r="N155" s="154"/>
      <c r="O155" s="154"/>
      <c r="P155" s="154"/>
      <c r="Q155" s="154"/>
    </row>
    <row r="156" spans="3:17" outlineLevel="2" x14ac:dyDescent="0.25"/>
    <row r="157" spans="3:17" outlineLevel="2" x14ac:dyDescent="0.25">
      <c r="C157" s="45" t="s">
        <v>230</v>
      </c>
    </row>
    <row r="158" spans="3:17" outlineLevel="3" x14ac:dyDescent="0.25"/>
    <row r="159" spans="3:17" outlineLevel="4" x14ac:dyDescent="0.25">
      <c r="D159" s="43" t="s">
        <v>300</v>
      </c>
    </row>
    <row r="160" spans="3:17" outlineLevel="5" x14ac:dyDescent="0.25">
      <c r="E160" s="18" t="s">
        <v>328</v>
      </c>
      <c r="F160" s="12"/>
      <c r="G160" s="12" t="s">
        <v>212</v>
      </c>
      <c r="H160" s="12">
        <f t="shared" ref="H160:H165" si="18">SUM(J160:Q160)</f>
        <v>0</v>
      </c>
      <c r="I160" s="12"/>
      <c r="J160" s="154"/>
      <c r="K160" s="154"/>
      <c r="L160" s="154"/>
      <c r="M160" s="154"/>
      <c r="N160" s="154"/>
      <c r="O160" s="154"/>
      <c r="P160" s="154"/>
      <c r="Q160" s="154"/>
    </row>
    <row r="161" spans="5:17" outlineLevel="5" x14ac:dyDescent="0.25">
      <c r="E161" s="18" t="s">
        <v>329</v>
      </c>
      <c r="F161" s="12"/>
      <c r="G161" s="12" t="s">
        <v>212</v>
      </c>
      <c r="H161" s="12">
        <f t="shared" si="18"/>
        <v>0</v>
      </c>
      <c r="I161" s="12"/>
      <c r="J161" s="154"/>
      <c r="K161" s="154"/>
      <c r="L161" s="154"/>
      <c r="M161" s="154"/>
      <c r="N161" s="154"/>
      <c r="O161" s="154"/>
      <c r="P161" s="154"/>
      <c r="Q161" s="154"/>
    </row>
    <row r="162" spans="5:17" outlineLevel="5" x14ac:dyDescent="0.25">
      <c r="E162" s="18" t="s">
        <v>330</v>
      </c>
      <c r="F162" s="12"/>
      <c r="G162" s="12" t="s">
        <v>212</v>
      </c>
      <c r="H162" s="12">
        <f t="shared" si="18"/>
        <v>0</v>
      </c>
      <c r="I162" s="12"/>
      <c r="J162" s="154"/>
      <c r="K162" s="154"/>
      <c r="L162" s="154"/>
      <c r="M162" s="154"/>
      <c r="N162" s="154"/>
      <c r="O162" s="154"/>
      <c r="P162" s="154"/>
      <c r="Q162" s="154"/>
    </row>
    <row r="163" spans="5:17" outlineLevel="5" x14ac:dyDescent="0.25">
      <c r="E163" s="18" t="s">
        <v>331</v>
      </c>
      <c r="F163" s="12"/>
      <c r="G163" s="12" t="s">
        <v>212</v>
      </c>
      <c r="H163" s="12">
        <f t="shared" si="18"/>
        <v>0</v>
      </c>
      <c r="I163" s="12"/>
      <c r="J163" s="154"/>
      <c r="K163" s="154"/>
      <c r="L163" s="154"/>
      <c r="M163" s="154"/>
      <c r="N163" s="154"/>
      <c r="O163" s="154"/>
      <c r="P163" s="154"/>
      <c r="Q163" s="154"/>
    </row>
    <row r="164" spans="5:17" outlineLevel="5" x14ac:dyDescent="0.25">
      <c r="E164" s="18" t="s">
        <v>332</v>
      </c>
      <c r="F164" s="12"/>
      <c r="G164" s="12" t="s">
        <v>212</v>
      </c>
      <c r="H164" s="12">
        <f t="shared" si="18"/>
        <v>0</v>
      </c>
      <c r="I164" s="12"/>
      <c r="J164" s="154"/>
      <c r="K164" s="154"/>
      <c r="L164" s="154"/>
      <c r="M164" s="154"/>
      <c r="N164" s="154"/>
      <c r="O164" s="154"/>
      <c r="P164" s="154"/>
      <c r="Q164" s="154"/>
    </row>
    <row r="165" spans="5:17" outlineLevel="5" x14ac:dyDescent="0.25">
      <c r="E165" s="18" t="s">
        <v>333</v>
      </c>
      <c r="F165" s="12"/>
      <c r="G165" s="12" t="s">
        <v>212</v>
      </c>
      <c r="H165" s="12">
        <f t="shared" si="18"/>
        <v>0</v>
      </c>
      <c r="I165" s="12"/>
      <c r="J165" s="154"/>
      <c r="K165" s="154"/>
      <c r="L165" s="154"/>
      <c r="M165" s="154"/>
      <c r="N165" s="154"/>
      <c r="O165" s="154"/>
      <c r="P165" s="154"/>
      <c r="Q165" s="154"/>
    </row>
    <row r="166" spans="5:17" outlineLevel="5" x14ac:dyDescent="0.25"/>
    <row r="167" spans="5:17" outlineLevel="5" x14ac:dyDescent="0.25">
      <c r="E167" s="18" t="s">
        <v>334</v>
      </c>
      <c r="F167" s="12"/>
      <c r="G167" s="12" t="s">
        <v>212</v>
      </c>
      <c r="H167" s="12">
        <f t="shared" ref="H167:H172" si="19">SUM(J167:Q167)</f>
        <v>0</v>
      </c>
      <c r="I167" s="12"/>
      <c r="J167" s="154"/>
      <c r="K167" s="154"/>
      <c r="L167" s="154"/>
      <c r="M167" s="154"/>
      <c r="N167" s="154"/>
      <c r="O167" s="154"/>
      <c r="P167" s="154"/>
      <c r="Q167" s="154"/>
    </row>
    <row r="168" spans="5:17" outlineLevel="5" x14ac:dyDescent="0.25">
      <c r="E168" s="18" t="s">
        <v>335</v>
      </c>
      <c r="F168" s="12"/>
      <c r="G168" s="12" t="s">
        <v>212</v>
      </c>
      <c r="H168" s="12">
        <f t="shared" si="19"/>
        <v>0</v>
      </c>
      <c r="I168" s="12"/>
      <c r="J168" s="154"/>
      <c r="K168" s="154"/>
      <c r="L168" s="154"/>
      <c r="M168" s="154"/>
      <c r="N168" s="154"/>
      <c r="O168" s="154"/>
      <c r="P168" s="154"/>
      <c r="Q168" s="154"/>
    </row>
    <row r="169" spans="5:17" outlineLevel="5" x14ac:dyDescent="0.25">
      <c r="E169" s="18" t="s">
        <v>336</v>
      </c>
      <c r="F169" s="12"/>
      <c r="G169" s="12" t="s">
        <v>212</v>
      </c>
      <c r="H169" s="12">
        <f t="shared" si="19"/>
        <v>0</v>
      </c>
      <c r="I169" s="12"/>
      <c r="J169" s="154"/>
      <c r="K169" s="154"/>
      <c r="L169" s="154"/>
      <c r="M169" s="154"/>
      <c r="N169" s="154"/>
      <c r="O169" s="154"/>
      <c r="P169" s="154"/>
      <c r="Q169" s="154"/>
    </row>
    <row r="170" spans="5:17" outlineLevel="5" x14ac:dyDescent="0.25">
      <c r="E170" s="18" t="s">
        <v>337</v>
      </c>
      <c r="F170" s="12"/>
      <c r="G170" s="12" t="s">
        <v>212</v>
      </c>
      <c r="H170" s="12">
        <f t="shared" si="19"/>
        <v>0</v>
      </c>
      <c r="I170" s="12"/>
      <c r="J170" s="154"/>
      <c r="K170" s="154"/>
      <c r="L170" s="154"/>
      <c r="M170" s="154"/>
      <c r="N170" s="154"/>
      <c r="O170" s="154"/>
      <c r="P170" s="154"/>
      <c r="Q170" s="154"/>
    </row>
    <row r="171" spans="5:17" outlineLevel="5" x14ac:dyDescent="0.25">
      <c r="E171" s="18" t="s">
        <v>338</v>
      </c>
      <c r="F171" s="12"/>
      <c r="G171" s="12" t="s">
        <v>212</v>
      </c>
      <c r="H171" s="12">
        <f t="shared" si="19"/>
        <v>0</v>
      </c>
      <c r="I171" s="12"/>
      <c r="J171" s="154"/>
      <c r="K171" s="154"/>
      <c r="L171" s="154"/>
      <c r="M171" s="154"/>
      <c r="N171" s="154"/>
      <c r="O171" s="154"/>
      <c r="P171" s="154"/>
      <c r="Q171" s="154"/>
    </row>
    <row r="172" spans="5:17" outlineLevel="5" x14ac:dyDescent="0.25">
      <c r="E172" s="18" t="s">
        <v>339</v>
      </c>
      <c r="F172" s="12"/>
      <c r="G172" s="12" t="s">
        <v>212</v>
      </c>
      <c r="H172" s="12">
        <f t="shared" si="19"/>
        <v>0</v>
      </c>
      <c r="I172" s="12"/>
      <c r="J172" s="154"/>
      <c r="K172" s="154"/>
      <c r="L172" s="154"/>
      <c r="M172" s="154"/>
      <c r="N172" s="154"/>
      <c r="O172" s="154"/>
      <c r="P172" s="154"/>
      <c r="Q172" s="154"/>
    </row>
    <row r="173" spans="5:17" outlineLevel="5" x14ac:dyDescent="0.25"/>
    <row r="174" spans="5:17" outlineLevel="5" x14ac:dyDescent="0.25">
      <c r="E174" s="18" t="s">
        <v>340</v>
      </c>
      <c r="F174" s="12"/>
      <c r="G174" s="12" t="s">
        <v>212</v>
      </c>
      <c r="H174" s="12">
        <f t="shared" ref="H174:H179" si="20">SUM(J174:Q174)</f>
        <v>0</v>
      </c>
      <c r="I174" s="12"/>
      <c r="J174" s="154"/>
      <c r="K174" s="154"/>
      <c r="L174" s="154"/>
      <c r="M174" s="154"/>
      <c r="N174" s="154"/>
      <c r="O174" s="154"/>
      <c r="P174" s="154"/>
      <c r="Q174" s="154"/>
    </row>
    <row r="175" spans="5:17" outlineLevel="5" x14ac:dyDescent="0.25">
      <c r="E175" s="18" t="s">
        <v>341</v>
      </c>
      <c r="F175" s="12"/>
      <c r="G175" s="12" t="s">
        <v>212</v>
      </c>
      <c r="H175" s="12">
        <f t="shared" si="20"/>
        <v>0</v>
      </c>
      <c r="I175" s="12"/>
      <c r="J175" s="154"/>
      <c r="K175" s="154"/>
      <c r="L175" s="154"/>
      <c r="M175" s="154"/>
      <c r="N175" s="154"/>
      <c r="O175" s="154"/>
      <c r="P175" s="154"/>
      <c r="Q175" s="154"/>
    </row>
    <row r="176" spans="5:17" outlineLevel="5" x14ac:dyDescent="0.25">
      <c r="E176" s="18" t="s">
        <v>342</v>
      </c>
      <c r="F176" s="12"/>
      <c r="G176" s="12" t="s">
        <v>212</v>
      </c>
      <c r="H176" s="12">
        <f t="shared" si="20"/>
        <v>0</v>
      </c>
      <c r="I176" s="12"/>
      <c r="J176" s="154"/>
      <c r="K176" s="154"/>
      <c r="L176" s="154"/>
      <c r="M176" s="154"/>
      <c r="N176" s="154"/>
      <c r="O176" s="154"/>
      <c r="P176" s="154"/>
      <c r="Q176" s="154"/>
    </row>
    <row r="177" spans="4:17" outlineLevel="5" x14ac:dyDescent="0.25">
      <c r="E177" s="18" t="s">
        <v>343</v>
      </c>
      <c r="F177" s="12"/>
      <c r="G177" s="12" t="s">
        <v>212</v>
      </c>
      <c r="H177" s="12">
        <f t="shared" si="20"/>
        <v>0</v>
      </c>
      <c r="I177" s="12"/>
      <c r="J177" s="154"/>
      <c r="K177" s="154"/>
      <c r="L177" s="154"/>
      <c r="M177" s="154"/>
      <c r="N177" s="154"/>
      <c r="O177" s="154"/>
      <c r="P177" s="154"/>
      <c r="Q177" s="154"/>
    </row>
    <row r="178" spans="4:17" outlineLevel="5" x14ac:dyDescent="0.25">
      <c r="E178" s="18" t="s">
        <v>344</v>
      </c>
      <c r="F178" s="12"/>
      <c r="G178" s="12" t="s">
        <v>212</v>
      </c>
      <c r="H178" s="12">
        <f t="shared" si="20"/>
        <v>0</v>
      </c>
      <c r="I178" s="12"/>
      <c r="J178" s="154"/>
      <c r="K178" s="154"/>
      <c r="L178" s="154"/>
      <c r="M178" s="154"/>
      <c r="N178" s="154"/>
      <c r="O178" s="154"/>
      <c r="P178" s="154"/>
      <c r="Q178" s="154"/>
    </row>
    <row r="179" spans="4:17" outlineLevel="5" x14ac:dyDescent="0.25">
      <c r="E179" s="18" t="s">
        <v>345</v>
      </c>
      <c r="F179" s="12"/>
      <c r="G179" s="12" t="s">
        <v>212</v>
      </c>
      <c r="H179" s="12">
        <f t="shared" si="20"/>
        <v>0</v>
      </c>
      <c r="I179" s="12"/>
      <c r="J179" s="154"/>
      <c r="K179" s="154"/>
      <c r="L179" s="154"/>
      <c r="M179" s="154"/>
      <c r="N179" s="154"/>
      <c r="O179" s="154"/>
      <c r="P179" s="154"/>
      <c r="Q179" s="154"/>
    </row>
    <row r="180" spans="4:17" outlineLevel="5" x14ac:dyDescent="0.25"/>
    <row r="181" spans="4:17" outlineLevel="5" x14ac:dyDescent="0.25">
      <c r="E181" s="18" t="s">
        <v>346</v>
      </c>
      <c r="F181" s="12"/>
      <c r="G181" s="12" t="s">
        <v>212</v>
      </c>
      <c r="H181" s="12">
        <f t="shared" ref="H181:H186" si="21">SUM(J181:Q181)</f>
        <v>0</v>
      </c>
      <c r="I181" s="12"/>
      <c r="J181" s="154"/>
      <c r="K181" s="154"/>
      <c r="L181" s="154"/>
      <c r="M181" s="154"/>
      <c r="N181" s="154"/>
      <c r="O181" s="154"/>
      <c r="P181" s="154"/>
      <c r="Q181" s="154"/>
    </row>
    <row r="182" spans="4:17" outlineLevel="5" x14ac:dyDescent="0.25">
      <c r="E182" s="18" t="s">
        <v>347</v>
      </c>
      <c r="F182" s="12"/>
      <c r="G182" s="12" t="s">
        <v>212</v>
      </c>
      <c r="H182" s="12">
        <f t="shared" si="21"/>
        <v>0</v>
      </c>
      <c r="I182" s="12"/>
      <c r="J182" s="154"/>
      <c r="K182" s="154"/>
      <c r="L182" s="154"/>
      <c r="M182" s="154"/>
      <c r="N182" s="154"/>
      <c r="O182" s="154"/>
      <c r="P182" s="154"/>
      <c r="Q182" s="154"/>
    </row>
    <row r="183" spans="4:17" outlineLevel="5" x14ac:dyDescent="0.25">
      <c r="E183" s="18" t="s">
        <v>348</v>
      </c>
      <c r="F183" s="12"/>
      <c r="G183" s="12" t="s">
        <v>212</v>
      </c>
      <c r="H183" s="12">
        <f t="shared" si="21"/>
        <v>0</v>
      </c>
      <c r="I183" s="12"/>
      <c r="J183" s="154"/>
      <c r="K183" s="154"/>
      <c r="L183" s="154"/>
      <c r="M183" s="154"/>
      <c r="N183" s="154"/>
      <c r="O183" s="154"/>
      <c r="P183" s="154"/>
      <c r="Q183" s="154"/>
    </row>
    <row r="184" spans="4:17" outlineLevel="5" x14ac:dyDescent="0.25">
      <c r="E184" s="18" t="s">
        <v>349</v>
      </c>
      <c r="F184" s="12"/>
      <c r="G184" s="12" t="s">
        <v>212</v>
      </c>
      <c r="H184" s="12">
        <f t="shared" si="21"/>
        <v>0</v>
      </c>
      <c r="I184" s="12"/>
      <c r="J184" s="154"/>
      <c r="K184" s="154"/>
      <c r="L184" s="154"/>
      <c r="M184" s="154"/>
      <c r="N184" s="154"/>
      <c r="O184" s="154"/>
      <c r="P184" s="154"/>
      <c r="Q184" s="154"/>
    </row>
    <row r="185" spans="4:17" outlineLevel="5" x14ac:dyDescent="0.25">
      <c r="E185" s="18" t="s">
        <v>350</v>
      </c>
      <c r="F185" s="12"/>
      <c r="G185" s="12" t="s">
        <v>212</v>
      </c>
      <c r="H185" s="12">
        <f t="shared" si="21"/>
        <v>0</v>
      </c>
      <c r="I185" s="12"/>
      <c r="J185" s="154"/>
      <c r="K185" s="154"/>
      <c r="L185" s="154"/>
      <c r="M185" s="154"/>
      <c r="N185" s="154"/>
      <c r="O185" s="154"/>
      <c r="P185" s="154"/>
      <c r="Q185" s="154"/>
    </row>
    <row r="186" spans="4:17" outlineLevel="4" x14ac:dyDescent="0.25">
      <c r="E186" s="18" t="s">
        <v>351</v>
      </c>
      <c r="F186" s="12"/>
      <c r="G186" s="12" t="s">
        <v>212</v>
      </c>
      <c r="H186" s="12">
        <f t="shared" si="21"/>
        <v>0</v>
      </c>
      <c r="I186" s="12"/>
      <c r="J186" s="154"/>
      <c r="K186" s="154"/>
      <c r="L186" s="154"/>
      <c r="M186" s="154"/>
      <c r="N186" s="154"/>
      <c r="O186" s="154"/>
      <c r="P186" s="154"/>
      <c r="Q186" s="154"/>
    </row>
    <row r="187" spans="4:17" outlineLevel="3" x14ac:dyDescent="0.25"/>
    <row r="188" spans="4:17" outlineLevel="4" x14ac:dyDescent="0.25">
      <c r="D188" s="43" t="s">
        <v>307</v>
      </c>
    </row>
    <row r="189" spans="4:17" outlineLevel="5" x14ac:dyDescent="0.25">
      <c r="E189" s="18" t="s">
        <v>352</v>
      </c>
      <c r="F189" s="12"/>
      <c r="G189" s="12" t="s">
        <v>212</v>
      </c>
      <c r="H189" s="12">
        <f t="shared" ref="H189:H194" si="22">SUM(J189:Q189)</f>
        <v>0</v>
      </c>
      <c r="I189" s="12"/>
      <c r="J189" s="154"/>
      <c r="K189" s="154"/>
      <c r="L189" s="154"/>
      <c r="M189" s="154"/>
      <c r="N189" s="154"/>
      <c r="O189" s="154"/>
      <c r="P189" s="154"/>
      <c r="Q189" s="154"/>
    </row>
    <row r="190" spans="4:17" outlineLevel="5" x14ac:dyDescent="0.25">
      <c r="E190" s="18" t="s">
        <v>353</v>
      </c>
      <c r="F190" s="12"/>
      <c r="G190" s="12" t="s">
        <v>212</v>
      </c>
      <c r="H190" s="12">
        <f t="shared" si="22"/>
        <v>0</v>
      </c>
      <c r="I190" s="12"/>
      <c r="J190" s="154"/>
      <c r="K190" s="154"/>
      <c r="L190" s="154"/>
      <c r="M190" s="154"/>
      <c r="N190" s="154"/>
      <c r="O190" s="154"/>
      <c r="P190" s="154"/>
      <c r="Q190" s="154"/>
    </row>
    <row r="191" spans="4:17" outlineLevel="5" x14ac:dyDescent="0.25">
      <c r="E191" s="18" t="s">
        <v>354</v>
      </c>
      <c r="F191" s="12"/>
      <c r="G191" s="12" t="s">
        <v>212</v>
      </c>
      <c r="H191" s="12">
        <f t="shared" si="22"/>
        <v>0</v>
      </c>
      <c r="I191" s="12"/>
      <c r="J191" s="154"/>
      <c r="K191" s="154"/>
      <c r="L191" s="154"/>
      <c r="M191" s="154"/>
      <c r="N191" s="154"/>
      <c r="O191" s="154"/>
      <c r="P191" s="154"/>
      <c r="Q191" s="154"/>
    </row>
    <row r="192" spans="4:17" outlineLevel="5" x14ac:dyDescent="0.25">
      <c r="E192" s="18" t="s">
        <v>355</v>
      </c>
      <c r="F192" s="12"/>
      <c r="G192" s="12" t="s">
        <v>212</v>
      </c>
      <c r="H192" s="12">
        <f t="shared" si="22"/>
        <v>0</v>
      </c>
      <c r="I192" s="12"/>
      <c r="J192" s="154"/>
      <c r="K192" s="154"/>
      <c r="L192" s="154"/>
      <c r="M192" s="154"/>
      <c r="N192" s="154"/>
      <c r="O192" s="154"/>
      <c r="P192" s="154"/>
      <c r="Q192" s="154"/>
    </row>
    <row r="193" spans="1:17" outlineLevel="5" x14ac:dyDescent="0.25">
      <c r="E193" s="18" t="s">
        <v>356</v>
      </c>
      <c r="F193" s="12"/>
      <c r="G193" s="12" t="s">
        <v>212</v>
      </c>
      <c r="H193" s="12">
        <f t="shared" si="22"/>
        <v>0</v>
      </c>
      <c r="I193" s="12"/>
      <c r="J193" s="154"/>
      <c r="K193" s="154"/>
      <c r="L193" s="154"/>
      <c r="M193" s="154"/>
      <c r="N193" s="154"/>
      <c r="O193" s="154"/>
      <c r="P193" s="154"/>
      <c r="Q193" s="154"/>
    </row>
    <row r="194" spans="1:17" outlineLevel="5" x14ac:dyDescent="0.25">
      <c r="E194" s="18" t="s">
        <v>357</v>
      </c>
      <c r="F194" s="12"/>
      <c r="G194" s="12" t="s">
        <v>212</v>
      </c>
      <c r="H194" s="12">
        <f t="shared" si="22"/>
        <v>0</v>
      </c>
      <c r="I194" s="12"/>
      <c r="J194" s="154"/>
      <c r="K194" s="154"/>
      <c r="L194" s="154"/>
      <c r="M194" s="154"/>
      <c r="N194" s="154"/>
      <c r="O194" s="154"/>
      <c r="P194" s="154"/>
      <c r="Q194" s="154"/>
    </row>
    <row r="195" spans="1:17" outlineLevel="5" x14ac:dyDescent="0.25"/>
    <row r="196" spans="1:17" outlineLevel="5" x14ac:dyDescent="0.25">
      <c r="E196" s="18" t="s">
        <v>358</v>
      </c>
      <c r="F196" s="12"/>
      <c r="G196" s="12" t="s">
        <v>212</v>
      </c>
      <c r="H196" s="12">
        <f t="shared" ref="H196:H201" si="23">SUM(J196:Q196)</f>
        <v>0</v>
      </c>
      <c r="I196" s="12"/>
      <c r="J196" s="154"/>
      <c r="K196" s="154"/>
      <c r="L196" s="154"/>
      <c r="M196" s="154"/>
      <c r="N196" s="154"/>
      <c r="O196" s="154"/>
      <c r="P196" s="154"/>
      <c r="Q196" s="154"/>
    </row>
    <row r="197" spans="1:17" outlineLevel="5" x14ac:dyDescent="0.25">
      <c r="E197" s="18" t="s">
        <v>359</v>
      </c>
      <c r="F197" s="12"/>
      <c r="G197" s="12" t="s">
        <v>212</v>
      </c>
      <c r="H197" s="12">
        <f t="shared" si="23"/>
        <v>0</v>
      </c>
      <c r="I197" s="12"/>
      <c r="J197" s="154"/>
      <c r="K197" s="154"/>
      <c r="L197" s="154"/>
      <c r="M197" s="154"/>
      <c r="N197" s="154"/>
      <c r="O197" s="154"/>
      <c r="P197" s="154"/>
      <c r="Q197" s="154"/>
    </row>
    <row r="198" spans="1:17" outlineLevel="5" x14ac:dyDescent="0.25">
      <c r="A198" s="155"/>
      <c r="B198" s="155"/>
      <c r="C198" s="156"/>
      <c r="D198" s="157"/>
      <c r="E198" s="18" t="s">
        <v>360</v>
      </c>
      <c r="F198" s="12"/>
      <c r="G198" s="12" t="s">
        <v>212</v>
      </c>
      <c r="H198" s="12">
        <f t="shared" si="23"/>
        <v>0</v>
      </c>
      <c r="I198" s="12"/>
      <c r="J198" s="154"/>
      <c r="K198" s="154"/>
      <c r="L198" s="154"/>
      <c r="M198" s="154"/>
      <c r="N198" s="154"/>
      <c r="O198" s="154"/>
      <c r="P198" s="154"/>
      <c r="Q198" s="154"/>
    </row>
    <row r="199" spans="1:17" outlineLevel="5" x14ac:dyDescent="0.25">
      <c r="A199" s="155"/>
      <c r="B199" s="155"/>
      <c r="C199" s="156"/>
      <c r="D199" s="157"/>
      <c r="E199" s="18" t="s">
        <v>361</v>
      </c>
      <c r="F199" s="12"/>
      <c r="G199" s="12" t="s">
        <v>212</v>
      </c>
      <c r="H199" s="12">
        <f t="shared" si="23"/>
        <v>0</v>
      </c>
      <c r="I199" s="12"/>
      <c r="J199" s="154"/>
      <c r="K199" s="154"/>
      <c r="L199" s="154"/>
      <c r="M199" s="154"/>
      <c r="N199" s="154"/>
      <c r="O199" s="154"/>
      <c r="P199" s="154"/>
      <c r="Q199" s="154"/>
    </row>
    <row r="200" spans="1:17" outlineLevel="5" x14ac:dyDescent="0.25">
      <c r="A200" s="155"/>
      <c r="B200" s="155"/>
      <c r="C200" s="156"/>
      <c r="D200" s="157"/>
      <c r="E200" s="18" t="s">
        <v>362</v>
      </c>
      <c r="F200" s="12"/>
      <c r="G200" s="12" t="s">
        <v>212</v>
      </c>
      <c r="H200" s="12">
        <f t="shared" si="23"/>
        <v>0</v>
      </c>
      <c r="I200" s="12"/>
      <c r="J200" s="154"/>
      <c r="K200" s="154"/>
      <c r="L200" s="154"/>
      <c r="M200" s="154"/>
      <c r="N200" s="154"/>
      <c r="O200" s="154"/>
      <c r="P200" s="154"/>
      <c r="Q200" s="154"/>
    </row>
    <row r="201" spans="1:17" outlineLevel="5" x14ac:dyDescent="0.25">
      <c r="A201" s="155"/>
      <c r="B201" s="155"/>
      <c r="C201" s="156"/>
      <c r="D201" s="157"/>
      <c r="E201" s="18" t="s">
        <v>363</v>
      </c>
      <c r="F201" s="12"/>
      <c r="G201" s="12" t="s">
        <v>212</v>
      </c>
      <c r="H201" s="12">
        <f t="shared" si="23"/>
        <v>0</v>
      </c>
      <c r="I201" s="12"/>
      <c r="J201" s="154"/>
      <c r="K201" s="154"/>
      <c r="L201" s="154"/>
      <c r="M201" s="154"/>
      <c r="N201" s="154"/>
      <c r="O201" s="154"/>
      <c r="P201" s="154"/>
      <c r="Q201" s="154"/>
    </row>
    <row r="202" spans="1:17" outlineLevel="5" x14ac:dyDescent="0.25">
      <c r="A202" s="155"/>
      <c r="B202" s="155"/>
      <c r="C202" s="156"/>
      <c r="D202" s="157"/>
    </row>
    <row r="203" spans="1:17" outlineLevel="5" x14ac:dyDescent="0.25">
      <c r="A203" s="155"/>
      <c r="B203" s="155"/>
      <c r="C203" s="156"/>
      <c r="D203" s="157"/>
      <c r="E203" s="18" t="s">
        <v>364</v>
      </c>
      <c r="F203" s="12"/>
      <c r="G203" s="12" t="s">
        <v>212</v>
      </c>
      <c r="H203" s="12">
        <f t="shared" ref="H203:H208" si="24">SUM(J203:Q203)</f>
        <v>0</v>
      </c>
      <c r="I203" s="12"/>
      <c r="J203" s="154"/>
      <c r="K203" s="154"/>
      <c r="L203" s="154"/>
      <c r="M203" s="154"/>
      <c r="N203" s="154"/>
      <c r="O203" s="154"/>
      <c r="P203" s="154"/>
      <c r="Q203" s="154"/>
    </row>
    <row r="204" spans="1:17" outlineLevel="5" x14ac:dyDescent="0.25">
      <c r="A204" s="155"/>
      <c r="B204" s="155"/>
      <c r="C204" s="156"/>
      <c r="D204" s="157"/>
      <c r="E204" s="18" t="s">
        <v>365</v>
      </c>
      <c r="F204" s="12"/>
      <c r="G204" s="12" t="s">
        <v>212</v>
      </c>
      <c r="H204" s="12">
        <f t="shared" si="24"/>
        <v>0</v>
      </c>
      <c r="I204" s="12"/>
      <c r="J204" s="154"/>
      <c r="K204" s="154"/>
      <c r="L204" s="154"/>
      <c r="M204" s="154"/>
      <c r="N204" s="154"/>
      <c r="O204" s="154"/>
      <c r="P204" s="154"/>
      <c r="Q204" s="154"/>
    </row>
    <row r="205" spans="1:17" outlineLevel="5" x14ac:dyDescent="0.25">
      <c r="A205" s="155"/>
      <c r="B205" s="155"/>
      <c r="C205" s="156"/>
      <c r="D205" s="157"/>
      <c r="E205" s="18" t="s">
        <v>366</v>
      </c>
      <c r="F205" s="12"/>
      <c r="G205" s="12" t="s">
        <v>212</v>
      </c>
      <c r="H205" s="12">
        <f t="shared" si="24"/>
        <v>0</v>
      </c>
      <c r="I205" s="12"/>
      <c r="J205" s="154"/>
      <c r="K205" s="154"/>
      <c r="L205" s="154"/>
      <c r="M205" s="154"/>
      <c r="N205" s="154"/>
      <c r="O205" s="154"/>
      <c r="P205" s="154"/>
      <c r="Q205" s="154"/>
    </row>
    <row r="206" spans="1:17" outlineLevel="5" x14ac:dyDescent="0.25">
      <c r="A206" s="155"/>
      <c r="B206" s="155"/>
      <c r="C206" s="156"/>
      <c r="D206" s="157"/>
      <c r="E206" s="18" t="s">
        <v>367</v>
      </c>
      <c r="F206" s="12"/>
      <c r="G206" s="12" t="s">
        <v>212</v>
      </c>
      <c r="H206" s="12">
        <f t="shared" si="24"/>
        <v>0</v>
      </c>
      <c r="I206" s="12"/>
      <c r="J206" s="154"/>
      <c r="K206" s="154"/>
      <c r="L206" s="154"/>
      <c r="M206" s="154"/>
      <c r="N206" s="154"/>
      <c r="O206" s="154"/>
      <c r="P206" s="154"/>
      <c r="Q206" s="154"/>
    </row>
    <row r="207" spans="1:17" outlineLevel="5" x14ac:dyDescent="0.25">
      <c r="A207" s="155"/>
      <c r="B207" s="155"/>
      <c r="C207" s="156"/>
      <c r="D207" s="157"/>
      <c r="E207" s="18" t="s">
        <v>368</v>
      </c>
      <c r="F207" s="12"/>
      <c r="G207" s="12" t="s">
        <v>212</v>
      </c>
      <c r="H207" s="12">
        <f t="shared" si="24"/>
        <v>0</v>
      </c>
      <c r="I207" s="12"/>
      <c r="J207" s="154"/>
      <c r="K207" s="154"/>
      <c r="L207" s="154"/>
      <c r="M207" s="154"/>
      <c r="N207" s="154"/>
      <c r="O207" s="154"/>
      <c r="P207" s="154"/>
      <c r="Q207" s="154"/>
    </row>
    <row r="208" spans="1:17" outlineLevel="5" x14ac:dyDescent="0.25">
      <c r="A208" s="155"/>
      <c r="B208" s="155"/>
      <c r="C208" s="156"/>
      <c r="D208" s="157"/>
      <c r="E208" s="18" t="s">
        <v>369</v>
      </c>
      <c r="F208" s="12"/>
      <c r="G208" s="12" t="s">
        <v>212</v>
      </c>
      <c r="H208" s="12">
        <f t="shared" si="24"/>
        <v>0</v>
      </c>
      <c r="I208" s="12"/>
      <c r="J208" s="154"/>
      <c r="K208" s="154"/>
      <c r="L208" s="154"/>
      <c r="M208" s="154"/>
      <c r="N208" s="154"/>
      <c r="O208" s="154"/>
      <c r="P208" s="154"/>
      <c r="Q208" s="154"/>
    </row>
    <row r="209" spans="1:17" outlineLevel="5" x14ac:dyDescent="0.25">
      <c r="A209" s="155"/>
      <c r="B209" s="155"/>
      <c r="C209" s="156"/>
      <c r="D209" s="157"/>
    </row>
    <row r="210" spans="1:17" outlineLevel="5" x14ac:dyDescent="0.25">
      <c r="A210" s="155"/>
      <c r="B210" s="155"/>
      <c r="C210" s="156"/>
      <c r="D210" s="157"/>
      <c r="E210" s="18" t="s">
        <v>370</v>
      </c>
      <c r="F210" s="12"/>
      <c r="G210" s="12" t="s">
        <v>212</v>
      </c>
      <c r="H210" s="12">
        <f t="shared" ref="H210:H215" si="25">SUM(J210:Q210)</f>
        <v>0</v>
      </c>
      <c r="I210" s="12"/>
      <c r="J210" s="154"/>
      <c r="K210" s="154"/>
      <c r="L210" s="154"/>
      <c r="M210" s="154"/>
      <c r="N210" s="154"/>
      <c r="O210" s="154"/>
      <c r="P210" s="154"/>
      <c r="Q210" s="154"/>
    </row>
    <row r="211" spans="1:17" outlineLevel="5" x14ac:dyDescent="0.25">
      <c r="A211" s="155"/>
      <c r="B211" s="155"/>
      <c r="C211" s="156"/>
      <c r="D211" s="157"/>
      <c r="E211" s="18" t="s">
        <v>371</v>
      </c>
      <c r="F211" s="12"/>
      <c r="G211" s="12" t="s">
        <v>212</v>
      </c>
      <c r="H211" s="12">
        <f t="shared" si="25"/>
        <v>0</v>
      </c>
      <c r="I211" s="12"/>
      <c r="J211" s="154"/>
      <c r="K211" s="154"/>
      <c r="L211" s="154"/>
      <c r="M211" s="154"/>
      <c r="N211" s="154"/>
      <c r="O211" s="154"/>
      <c r="P211" s="154"/>
      <c r="Q211" s="154"/>
    </row>
    <row r="212" spans="1:17" outlineLevel="5" x14ac:dyDescent="0.25">
      <c r="A212" s="155"/>
      <c r="B212" s="155"/>
      <c r="C212" s="156"/>
      <c r="D212" s="157"/>
      <c r="E212" s="18" t="s">
        <v>372</v>
      </c>
      <c r="F212" s="12"/>
      <c r="G212" s="12" t="s">
        <v>212</v>
      </c>
      <c r="H212" s="12">
        <f t="shared" si="25"/>
        <v>0</v>
      </c>
      <c r="I212" s="12"/>
      <c r="J212" s="154"/>
      <c r="K212" s="154"/>
      <c r="L212" s="154"/>
      <c r="M212" s="154"/>
      <c r="N212" s="154"/>
      <c r="O212" s="154"/>
      <c r="P212" s="154"/>
      <c r="Q212" s="154"/>
    </row>
    <row r="213" spans="1:17" outlineLevel="5" x14ac:dyDescent="0.25">
      <c r="A213" s="155"/>
      <c r="B213" s="155"/>
      <c r="C213" s="156"/>
      <c r="D213" s="157"/>
      <c r="E213" s="18" t="s">
        <v>373</v>
      </c>
      <c r="F213" s="12"/>
      <c r="G213" s="12" t="s">
        <v>212</v>
      </c>
      <c r="H213" s="12">
        <f t="shared" si="25"/>
        <v>0</v>
      </c>
      <c r="I213" s="12"/>
      <c r="J213" s="154"/>
      <c r="K213" s="154"/>
      <c r="L213" s="154"/>
      <c r="M213" s="154"/>
      <c r="N213" s="154"/>
      <c r="O213" s="154"/>
      <c r="P213" s="154"/>
      <c r="Q213" s="154"/>
    </row>
    <row r="214" spans="1:17" outlineLevel="5" x14ac:dyDescent="0.25">
      <c r="A214" s="158"/>
      <c r="B214" s="158"/>
      <c r="C214" s="159"/>
      <c r="D214" s="160"/>
      <c r="E214" s="18" t="s">
        <v>374</v>
      </c>
      <c r="F214" s="12"/>
      <c r="G214" s="12" t="s">
        <v>212</v>
      </c>
      <c r="H214" s="12">
        <f t="shared" si="25"/>
        <v>0</v>
      </c>
      <c r="I214" s="12"/>
      <c r="J214" s="154"/>
      <c r="K214" s="154"/>
      <c r="L214" s="154"/>
      <c r="M214" s="154"/>
      <c r="N214" s="154"/>
      <c r="O214" s="154"/>
      <c r="P214" s="154"/>
      <c r="Q214" s="154"/>
    </row>
    <row r="215" spans="1:17" outlineLevel="2" x14ac:dyDescent="0.25">
      <c r="A215" s="158"/>
      <c r="B215" s="158"/>
      <c r="C215" s="159"/>
      <c r="D215" s="160"/>
      <c r="E215" s="18" t="s">
        <v>375</v>
      </c>
      <c r="F215" s="12"/>
      <c r="G215" s="12" t="s">
        <v>212</v>
      </c>
      <c r="H215" s="12">
        <f t="shared" si="25"/>
        <v>0</v>
      </c>
      <c r="I215" s="12"/>
      <c r="J215" s="154"/>
      <c r="K215" s="154"/>
      <c r="L215" s="154"/>
      <c r="M215" s="154"/>
      <c r="N215" s="154"/>
      <c r="O215" s="154"/>
      <c r="P215" s="154"/>
      <c r="Q215" s="154"/>
    </row>
    <row r="216" spans="1:17" outlineLevel="1" x14ac:dyDescent="0.25">
      <c r="A216" s="158"/>
      <c r="B216" s="158"/>
      <c r="C216" s="159"/>
      <c r="D216" s="160"/>
    </row>
    <row r="217" spans="1:17" outlineLevel="1" x14ac:dyDescent="0.25">
      <c r="A217" s="158"/>
      <c r="B217" s="158" t="s">
        <v>376</v>
      </c>
      <c r="C217" s="159"/>
      <c r="D217" s="160"/>
    </row>
    <row r="218" spans="1:17" outlineLevel="2" x14ac:dyDescent="0.25">
      <c r="A218" s="158"/>
      <c r="B218" s="158"/>
      <c r="C218" s="159"/>
      <c r="D218" s="160"/>
    </row>
    <row r="219" spans="1:17" outlineLevel="3" x14ac:dyDescent="0.25">
      <c r="A219" s="158"/>
      <c r="B219" s="158"/>
      <c r="C219" s="161" t="s">
        <v>210</v>
      </c>
      <c r="D219" s="160"/>
    </row>
    <row r="220" spans="1:17" outlineLevel="4" x14ac:dyDescent="0.25">
      <c r="A220" s="158"/>
      <c r="B220" s="158"/>
      <c r="C220" s="159"/>
      <c r="D220" s="160"/>
      <c r="E220" s="18" t="s">
        <v>377</v>
      </c>
      <c r="F220" s="12"/>
      <c r="G220" s="12" t="s">
        <v>212</v>
      </c>
      <c r="H220" s="12">
        <f t="shared" ref="H220:H225" si="26">SUM(J220:Q220)</f>
        <v>0</v>
      </c>
      <c r="I220" s="12"/>
      <c r="J220" s="154"/>
      <c r="K220" s="154"/>
      <c r="L220" s="154"/>
      <c r="M220" s="154"/>
      <c r="N220" s="154"/>
      <c r="O220" s="154"/>
      <c r="P220" s="154"/>
      <c r="Q220" s="154"/>
    </row>
    <row r="221" spans="1:17" outlineLevel="4" x14ac:dyDescent="0.25">
      <c r="A221" s="158"/>
      <c r="B221" s="158"/>
      <c r="C221" s="159"/>
      <c r="D221" s="160"/>
      <c r="E221" s="18" t="s">
        <v>378</v>
      </c>
      <c r="F221" s="12"/>
      <c r="G221" s="12" t="s">
        <v>212</v>
      </c>
      <c r="H221" s="12">
        <f t="shared" si="26"/>
        <v>0</v>
      </c>
      <c r="I221" s="12"/>
      <c r="J221" s="154"/>
      <c r="K221" s="154"/>
      <c r="L221" s="154"/>
      <c r="M221" s="154"/>
      <c r="N221" s="154"/>
      <c r="O221" s="154"/>
      <c r="P221" s="154"/>
      <c r="Q221" s="154"/>
    </row>
    <row r="222" spans="1:17" outlineLevel="4" x14ac:dyDescent="0.25">
      <c r="A222" s="158"/>
      <c r="B222" s="158"/>
      <c r="C222" s="159"/>
      <c r="D222" s="160"/>
      <c r="E222" s="18" t="s">
        <v>379</v>
      </c>
      <c r="F222" s="12"/>
      <c r="G222" s="12" t="s">
        <v>212</v>
      </c>
      <c r="H222" s="12">
        <f t="shared" si="26"/>
        <v>0</v>
      </c>
      <c r="I222" s="12"/>
      <c r="J222" s="154"/>
      <c r="K222" s="154"/>
      <c r="L222" s="154"/>
      <c r="M222" s="154"/>
      <c r="N222" s="154"/>
      <c r="O222" s="154"/>
      <c r="P222" s="154"/>
      <c r="Q222" s="154"/>
    </row>
    <row r="223" spans="1:17" outlineLevel="4" x14ac:dyDescent="0.25">
      <c r="A223" s="158"/>
      <c r="B223" s="158"/>
      <c r="C223" s="159"/>
      <c r="D223" s="160"/>
      <c r="E223" s="18" t="s">
        <v>380</v>
      </c>
      <c r="F223" s="12"/>
      <c r="G223" s="12" t="s">
        <v>212</v>
      </c>
      <c r="H223" s="12">
        <f t="shared" si="26"/>
        <v>0</v>
      </c>
      <c r="I223" s="12"/>
      <c r="J223" s="154"/>
      <c r="K223" s="154"/>
      <c r="L223" s="154"/>
      <c r="M223" s="154"/>
      <c r="N223" s="154"/>
      <c r="O223" s="154"/>
      <c r="P223" s="154"/>
      <c r="Q223" s="154"/>
    </row>
    <row r="224" spans="1:17" outlineLevel="4" x14ac:dyDescent="0.25">
      <c r="A224" s="158"/>
      <c r="B224" s="158"/>
      <c r="C224" s="159"/>
      <c r="D224" s="160"/>
      <c r="E224" s="18" t="s">
        <v>381</v>
      </c>
      <c r="F224" s="12"/>
      <c r="G224" s="12" t="s">
        <v>212</v>
      </c>
      <c r="H224" s="12">
        <f t="shared" si="26"/>
        <v>0</v>
      </c>
      <c r="I224" s="12"/>
      <c r="J224" s="154"/>
      <c r="K224" s="154"/>
      <c r="L224" s="154"/>
      <c r="M224" s="154"/>
      <c r="N224" s="154"/>
      <c r="O224" s="154"/>
      <c r="P224" s="154"/>
      <c r="Q224" s="154"/>
    </row>
    <row r="225" spans="1:17" outlineLevel="4" x14ac:dyDescent="0.25">
      <c r="A225" s="158"/>
      <c r="B225" s="158"/>
      <c r="C225" s="159"/>
      <c r="D225" s="160"/>
      <c r="E225" s="18" t="s">
        <v>382</v>
      </c>
      <c r="F225" s="12"/>
      <c r="G225" s="12" t="s">
        <v>212</v>
      </c>
      <c r="H225" s="12">
        <f t="shared" si="26"/>
        <v>0</v>
      </c>
      <c r="I225" s="12"/>
      <c r="J225" s="154"/>
      <c r="K225" s="154"/>
      <c r="L225" s="154"/>
      <c r="M225" s="154"/>
      <c r="N225" s="154"/>
      <c r="O225" s="154"/>
      <c r="P225" s="154"/>
      <c r="Q225" s="154"/>
    </row>
    <row r="226" spans="1:17" outlineLevel="4" x14ac:dyDescent="0.25">
      <c r="A226" s="158"/>
      <c r="B226" s="158"/>
      <c r="C226" s="159"/>
      <c r="D226" s="160"/>
    </row>
    <row r="227" spans="1:17" outlineLevel="4" x14ac:dyDescent="0.25">
      <c r="A227" s="158"/>
      <c r="B227" s="158"/>
      <c r="C227" s="159"/>
      <c r="D227" s="160"/>
      <c r="E227" s="18" t="s">
        <v>383</v>
      </c>
      <c r="F227" s="12"/>
      <c r="G227" s="12" t="s">
        <v>212</v>
      </c>
      <c r="H227" s="12">
        <f t="shared" ref="H227:H232" si="27">SUM(J227:Q227)</f>
        <v>0</v>
      </c>
      <c r="I227" s="12"/>
      <c r="J227" s="154"/>
      <c r="K227" s="154"/>
      <c r="L227" s="154"/>
      <c r="M227" s="154"/>
      <c r="N227" s="154"/>
      <c r="O227" s="154"/>
      <c r="P227" s="154"/>
      <c r="Q227" s="154"/>
    </row>
    <row r="228" spans="1:17" outlineLevel="4" x14ac:dyDescent="0.25">
      <c r="A228" s="158"/>
      <c r="B228" s="158"/>
      <c r="C228" s="159"/>
      <c r="D228" s="160"/>
      <c r="E228" s="18" t="s">
        <v>384</v>
      </c>
      <c r="F228" s="12"/>
      <c r="G228" s="12" t="s">
        <v>212</v>
      </c>
      <c r="H228" s="12">
        <f t="shared" si="27"/>
        <v>0</v>
      </c>
      <c r="I228" s="12"/>
      <c r="J228" s="154"/>
      <c r="K228" s="154"/>
      <c r="L228" s="154"/>
      <c r="M228" s="154"/>
      <c r="N228" s="154"/>
      <c r="O228" s="154"/>
      <c r="P228" s="154"/>
      <c r="Q228" s="154"/>
    </row>
    <row r="229" spans="1:17" outlineLevel="4" x14ac:dyDescent="0.25">
      <c r="A229" s="158"/>
      <c r="B229" s="158"/>
      <c r="C229" s="159"/>
      <c r="D229" s="160"/>
      <c r="E229" s="18" t="s">
        <v>385</v>
      </c>
      <c r="F229" s="12"/>
      <c r="G229" s="12" t="s">
        <v>212</v>
      </c>
      <c r="H229" s="12">
        <f t="shared" si="27"/>
        <v>0</v>
      </c>
      <c r="I229" s="12"/>
      <c r="J229" s="154"/>
      <c r="K229" s="154"/>
      <c r="L229" s="154"/>
      <c r="M229" s="154"/>
      <c r="N229" s="154"/>
      <c r="O229" s="154"/>
      <c r="P229" s="154"/>
      <c r="Q229" s="154"/>
    </row>
    <row r="230" spans="1:17" outlineLevel="4" x14ac:dyDescent="0.25">
      <c r="A230" s="158"/>
      <c r="B230" s="158"/>
      <c r="C230" s="159"/>
      <c r="D230" s="160"/>
      <c r="E230" s="18" t="s">
        <v>386</v>
      </c>
      <c r="F230" s="12"/>
      <c r="G230" s="12" t="s">
        <v>212</v>
      </c>
      <c r="H230" s="12">
        <f t="shared" si="27"/>
        <v>0</v>
      </c>
      <c r="I230" s="12"/>
      <c r="J230" s="154"/>
      <c r="K230" s="154"/>
      <c r="L230" s="154"/>
      <c r="M230" s="154"/>
      <c r="N230" s="154"/>
      <c r="O230" s="154"/>
      <c r="P230" s="154"/>
      <c r="Q230" s="154"/>
    </row>
    <row r="231" spans="1:17" outlineLevel="4" x14ac:dyDescent="0.25">
      <c r="A231" s="158"/>
      <c r="B231" s="158"/>
      <c r="C231" s="159"/>
      <c r="D231" s="160"/>
      <c r="E231" s="18" t="s">
        <v>387</v>
      </c>
      <c r="F231" s="12"/>
      <c r="G231" s="12" t="s">
        <v>212</v>
      </c>
      <c r="H231" s="12">
        <f t="shared" si="27"/>
        <v>0</v>
      </c>
      <c r="I231" s="12"/>
      <c r="J231" s="154"/>
      <c r="K231" s="154"/>
      <c r="L231" s="154"/>
      <c r="M231" s="154"/>
      <c r="N231" s="154"/>
      <c r="O231" s="154"/>
      <c r="P231" s="154"/>
      <c r="Q231" s="154"/>
    </row>
    <row r="232" spans="1:17" outlineLevel="4" x14ac:dyDescent="0.25">
      <c r="A232" s="158"/>
      <c r="B232" s="158"/>
      <c r="C232" s="159"/>
      <c r="D232" s="160"/>
      <c r="E232" s="18" t="s">
        <v>388</v>
      </c>
      <c r="F232" s="12"/>
      <c r="G232" s="12" t="s">
        <v>212</v>
      </c>
      <c r="H232" s="12">
        <f t="shared" si="27"/>
        <v>0</v>
      </c>
      <c r="I232" s="12"/>
      <c r="J232" s="154"/>
      <c r="K232" s="154"/>
      <c r="L232" s="154"/>
      <c r="M232" s="154"/>
      <c r="N232" s="154"/>
      <c r="O232" s="154"/>
      <c r="P232" s="154"/>
      <c r="Q232" s="154"/>
    </row>
    <row r="233" spans="1:17" outlineLevel="4" x14ac:dyDescent="0.25">
      <c r="A233" s="158"/>
      <c r="B233" s="158"/>
      <c r="C233" s="159"/>
      <c r="D233" s="160"/>
    </row>
    <row r="234" spans="1:17" outlineLevel="4" x14ac:dyDescent="0.25">
      <c r="A234" s="158"/>
      <c r="B234" s="158"/>
      <c r="C234" s="159"/>
      <c r="D234" s="160"/>
      <c r="E234" s="18" t="s">
        <v>389</v>
      </c>
      <c r="F234" s="12"/>
      <c r="G234" s="12" t="s">
        <v>212</v>
      </c>
      <c r="H234" s="12">
        <f t="shared" ref="H234:H239" si="28">SUM(J234:Q234)</f>
        <v>0</v>
      </c>
      <c r="I234" s="12"/>
      <c r="J234" s="154"/>
      <c r="K234" s="154"/>
      <c r="L234" s="154"/>
      <c r="M234" s="154"/>
      <c r="N234" s="154"/>
      <c r="O234" s="154"/>
      <c r="P234" s="154"/>
      <c r="Q234" s="154"/>
    </row>
    <row r="235" spans="1:17" outlineLevel="4" x14ac:dyDescent="0.25">
      <c r="A235" s="158"/>
      <c r="B235" s="158"/>
      <c r="C235" s="159"/>
      <c r="D235" s="160"/>
      <c r="E235" s="18" t="s">
        <v>390</v>
      </c>
      <c r="F235" s="12"/>
      <c r="G235" s="12" t="s">
        <v>212</v>
      </c>
      <c r="H235" s="12">
        <f t="shared" si="28"/>
        <v>0</v>
      </c>
      <c r="I235" s="12"/>
      <c r="J235" s="154"/>
      <c r="K235" s="154"/>
      <c r="L235" s="154"/>
      <c r="M235" s="154"/>
      <c r="N235" s="154"/>
      <c r="O235" s="154"/>
      <c r="P235" s="154"/>
      <c r="Q235" s="154"/>
    </row>
    <row r="236" spans="1:17" outlineLevel="4" x14ac:dyDescent="0.25">
      <c r="A236" s="158"/>
      <c r="B236" s="158"/>
      <c r="C236" s="159"/>
      <c r="D236" s="160"/>
      <c r="E236" s="18" t="s">
        <v>391</v>
      </c>
      <c r="F236" s="12"/>
      <c r="G236" s="12" t="s">
        <v>212</v>
      </c>
      <c r="H236" s="12">
        <f t="shared" si="28"/>
        <v>0</v>
      </c>
      <c r="I236" s="12"/>
      <c r="J236" s="154"/>
      <c r="K236" s="154"/>
      <c r="L236" s="154"/>
      <c r="M236" s="154"/>
      <c r="N236" s="154"/>
      <c r="O236" s="154"/>
      <c r="P236" s="154"/>
      <c r="Q236" s="154"/>
    </row>
    <row r="237" spans="1:17" outlineLevel="4" x14ac:dyDescent="0.25">
      <c r="A237" s="158"/>
      <c r="B237" s="158"/>
      <c r="C237" s="159"/>
      <c r="D237" s="160"/>
      <c r="E237" s="18" t="s">
        <v>392</v>
      </c>
      <c r="F237" s="12"/>
      <c r="G237" s="12" t="s">
        <v>212</v>
      </c>
      <c r="H237" s="12">
        <f t="shared" si="28"/>
        <v>0</v>
      </c>
      <c r="I237" s="12"/>
      <c r="J237" s="154"/>
      <c r="K237" s="154"/>
      <c r="L237" s="154"/>
      <c r="M237" s="154"/>
      <c r="N237" s="154"/>
      <c r="O237" s="154"/>
      <c r="P237" s="154"/>
      <c r="Q237" s="154"/>
    </row>
    <row r="238" spans="1:17" outlineLevel="4" x14ac:dyDescent="0.25">
      <c r="A238" s="158"/>
      <c r="B238" s="158"/>
      <c r="C238" s="159"/>
      <c r="D238" s="160"/>
      <c r="E238" s="18" t="s">
        <v>393</v>
      </c>
      <c r="F238" s="12"/>
      <c r="G238" s="12" t="s">
        <v>212</v>
      </c>
      <c r="H238" s="12">
        <f t="shared" si="28"/>
        <v>0</v>
      </c>
      <c r="I238" s="12"/>
      <c r="J238" s="154"/>
      <c r="K238" s="154"/>
      <c r="L238" s="154"/>
      <c r="M238" s="154"/>
      <c r="N238" s="154"/>
      <c r="O238" s="154"/>
      <c r="P238" s="154"/>
      <c r="Q238" s="154"/>
    </row>
    <row r="239" spans="1:17" outlineLevel="3" x14ac:dyDescent="0.25">
      <c r="A239" s="158"/>
      <c r="B239" s="158"/>
      <c r="C239" s="159"/>
      <c r="D239" s="160"/>
      <c r="E239" s="18" t="s">
        <v>394</v>
      </c>
      <c r="F239" s="12"/>
      <c r="G239" s="12" t="s">
        <v>212</v>
      </c>
      <c r="H239" s="12">
        <f t="shared" si="28"/>
        <v>0</v>
      </c>
      <c r="I239" s="12"/>
      <c r="J239" s="154"/>
      <c r="K239" s="154"/>
      <c r="L239" s="154"/>
      <c r="M239" s="154"/>
      <c r="N239" s="154"/>
      <c r="O239" s="154"/>
      <c r="P239" s="154"/>
      <c r="Q239" s="154"/>
    </row>
    <row r="240" spans="1:17" outlineLevel="2" x14ac:dyDescent="0.25">
      <c r="A240" s="158"/>
      <c r="B240" s="158"/>
      <c r="C240" s="159"/>
      <c r="D240" s="160"/>
    </row>
    <row r="241" spans="1:17" outlineLevel="3" x14ac:dyDescent="0.25">
      <c r="A241" s="158"/>
      <c r="B241" s="158"/>
      <c r="C241" s="161" t="s">
        <v>230</v>
      </c>
      <c r="D241" s="160"/>
    </row>
    <row r="242" spans="1:17" outlineLevel="4" x14ac:dyDescent="0.25">
      <c r="A242" s="158"/>
      <c r="B242" s="158"/>
      <c r="C242" s="159"/>
      <c r="D242" s="160"/>
      <c r="E242" s="18" t="s">
        <v>395</v>
      </c>
      <c r="F242" s="12"/>
      <c r="G242" s="12" t="s">
        <v>212</v>
      </c>
      <c r="H242" s="12">
        <f t="shared" ref="H242:H247" si="29">SUM(J242:Q242)</f>
        <v>0</v>
      </c>
      <c r="I242" s="12"/>
      <c r="J242" s="154"/>
      <c r="K242" s="154"/>
      <c r="L242" s="154"/>
      <c r="M242" s="154"/>
      <c r="N242" s="154"/>
      <c r="O242" s="154"/>
      <c r="P242" s="154"/>
      <c r="Q242" s="154"/>
    </row>
    <row r="243" spans="1:17" outlineLevel="4" x14ac:dyDescent="0.25">
      <c r="A243" s="158"/>
      <c r="B243" s="158"/>
      <c r="C243" s="159"/>
      <c r="D243" s="160"/>
      <c r="E243" s="18" t="s">
        <v>396</v>
      </c>
      <c r="F243" s="12"/>
      <c r="G243" s="12" t="s">
        <v>212</v>
      </c>
      <c r="H243" s="12">
        <f t="shared" si="29"/>
        <v>0</v>
      </c>
      <c r="I243" s="12"/>
      <c r="J243" s="154"/>
      <c r="K243" s="154"/>
      <c r="L243" s="154"/>
      <c r="M243" s="154"/>
      <c r="N243" s="154"/>
      <c r="O243" s="154"/>
      <c r="P243" s="154"/>
      <c r="Q243" s="154"/>
    </row>
    <row r="244" spans="1:17" outlineLevel="4" x14ac:dyDescent="0.25">
      <c r="A244" s="158"/>
      <c r="B244" s="158"/>
      <c r="C244" s="159"/>
      <c r="D244" s="160"/>
      <c r="E244" s="18" t="s">
        <v>397</v>
      </c>
      <c r="F244" s="12"/>
      <c r="G244" s="12" t="s">
        <v>212</v>
      </c>
      <c r="H244" s="12">
        <f t="shared" si="29"/>
        <v>0</v>
      </c>
      <c r="I244" s="12"/>
      <c r="J244" s="154"/>
      <c r="K244" s="154"/>
      <c r="L244" s="154"/>
      <c r="M244" s="154"/>
      <c r="N244" s="154"/>
      <c r="O244" s="154"/>
      <c r="P244" s="154"/>
      <c r="Q244" s="154"/>
    </row>
    <row r="245" spans="1:17" outlineLevel="4" x14ac:dyDescent="0.25">
      <c r="A245" s="158"/>
      <c r="B245" s="158"/>
      <c r="C245" s="159"/>
      <c r="D245" s="160"/>
      <c r="E245" s="18" t="s">
        <v>398</v>
      </c>
      <c r="F245" s="12"/>
      <c r="G245" s="12" t="s">
        <v>212</v>
      </c>
      <c r="H245" s="12">
        <f t="shared" si="29"/>
        <v>0</v>
      </c>
      <c r="I245" s="12"/>
      <c r="J245" s="154"/>
      <c r="K245" s="154"/>
      <c r="L245" s="154"/>
      <c r="M245" s="154"/>
      <c r="N245" s="154"/>
      <c r="O245" s="154"/>
      <c r="P245" s="154"/>
      <c r="Q245" s="154"/>
    </row>
    <row r="246" spans="1:17" outlineLevel="4" x14ac:dyDescent="0.25">
      <c r="A246" s="158"/>
      <c r="B246" s="158"/>
      <c r="C246" s="159"/>
      <c r="D246" s="160"/>
      <c r="E246" s="18" t="s">
        <v>399</v>
      </c>
      <c r="F246" s="12"/>
      <c r="G246" s="12" t="s">
        <v>212</v>
      </c>
      <c r="H246" s="12">
        <f t="shared" si="29"/>
        <v>0</v>
      </c>
      <c r="I246" s="12"/>
      <c r="J246" s="154"/>
      <c r="K246" s="154"/>
      <c r="L246" s="154"/>
      <c r="M246" s="154"/>
      <c r="N246" s="154"/>
      <c r="O246" s="154"/>
      <c r="P246" s="154"/>
      <c r="Q246" s="154"/>
    </row>
    <row r="247" spans="1:17" outlineLevel="4" x14ac:dyDescent="0.25">
      <c r="A247" s="158"/>
      <c r="B247" s="158"/>
      <c r="C247" s="159"/>
      <c r="D247" s="160"/>
      <c r="E247" s="18" t="s">
        <v>400</v>
      </c>
      <c r="F247" s="12"/>
      <c r="G247" s="12" t="s">
        <v>212</v>
      </c>
      <c r="H247" s="12">
        <f t="shared" si="29"/>
        <v>0</v>
      </c>
      <c r="I247" s="12"/>
      <c r="J247" s="154"/>
      <c r="K247" s="154"/>
      <c r="L247" s="154"/>
      <c r="M247" s="154"/>
      <c r="N247" s="154"/>
      <c r="O247" s="154"/>
      <c r="P247" s="154"/>
      <c r="Q247" s="154"/>
    </row>
    <row r="248" spans="1:17" outlineLevel="4" x14ac:dyDescent="0.25">
      <c r="A248" s="158"/>
      <c r="B248" s="158"/>
      <c r="C248" s="159"/>
      <c r="D248" s="160"/>
    </row>
    <row r="249" spans="1:17" outlineLevel="4" x14ac:dyDescent="0.25">
      <c r="A249" s="158"/>
      <c r="B249" s="158"/>
      <c r="C249" s="159"/>
      <c r="D249" s="160"/>
      <c r="E249" s="18" t="s">
        <v>401</v>
      </c>
      <c r="F249" s="12"/>
      <c r="G249" s="12" t="s">
        <v>212</v>
      </c>
      <c r="H249" s="12">
        <f t="shared" ref="H249:H254" si="30">SUM(J249:Q249)</f>
        <v>0</v>
      </c>
      <c r="I249" s="12"/>
      <c r="J249" s="154"/>
      <c r="K249" s="154"/>
      <c r="L249" s="154"/>
      <c r="M249" s="154"/>
      <c r="N249" s="154"/>
      <c r="O249" s="154"/>
      <c r="P249" s="154"/>
      <c r="Q249" s="154"/>
    </row>
    <row r="250" spans="1:17" outlineLevel="4" x14ac:dyDescent="0.25">
      <c r="A250" s="158"/>
      <c r="B250" s="158"/>
      <c r="C250" s="159"/>
      <c r="D250" s="160"/>
      <c r="E250" s="18" t="s">
        <v>402</v>
      </c>
      <c r="F250" s="12"/>
      <c r="G250" s="12" t="s">
        <v>212</v>
      </c>
      <c r="H250" s="12">
        <f t="shared" si="30"/>
        <v>0</v>
      </c>
      <c r="I250" s="12"/>
      <c r="J250" s="154"/>
      <c r="K250" s="154"/>
      <c r="L250" s="154"/>
      <c r="M250" s="154"/>
      <c r="N250" s="154"/>
      <c r="O250" s="154"/>
      <c r="P250" s="154"/>
      <c r="Q250" s="154"/>
    </row>
    <row r="251" spans="1:17" outlineLevel="4" x14ac:dyDescent="0.25">
      <c r="A251" s="158"/>
      <c r="B251" s="158"/>
      <c r="C251" s="159"/>
      <c r="D251" s="160"/>
      <c r="E251" s="18" t="s">
        <v>403</v>
      </c>
      <c r="F251" s="12"/>
      <c r="G251" s="12" t="s">
        <v>212</v>
      </c>
      <c r="H251" s="12">
        <f t="shared" si="30"/>
        <v>0</v>
      </c>
      <c r="I251" s="12"/>
      <c r="J251" s="154"/>
      <c r="K251" s="154"/>
      <c r="L251" s="154"/>
      <c r="M251" s="154"/>
      <c r="N251" s="154"/>
      <c r="O251" s="154"/>
      <c r="P251" s="154"/>
      <c r="Q251" s="154"/>
    </row>
    <row r="252" spans="1:17" outlineLevel="4" x14ac:dyDescent="0.25">
      <c r="A252" s="158"/>
      <c r="B252" s="158"/>
      <c r="C252" s="159"/>
      <c r="D252" s="160"/>
      <c r="E252" s="18" t="s">
        <v>404</v>
      </c>
      <c r="F252" s="12"/>
      <c r="G252" s="12" t="s">
        <v>212</v>
      </c>
      <c r="H252" s="12">
        <f t="shared" si="30"/>
        <v>0</v>
      </c>
      <c r="I252" s="12"/>
      <c r="J252" s="154"/>
      <c r="K252" s="154"/>
      <c r="L252" s="154"/>
      <c r="M252" s="154"/>
      <c r="N252" s="154"/>
      <c r="O252" s="154"/>
      <c r="P252" s="154"/>
      <c r="Q252" s="154"/>
    </row>
    <row r="253" spans="1:17" outlineLevel="4" x14ac:dyDescent="0.25">
      <c r="A253" s="158"/>
      <c r="B253" s="158"/>
      <c r="C253" s="159"/>
      <c r="D253" s="160"/>
      <c r="E253" s="18" t="s">
        <v>405</v>
      </c>
      <c r="F253" s="12"/>
      <c r="G253" s="12" t="s">
        <v>212</v>
      </c>
      <c r="H253" s="12">
        <f t="shared" si="30"/>
        <v>0</v>
      </c>
      <c r="I253" s="12"/>
      <c r="J253" s="154"/>
      <c r="K253" s="154"/>
      <c r="L253" s="154"/>
      <c r="M253" s="154"/>
      <c r="N253" s="154"/>
      <c r="O253" s="154"/>
      <c r="P253" s="154"/>
      <c r="Q253" s="154"/>
    </row>
    <row r="254" spans="1:17" outlineLevel="4" x14ac:dyDescent="0.25">
      <c r="A254" s="158"/>
      <c r="B254" s="158"/>
      <c r="C254" s="159"/>
      <c r="D254" s="160"/>
      <c r="E254" s="18" t="s">
        <v>406</v>
      </c>
      <c r="F254" s="12"/>
      <c r="G254" s="12" t="s">
        <v>212</v>
      </c>
      <c r="H254" s="12">
        <f t="shared" si="30"/>
        <v>0</v>
      </c>
      <c r="I254" s="12"/>
      <c r="J254" s="154"/>
      <c r="K254" s="154"/>
      <c r="L254" s="154"/>
      <c r="M254" s="154"/>
      <c r="N254" s="154"/>
      <c r="O254" s="154"/>
      <c r="P254" s="154"/>
      <c r="Q254" s="154"/>
    </row>
    <row r="255" spans="1:17" outlineLevel="4" x14ac:dyDescent="0.25">
      <c r="A255" s="158"/>
      <c r="B255" s="158"/>
      <c r="C255" s="159"/>
      <c r="D255" s="160"/>
    </row>
    <row r="256" spans="1:17" outlineLevel="4" x14ac:dyDescent="0.25">
      <c r="A256" s="158"/>
      <c r="B256" s="158"/>
      <c r="C256" s="159"/>
      <c r="D256" s="160"/>
      <c r="E256" s="18" t="s">
        <v>407</v>
      </c>
      <c r="F256" s="12"/>
      <c r="G256" s="12" t="s">
        <v>212</v>
      </c>
      <c r="H256" s="12">
        <f t="shared" ref="H256:H261" si="31">SUM(J256:Q256)</f>
        <v>0</v>
      </c>
      <c r="I256" s="12"/>
      <c r="J256" s="154"/>
      <c r="K256" s="154"/>
      <c r="L256" s="154"/>
      <c r="M256" s="154"/>
      <c r="N256" s="154"/>
      <c r="O256" s="154"/>
      <c r="P256" s="154"/>
      <c r="Q256" s="154"/>
    </row>
    <row r="257" spans="1:17" outlineLevel="4" x14ac:dyDescent="0.25">
      <c r="A257" s="158"/>
      <c r="B257" s="158"/>
      <c r="C257" s="159"/>
      <c r="D257" s="160"/>
      <c r="E257" s="18" t="s">
        <v>408</v>
      </c>
      <c r="F257" s="12"/>
      <c r="G257" s="12" t="s">
        <v>212</v>
      </c>
      <c r="H257" s="12">
        <f t="shared" si="31"/>
        <v>0</v>
      </c>
      <c r="I257" s="12"/>
      <c r="J257" s="154"/>
      <c r="K257" s="154"/>
      <c r="L257" s="154"/>
      <c r="M257" s="154"/>
      <c r="N257" s="154"/>
      <c r="O257" s="154"/>
      <c r="P257" s="154"/>
      <c r="Q257" s="154"/>
    </row>
    <row r="258" spans="1:17" outlineLevel="4" x14ac:dyDescent="0.25">
      <c r="A258" s="158"/>
      <c r="B258" s="158"/>
      <c r="C258" s="159"/>
      <c r="D258" s="160"/>
      <c r="E258" s="18" t="s">
        <v>409</v>
      </c>
      <c r="F258" s="12"/>
      <c r="G258" s="12" t="s">
        <v>212</v>
      </c>
      <c r="H258" s="12">
        <f t="shared" si="31"/>
        <v>0</v>
      </c>
      <c r="I258" s="12"/>
      <c r="J258" s="154"/>
      <c r="K258" s="154"/>
      <c r="L258" s="154"/>
      <c r="M258" s="154"/>
      <c r="N258" s="154"/>
      <c r="O258" s="154"/>
      <c r="P258" s="154"/>
      <c r="Q258" s="154"/>
    </row>
    <row r="259" spans="1:17" outlineLevel="4" x14ac:dyDescent="0.25">
      <c r="A259" s="158"/>
      <c r="B259" s="158"/>
      <c r="C259" s="159"/>
      <c r="D259" s="160"/>
      <c r="E259" s="18" t="s">
        <v>410</v>
      </c>
      <c r="F259" s="12"/>
      <c r="G259" s="12" t="s">
        <v>212</v>
      </c>
      <c r="H259" s="12">
        <f t="shared" si="31"/>
        <v>0</v>
      </c>
      <c r="I259" s="12"/>
      <c r="J259" s="154"/>
      <c r="K259" s="154"/>
      <c r="L259" s="154"/>
      <c r="M259" s="154"/>
      <c r="N259" s="154"/>
      <c r="O259" s="154"/>
      <c r="P259" s="154"/>
      <c r="Q259" s="154"/>
    </row>
    <row r="260" spans="1:17" outlineLevel="4" x14ac:dyDescent="0.25">
      <c r="A260" s="158"/>
      <c r="B260" s="158"/>
      <c r="C260" s="159"/>
      <c r="D260" s="160"/>
      <c r="E260" s="18" t="s">
        <v>411</v>
      </c>
      <c r="F260" s="12"/>
      <c r="G260" s="12" t="s">
        <v>212</v>
      </c>
      <c r="H260" s="12">
        <f t="shared" si="31"/>
        <v>0</v>
      </c>
      <c r="I260" s="12"/>
      <c r="J260" s="154"/>
      <c r="K260" s="154"/>
      <c r="L260" s="154"/>
      <c r="M260" s="154"/>
      <c r="N260" s="154"/>
      <c r="O260" s="154"/>
      <c r="P260" s="154"/>
      <c r="Q260" s="154"/>
    </row>
    <row r="261" spans="1:17" outlineLevel="4" x14ac:dyDescent="0.25">
      <c r="A261" s="158"/>
      <c r="B261" s="158"/>
      <c r="C261" s="159"/>
      <c r="D261" s="160"/>
      <c r="E261" s="18" t="s">
        <v>412</v>
      </c>
      <c r="F261" s="12"/>
      <c r="G261" s="12" t="s">
        <v>212</v>
      </c>
      <c r="H261" s="12">
        <f t="shared" si="31"/>
        <v>0</v>
      </c>
      <c r="I261" s="12"/>
      <c r="J261" s="154"/>
      <c r="K261" s="154"/>
      <c r="L261" s="154"/>
      <c r="M261" s="154"/>
      <c r="N261" s="154"/>
      <c r="O261" s="154"/>
      <c r="P261" s="154"/>
      <c r="Q261" s="154"/>
    </row>
    <row r="262" spans="1:17" outlineLevel="4" x14ac:dyDescent="0.25">
      <c r="A262" s="158"/>
      <c r="B262" s="158"/>
      <c r="C262" s="159"/>
      <c r="D262" s="160"/>
    </row>
    <row r="263" spans="1:17" outlineLevel="4" x14ac:dyDescent="0.25">
      <c r="A263" s="158"/>
      <c r="B263" s="158"/>
      <c r="C263" s="159"/>
      <c r="D263" s="160"/>
      <c r="E263" s="18" t="s">
        <v>413</v>
      </c>
      <c r="F263" s="12"/>
      <c r="G263" s="12" t="s">
        <v>212</v>
      </c>
      <c r="H263" s="12">
        <f t="shared" ref="H263:H268" si="32">SUM(J263:Q263)</f>
        <v>0</v>
      </c>
      <c r="I263" s="12"/>
      <c r="J263" s="154"/>
      <c r="K263" s="154"/>
      <c r="L263" s="154"/>
      <c r="M263" s="154"/>
      <c r="N263" s="154"/>
      <c r="O263" s="154"/>
      <c r="P263" s="154"/>
      <c r="Q263" s="154"/>
    </row>
    <row r="264" spans="1:17" outlineLevel="4" x14ac:dyDescent="0.25">
      <c r="A264" s="158"/>
      <c r="B264" s="158"/>
      <c r="C264" s="159"/>
      <c r="D264" s="160"/>
      <c r="E264" s="18" t="s">
        <v>414</v>
      </c>
      <c r="F264" s="12"/>
      <c r="G264" s="12" t="s">
        <v>212</v>
      </c>
      <c r="H264" s="12">
        <f t="shared" si="32"/>
        <v>0</v>
      </c>
      <c r="I264" s="12"/>
      <c r="J264" s="154"/>
      <c r="K264" s="154"/>
      <c r="L264" s="154"/>
      <c r="M264" s="154"/>
      <c r="N264" s="154"/>
      <c r="O264" s="154"/>
      <c r="P264" s="154"/>
      <c r="Q264" s="154"/>
    </row>
    <row r="265" spans="1:17" outlineLevel="4" x14ac:dyDescent="0.25">
      <c r="A265" s="158"/>
      <c r="B265" s="158"/>
      <c r="C265" s="159"/>
      <c r="D265" s="160"/>
      <c r="E265" s="18" t="s">
        <v>415</v>
      </c>
      <c r="F265" s="12"/>
      <c r="G265" s="12" t="s">
        <v>212</v>
      </c>
      <c r="H265" s="12">
        <f t="shared" si="32"/>
        <v>0</v>
      </c>
      <c r="I265" s="12"/>
      <c r="J265" s="154"/>
      <c r="K265" s="154"/>
      <c r="L265" s="154"/>
      <c r="M265" s="154"/>
      <c r="N265" s="154"/>
      <c r="O265" s="154"/>
      <c r="P265" s="154"/>
      <c r="Q265" s="154"/>
    </row>
    <row r="266" spans="1:17" outlineLevel="4" x14ac:dyDescent="0.25">
      <c r="A266" s="158"/>
      <c r="B266" s="158"/>
      <c r="C266" s="159"/>
      <c r="D266" s="160"/>
      <c r="E266" s="18" t="s">
        <v>416</v>
      </c>
      <c r="F266" s="12"/>
      <c r="G266" s="12" t="s">
        <v>212</v>
      </c>
      <c r="H266" s="12">
        <f t="shared" si="32"/>
        <v>0</v>
      </c>
      <c r="I266" s="12"/>
      <c r="J266" s="154"/>
      <c r="K266" s="154"/>
      <c r="L266" s="154"/>
      <c r="M266" s="154"/>
      <c r="N266" s="154"/>
      <c r="O266" s="154"/>
      <c r="P266" s="154"/>
      <c r="Q266" s="154"/>
    </row>
    <row r="267" spans="1:17" outlineLevel="4" x14ac:dyDescent="0.25">
      <c r="A267" s="158"/>
      <c r="B267" s="158"/>
      <c r="C267" s="159"/>
      <c r="D267" s="160"/>
      <c r="E267" s="18" t="s">
        <v>417</v>
      </c>
      <c r="F267" s="12"/>
      <c r="G267" s="12" t="s">
        <v>212</v>
      </c>
      <c r="H267" s="12">
        <f t="shared" si="32"/>
        <v>0</v>
      </c>
      <c r="I267" s="12"/>
      <c r="J267" s="154"/>
      <c r="K267" s="154"/>
      <c r="L267" s="154"/>
      <c r="M267" s="154"/>
      <c r="N267" s="154"/>
      <c r="O267" s="154"/>
      <c r="P267" s="154"/>
      <c r="Q267" s="154"/>
    </row>
    <row r="268" spans="1:17" outlineLevel="4" x14ac:dyDescent="0.25">
      <c r="A268" s="158"/>
      <c r="B268" s="158"/>
      <c r="C268" s="159"/>
      <c r="D268" s="160"/>
      <c r="E268" s="18" t="s">
        <v>418</v>
      </c>
      <c r="F268" s="12"/>
      <c r="G268" s="12" t="s">
        <v>212</v>
      </c>
      <c r="H268" s="12">
        <f t="shared" si="32"/>
        <v>0</v>
      </c>
      <c r="I268" s="12"/>
      <c r="J268" s="154"/>
      <c r="K268" s="154"/>
      <c r="L268" s="154"/>
      <c r="M268" s="154"/>
      <c r="N268" s="154"/>
      <c r="O268" s="154"/>
      <c r="P268" s="154"/>
      <c r="Q268" s="154"/>
    </row>
    <row r="269" spans="1:17" outlineLevel="4" x14ac:dyDescent="0.25">
      <c r="A269" s="158"/>
      <c r="B269" s="158"/>
      <c r="C269" s="159"/>
      <c r="D269" s="160"/>
    </row>
    <row r="270" spans="1:17" outlineLevel="4" x14ac:dyDescent="0.25">
      <c r="A270" s="158"/>
      <c r="B270" s="158"/>
      <c r="C270" s="159"/>
      <c r="D270" s="160"/>
      <c r="E270" s="18" t="s">
        <v>419</v>
      </c>
      <c r="F270" s="12"/>
      <c r="G270" s="12" t="s">
        <v>212</v>
      </c>
      <c r="H270" s="12">
        <f t="shared" ref="H270:H275" si="33">SUM(J270:Q270)</f>
        <v>0</v>
      </c>
      <c r="I270" s="12"/>
      <c r="J270" s="154"/>
      <c r="K270" s="154"/>
      <c r="L270" s="154"/>
      <c r="M270" s="154"/>
      <c r="N270" s="154"/>
      <c r="O270" s="154"/>
      <c r="P270" s="154"/>
      <c r="Q270" s="154"/>
    </row>
    <row r="271" spans="1:17" outlineLevel="4" x14ac:dyDescent="0.25">
      <c r="A271" s="158"/>
      <c r="B271" s="158"/>
      <c r="C271" s="159"/>
      <c r="D271" s="160"/>
      <c r="E271" s="18" t="s">
        <v>420</v>
      </c>
      <c r="F271" s="12"/>
      <c r="G271" s="12" t="s">
        <v>212</v>
      </c>
      <c r="H271" s="12">
        <f t="shared" si="33"/>
        <v>0</v>
      </c>
      <c r="I271" s="12"/>
      <c r="J271" s="154"/>
      <c r="K271" s="154"/>
      <c r="L271" s="154"/>
      <c r="M271" s="154"/>
      <c r="N271" s="154"/>
      <c r="O271" s="154"/>
      <c r="P271" s="154"/>
      <c r="Q271" s="154"/>
    </row>
    <row r="272" spans="1:17" outlineLevel="4" x14ac:dyDescent="0.25">
      <c r="A272" s="158"/>
      <c r="B272" s="158"/>
      <c r="C272" s="159"/>
      <c r="D272" s="160"/>
      <c r="E272" s="18" t="s">
        <v>421</v>
      </c>
      <c r="F272" s="12"/>
      <c r="G272" s="12" t="s">
        <v>212</v>
      </c>
      <c r="H272" s="12">
        <f t="shared" si="33"/>
        <v>0</v>
      </c>
      <c r="I272" s="12"/>
      <c r="J272" s="154"/>
      <c r="K272" s="154"/>
      <c r="L272" s="154"/>
      <c r="M272" s="154"/>
      <c r="N272" s="154"/>
      <c r="O272" s="154"/>
      <c r="P272" s="154"/>
      <c r="Q272" s="154"/>
    </row>
    <row r="273" spans="1:17" outlineLevel="4" x14ac:dyDescent="0.25">
      <c r="A273" s="158"/>
      <c r="B273" s="158"/>
      <c r="C273" s="159"/>
      <c r="D273" s="160"/>
      <c r="E273" s="18" t="s">
        <v>422</v>
      </c>
      <c r="F273" s="12"/>
      <c r="G273" s="12" t="s">
        <v>212</v>
      </c>
      <c r="H273" s="12">
        <f t="shared" si="33"/>
        <v>0</v>
      </c>
      <c r="I273" s="12"/>
      <c r="J273" s="154"/>
      <c r="K273" s="154"/>
      <c r="L273" s="154"/>
      <c r="M273" s="154"/>
      <c r="N273" s="154"/>
      <c r="O273" s="154"/>
      <c r="P273" s="154"/>
      <c r="Q273" s="154"/>
    </row>
    <row r="274" spans="1:17" outlineLevel="4" x14ac:dyDescent="0.25">
      <c r="A274" s="158"/>
      <c r="B274" s="158"/>
      <c r="C274" s="159"/>
      <c r="D274" s="160"/>
      <c r="E274" s="18" t="s">
        <v>423</v>
      </c>
      <c r="F274" s="12"/>
      <c r="G274" s="12" t="s">
        <v>212</v>
      </c>
      <c r="H274" s="12">
        <f t="shared" si="33"/>
        <v>0</v>
      </c>
      <c r="I274" s="12"/>
      <c r="J274" s="154"/>
      <c r="K274" s="154"/>
      <c r="L274" s="154"/>
      <c r="M274" s="154"/>
      <c r="N274" s="154"/>
      <c r="O274" s="154"/>
      <c r="P274" s="154"/>
      <c r="Q274" s="154"/>
    </row>
    <row r="275" spans="1:17" outlineLevel="4" x14ac:dyDescent="0.25">
      <c r="A275" s="158"/>
      <c r="B275" s="158"/>
      <c r="C275" s="159"/>
      <c r="D275" s="160"/>
      <c r="E275" s="18" t="s">
        <v>424</v>
      </c>
      <c r="F275" s="12"/>
      <c r="G275" s="12" t="s">
        <v>212</v>
      </c>
      <c r="H275" s="12">
        <f t="shared" si="33"/>
        <v>0</v>
      </c>
      <c r="I275" s="12"/>
      <c r="J275" s="154"/>
      <c r="K275" s="154"/>
      <c r="L275" s="154"/>
      <c r="M275" s="154"/>
      <c r="N275" s="154"/>
      <c r="O275" s="154"/>
      <c r="P275" s="154"/>
      <c r="Q275" s="154"/>
    </row>
    <row r="276" spans="1:17" outlineLevel="4" x14ac:dyDescent="0.25">
      <c r="A276" s="158"/>
      <c r="B276" s="158"/>
      <c r="C276" s="159"/>
      <c r="D276" s="160"/>
    </row>
    <row r="277" spans="1:17" outlineLevel="4" x14ac:dyDescent="0.25">
      <c r="A277" s="158"/>
      <c r="B277" s="158"/>
      <c r="C277" s="159"/>
      <c r="D277" s="160"/>
      <c r="E277" s="18" t="s">
        <v>425</v>
      </c>
      <c r="F277" s="12"/>
      <c r="G277" s="12" t="s">
        <v>212</v>
      </c>
      <c r="H277" s="12">
        <f t="shared" ref="H277:H282" si="34">SUM(J277:Q277)</f>
        <v>0</v>
      </c>
      <c r="I277" s="12"/>
      <c r="J277" s="154"/>
      <c r="K277" s="154"/>
      <c r="L277" s="154"/>
      <c r="M277" s="154"/>
      <c r="N277" s="154"/>
      <c r="O277" s="154"/>
      <c r="P277" s="154"/>
      <c r="Q277" s="154"/>
    </row>
    <row r="278" spans="1:17" outlineLevel="4" x14ac:dyDescent="0.25">
      <c r="A278" s="158"/>
      <c r="B278" s="158"/>
      <c r="C278" s="159"/>
      <c r="D278" s="160"/>
      <c r="E278" s="18" t="s">
        <v>426</v>
      </c>
      <c r="F278" s="12"/>
      <c r="G278" s="12" t="s">
        <v>212</v>
      </c>
      <c r="H278" s="12">
        <f t="shared" si="34"/>
        <v>0</v>
      </c>
      <c r="I278" s="12"/>
      <c r="J278" s="154"/>
      <c r="K278" s="154"/>
      <c r="L278" s="154"/>
      <c r="M278" s="154"/>
      <c r="N278" s="154"/>
      <c r="O278" s="154"/>
      <c r="P278" s="154"/>
      <c r="Q278" s="154"/>
    </row>
    <row r="279" spans="1:17" outlineLevel="4" x14ac:dyDescent="0.25">
      <c r="A279" s="158"/>
      <c r="B279" s="158"/>
      <c r="C279" s="159"/>
      <c r="D279" s="160"/>
      <c r="E279" s="18" t="s">
        <v>427</v>
      </c>
      <c r="F279" s="12"/>
      <c r="G279" s="12" t="s">
        <v>212</v>
      </c>
      <c r="H279" s="12">
        <f t="shared" si="34"/>
        <v>0</v>
      </c>
      <c r="I279" s="12"/>
      <c r="J279" s="154"/>
      <c r="K279" s="154"/>
      <c r="L279" s="154"/>
      <c r="M279" s="154"/>
      <c r="N279" s="154"/>
      <c r="O279" s="154"/>
      <c r="P279" s="154"/>
      <c r="Q279" s="154"/>
    </row>
    <row r="280" spans="1:17" outlineLevel="4" x14ac:dyDescent="0.25">
      <c r="A280" s="158"/>
      <c r="B280" s="158"/>
      <c r="C280" s="159"/>
      <c r="D280" s="160"/>
      <c r="E280" s="18" t="s">
        <v>428</v>
      </c>
      <c r="F280" s="12"/>
      <c r="G280" s="12" t="s">
        <v>212</v>
      </c>
      <c r="H280" s="12">
        <f t="shared" si="34"/>
        <v>0</v>
      </c>
      <c r="I280" s="12"/>
      <c r="J280" s="154"/>
      <c r="K280" s="154"/>
      <c r="L280" s="154"/>
      <c r="M280" s="154"/>
      <c r="N280" s="154"/>
      <c r="O280" s="154"/>
      <c r="P280" s="154"/>
      <c r="Q280" s="154"/>
    </row>
    <row r="281" spans="1:17" outlineLevel="4" x14ac:dyDescent="0.25">
      <c r="A281" s="158"/>
      <c r="B281" s="158"/>
      <c r="C281" s="159"/>
      <c r="D281" s="160"/>
      <c r="E281" s="18" t="s">
        <v>429</v>
      </c>
      <c r="F281" s="12"/>
      <c r="G281" s="12" t="s">
        <v>212</v>
      </c>
      <c r="H281" s="12">
        <f t="shared" si="34"/>
        <v>0</v>
      </c>
      <c r="I281" s="12"/>
      <c r="J281" s="154"/>
      <c r="K281" s="154"/>
      <c r="L281" s="154"/>
      <c r="M281" s="154"/>
      <c r="N281" s="154"/>
      <c r="O281" s="154"/>
      <c r="P281" s="154"/>
      <c r="Q281" s="154"/>
    </row>
    <row r="282" spans="1:17" outlineLevel="4" x14ac:dyDescent="0.25">
      <c r="A282" s="158"/>
      <c r="B282" s="158"/>
      <c r="C282" s="159"/>
      <c r="D282" s="160"/>
      <c r="E282" s="18" t="s">
        <v>430</v>
      </c>
      <c r="F282" s="12"/>
      <c r="G282" s="12" t="s">
        <v>212</v>
      </c>
      <c r="H282" s="12">
        <f t="shared" si="34"/>
        <v>0</v>
      </c>
      <c r="I282" s="12"/>
      <c r="J282" s="154"/>
      <c r="K282" s="154"/>
      <c r="L282" s="154"/>
      <c r="M282" s="154"/>
      <c r="N282" s="154"/>
      <c r="O282" s="154"/>
      <c r="P282" s="154"/>
      <c r="Q282" s="154"/>
    </row>
    <row r="283" spans="1:17" outlineLevel="4" x14ac:dyDescent="0.25">
      <c r="A283" s="158"/>
      <c r="B283" s="158"/>
      <c r="C283" s="159"/>
      <c r="D283" s="160"/>
    </row>
    <row r="284" spans="1:17" outlineLevel="4" x14ac:dyDescent="0.25">
      <c r="A284" s="158"/>
      <c r="B284" s="158"/>
      <c r="C284" s="159"/>
      <c r="D284" s="160"/>
      <c r="E284" s="18" t="s">
        <v>431</v>
      </c>
      <c r="F284" s="12"/>
      <c r="G284" s="12" t="s">
        <v>212</v>
      </c>
      <c r="H284" s="12">
        <f t="shared" ref="H284:H289" si="35">SUM(J284:Q284)</f>
        <v>0</v>
      </c>
      <c r="I284" s="12"/>
      <c r="J284" s="154"/>
      <c r="K284" s="154"/>
      <c r="L284" s="154"/>
      <c r="M284" s="154"/>
      <c r="N284" s="154"/>
      <c r="O284" s="154"/>
      <c r="P284" s="154"/>
      <c r="Q284" s="154"/>
    </row>
    <row r="285" spans="1:17" outlineLevel="4" x14ac:dyDescent="0.25">
      <c r="A285" s="158"/>
      <c r="B285" s="158"/>
      <c r="C285" s="159"/>
      <c r="D285" s="160"/>
      <c r="E285" s="18" t="s">
        <v>432</v>
      </c>
      <c r="F285" s="12"/>
      <c r="G285" s="12" t="s">
        <v>212</v>
      </c>
      <c r="H285" s="12">
        <f t="shared" si="35"/>
        <v>0</v>
      </c>
      <c r="I285" s="12"/>
      <c r="J285" s="154"/>
      <c r="K285" s="154"/>
      <c r="L285" s="154"/>
      <c r="M285" s="154"/>
      <c r="N285" s="154"/>
      <c r="O285" s="154"/>
      <c r="P285" s="154"/>
      <c r="Q285" s="154"/>
    </row>
    <row r="286" spans="1:17" outlineLevel="4" x14ac:dyDescent="0.25">
      <c r="A286" s="158"/>
      <c r="B286" s="158"/>
      <c r="C286" s="159"/>
      <c r="D286" s="160"/>
      <c r="E286" s="18" t="s">
        <v>433</v>
      </c>
      <c r="F286" s="12"/>
      <c r="G286" s="12" t="s">
        <v>212</v>
      </c>
      <c r="H286" s="12">
        <f t="shared" si="35"/>
        <v>0</v>
      </c>
      <c r="I286" s="12"/>
      <c r="J286" s="154"/>
      <c r="K286" s="154"/>
      <c r="L286" s="154"/>
      <c r="M286" s="154"/>
      <c r="N286" s="154"/>
      <c r="O286" s="154"/>
      <c r="P286" s="154"/>
      <c r="Q286" s="154"/>
    </row>
    <row r="287" spans="1:17" outlineLevel="4" x14ac:dyDescent="0.25">
      <c r="A287" s="158"/>
      <c r="B287" s="158"/>
      <c r="C287" s="159"/>
      <c r="D287" s="160"/>
      <c r="E287" s="18" t="s">
        <v>434</v>
      </c>
      <c r="F287" s="12"/>
      <c r="G287" s="12" t="s">
        <v>212</v>
      </c>
      <c r="H287" s="12">
        <f t="shared" si="35"/>
        <v>0</v>
      </c>
      <c r="I287" s="12"/>
      <c r="J287" s="154"/>
      <c r="K287" s="154"/>
      <c r="L287" s="154"/>
      <c r="M287" s="154"/>
      <c r="N287" s="154"/>
      <c r="O287" s="154"/>
      <c r="P287" s="154"/>
      <c r="Q287" s="154"/>
    </row>
    <row r="288" spans="1:17" outlineLevel="4" x14ac:dyDescent="0.25">
      <c r="A288" s="158"/>
      <c r="B288" s="158"/>
      <c r="C288" s="159"/>
      <c r="D288" s="160"/>
      <c r="E288" s="18" t="s">
        <v>435</v>
      </c>
      <c r="F288" s="12"/>
      <c r="G288" s="12" t="s">
        <v>212</v>
      </c>
      <c r="H288" s="12">
        <f t="shared" si="35"/>
        <v>0</v>
      </c>
      <c r="I288" s="12"/>
      <c r="J288" s="154"/>
      <c r="K288" s="154"/>
      <c r="L288" s="154"/>
      <c r="M288" s="154"/>
      <c r="N288" s="154"/>
      <c r="O288" s="154"/>
      <c r="P288" s="154"/>
      <c r="Q288" s="154"/>
    </row>
    <row r="289" spans="1:17" outlineLevel="4" x14ac:dyDescent="0.25">
      <c r="A289" s="158"/>
      <c r="B289" s="158"/>
      <c r="C289" s="159"/>
      <c r="D289" s="160"/>
      <c r="E289" s="18" t="s">
        <v>436</v>
      </c>
      <c r="F289" s="12"/>
      <c r="G289" s="12" t="s">
        <v>212</v>
      </c>
      <c r="H289" s="12">
        <f t="shared" si="35"/>
        <v>0</v>
      </c>
      <c r="I289" s="12"/>
      <c r="J289" s="154"/>
      <c r="K289" s="154"/>
      <c r="L289" s="154"/>
      <c r="M289" s="154"/>
      <c r="N289" s="154"/>
      <c r="O289" s="154"/>
      <c r="P289" s="154"/>
      <c r="Q289" s="154"/>
    </row>
    <row r="290" spans="1:17" outlineLevel="4" x14ac:dyDescent="0.25">
      <c r="A290" s="158"/>
      <c r="B290" s="158"/>
      <c r="C290" s="159"/>
      <c r="D290" s="160"/>
    </row>
    <row r="291" spans="1:17" outlineLevel="4" x14ac:dyDescent="0.25">
      <c r="A291" s="158"/>
      <c r="B291" s="158"/>
      <c r="C291" s="159"/>
      <c r="D291" s="160"/>
      <c r="E291" s="18" t="s">
        <v>437</v>
      </c>
      <c r="F291" s="12"/>
      <c r="G291" s="12" t="s">
        <v>212</v>
      </c>
      <c r="H291" s="12">
        <f t="shared" ref="H291:H296" si="36">SUM(J291:Q291)</f>
        <v>0</v>
      </c>
      <c r="I291" s="12"/>
      <c r="J291" s="154"/>
      <c r="K291" s="154"/>
      <c r="L291" s="154"/>
      <c r="M291" s="154"/>
      <c r="N291" s="154"/>
      <c r="O291" s="154"/>
      <c r="P291" s="154"/>
      <c r="Q291" s="154"/>
    </row>
    <row r="292" spans="1:17" outlineLevel="4" x14ac:dyDescent="0.25">
      <c r="A292" s="158"/>
      <c r="B292" s="158"/>
      <c r="C292" s="159"/>
      <c r="D292" s="160"/>
      <c r="E292" s="18" t="s">
        <v>438</v>
      </c>
      <c r="F292" s="12"/>
      <c r="G292" s="12" t="s">
        <v>212</v>
      </c>
      <c r="H292" s="12">
        <f t="shared" si="36"/>
        <v>0</v>
      </c>
      <c r="I292" s="12"/>
      <c r="J292" s="154"/>
      <c r="K292" s="154"/>
      <c r="L292" s="154"/>
      <c r="M292" s="154"/>
      <c r="N292" s="154"/>
      <c r="O292" s="154"/>
      <c r="P292" s="154"/>
      <c r="Q292" s="154"/>
    </row>
    <row r="293" spans="1:17" outlineLevel="4" x14ac:dyDescent="0.25">
      <c r="A293" s="158"/>
      <c r="B293" s="158"/>
      <c r="C293" s="159"/>
      <c r="D293" s="160"/>
      <c r="E293" s="18" t="s">
        <v>439</v>
      </c>
      <c r="F293" s="12"/>
      <c r="G293" s="12" t="s">
        <v>212</v>
      </c>
      <c r="H293" s="12">
        <f t="shared" si="36"/>
        <v>0</v>
      </c>
      <c r="I293" s="12"/>
      <c r="J293" s="154"/>
      <c r="K293" s="154"/>
      <c r="L293" s="154"/>
      <c r="M293" s="154"/>
      <c r="N293" s="154"/>
      <c r="O293" s="154"/>
      <c r="P293" s="154"/>
      <c r="Q293" s="154"/>
    </row>
    <row r="294" spans="1:17" outlineLevel="4" x14ac:dyDescent="0.25">
      <c r="A294" s="158"/>
      <c r="B294" s="158"/>
      <c r="C294" s="159"/>
      <c r="D294" s="160"/>
      <c r="E294" s="18" t="s">
        <v>440</v>
      </c>
      <c r="F294" s="12"/>
      <c r="G294" s="12" t="s">
        <v>212</v>
      </c>
      <c r="H294" s="12">
        <f t="shared" si="36"/>
        <v>0</v>
      </c>
      <c r="I294" s="12"/>
      <c r="J294" s="154"/>
      <c r="K294" s="154"/>
      <c r="L294" s="154"/>
      <c r="M294" s="154"/>
      <c r="N294" s="154"/>
      <c r="O294" s="154"/>
      <c r="P294" s="154"/>
      <c r="Q294" s="154"/>
    </row>
    <row r="295" spans="1:17" outlineLevel="4" x14ac:dyDescent="0.25">
      <c r="A295" s="158"/>
      <c r="B295" s="158"/>
      <c r="C295" s="159"/>
      <c r="D295" s="160"/>
      <c r="E295" s="18" t="s">
        <v>441</v>
      </c>
      <c r="F295" s="12"/>
      <c r="G295" s="12" t="s">
        <v>212</v>
      </c>
      <c r="H295" s="12">
        <f t="shared" si="36"/>
        <v>0</v>
      </c>
      <c r="I295" s="12"/>
      <c r="J295" s="154"/>
      <c r="K295" s="154"/>
      <c r="L295" s="154"/>
      <c r="M295" s="154"/>
      <c r="N295" s="154"/>
      <c r="O295" s="154"/>
      <c r="P295" s="154"/>
      <c r="Q295" s="154"/>
    </row>
    <row r="296" spans="1:17" outlineLevel="4" x14ac:dyDescent="0.25">
      <c r="A296" s="158"/>
      <c r="B296" s="158"/>
      <c r="C296" s="159"/>
      <c r="D296" s="160"/>
      <c r="E296" s="18" t="s">
        <v>442</v>
      </c>
      <c r="F296" s="12"/>
      <c r="G296" s="12" t="s">
        <v>212</v>
      </c>
      <c r="H296" s="12">
        <f t="shared" si="36"/>
        <v>0</v>
      </c>
      <c r="I296" s="12"/>
      <c r="J296" s="154"/>
      <c r="K296" s="154"/>
      <c r="L296" s="154"/>
      <c r="M296" s="154"/>
      <c r="N296" s="154"/>
      <c r="O296" s="154"/>
      <c r="P296" s="154"/>
      <c r="Q296" s="154"/>
    </row>
    <row r="297" spans="1:17" outlineLevel="4" x14ac:dyDescent="0.25">
      <c r="A297" s="158"/>
      <c r="B297" s="158"/>
      <c r="C297" s="159"/>
      <c r="D297" s="160"/>
    </row>
    <row r="298" spans="1:17" outlineLevel="4" x14ac:dyDescent="0.25">
      <c r="A298" s="158"/>
      <c r="B298" s="158"/>
      <c r="C298" s="159"/>
      <c r="D298" s="160"/>
      <c r="E298" s="18" t="s">
        <v>443</v>
      </c>
      <c r="F298" s="12"/>
      <c r="G298" s="12" t="s">
        <v>212</v>
      </c>
      <c r="H298" s="12">
        <f t="shared" ref="H298:H303" si="37">SUM(J298:Q298)</f>
        <v>0</v>
      </c>
      <c r="I298" s="12"/>
      <c r="J298" s="154"/>
      <c r="K298" s="154"/>
      <c r="L298" s="154"/>
      <c r="M298" s="154"/>
      <c r="N298" s="154"/>
      <c r="O298" s="154"/>
      <c r="P298" s="154"/>
      <c r="Q298" s="154"/>
    </row>
    <row r="299" spans="1:17" outlineLevel="4" x14ac:dyDescent="0.25">
      <c r="A299" s="158"/>
      <c r="B299" s="158"/>
      <c r="C299" s="159"/>
      <c r="D299" s="160"/>
      <c r="E299" s="18" t="s">
        <v>444</v>
      </c>
      <c r="F299" s="12"/>
      <c r="G299" s="12" t="s">
        <v>212</v>
      </c>
      <c r="H299" s="12">
        <f t="shared" si="37"/>
        <v>0</v>
      </c>
      <c r="I299" s="12"/>
      <c r="J299" s="154"/>
      <c r="K299" s="154"/>
      <c r="L299" s="154"/>
      <c r="M299" s="154"/>
      <c r="N299" s="154"/>
      <c r="O299" s="154"/>
      <c r="P299" s="154"/>
      <c r="Q299" s="154"/>
    </row>
    <row r="300" spans="1:17" outlineLevel="4" x14ac:dyDescent="0.25">
      <c r="A300" s="158"/>
      <c r="B300" s="158"/>
      <c r="C300" s="159"/>
      <c r="D300" s="160"/>
      <c r="E300" s="18" t="s">
        <v>445</v>
      </c>
      <c r="F300" s="12"/>
      <c r="G300" s="12" t="s">
        <v>212</v>
      </c>
      <c r="H300" s="12">
        <f t="shared" si="37"/>
        <v>0</v>
      </c>
      <c r="I300" s="12"/>
      <c r="J300" s="154"/>
      <c r="K300" s="154"/>
      <c r="L300" s="154"/>
      <c r="M300" s="154"/>
      <c r="N300" s="154"/>
      <c r="O300" s="154"/>
      <c r="P300" s="154"/>
      <c r="Q300" s="154"/>
    </row>
    <row r="301" spans="1:17" outlineLevel="4" x14ac:dyDescent="0.25">
      <c r="A301" s="158"/>
      <c r="B301" s="158"/>
      <c r="C301" s="159"/>
      <c r="D301" s="160"/>
      <c r="E301" s="18" t="s">
        <v>446</v>
      </c>
      <c r="F301" s="12"/>
      <c r="G301" s="12" t="s">
        <v>212</v>
      </c>
      <c r="H301" s="12">
        <f t="shared" si="37"/>
        <v>0</v>
      </c>
      <c r="I301" s="12"/>
      <c r="J301" s="154"/>
      <c r="K301" s="154"/>
      <c r="L301" s="154"/>
      <c r="M301" s="154"/>
      <c r="N301" s="154"/>
      <c r="O301" s="154"/>
      <c r="P301" s="154"/>
      <c r="Q301" s="154"/>
    </row>
    <row r="302" spans="1:17" outlineLevel="4" x14ac:dyDescent="0.25">
      <c r="A302" s="158"/>
      <c r="B302" s="158"/>
      <c r="C302" s="159"/>
      <c r="D302" s="160"/>
      <c r="E302" s="18" t="s">
        <v>447</v>
      </c>
      <c r="F302" s="12"/>
      <c r="G302" s="12" t="s">
        <v>212</v>
      </c>
      <c r="H302" s="12">
        <f t="shared" si="37"/>
        <v>0</v>
      </c>
      <c r="I302" s="12"/>
      <c r="J302" s="154"/>
      <c r="K302" s="154"/>
      <c r="L302" s="154"/>
      <c r="M302" s="154"/>
      <c r="N302" s="154"/>
      <c r="O302" s="154"/>
      <c r="P302" s="154"/>
      <c r="Q302" s="154"/>
    </row>
    <row r="303" spans="1:17" outlineLevel="2" x14ac:dyDescent="0.25">
      <c r="A303" s="158"/>
      <c r="B303" s="158"/>
      <c r="C303" s="159"/>
      <c r="D303" s="160"/>
      <c r="E303" s="18" t="s">
        <v>448</v>
      </c>
      <c r="F303" s="12"/>
      <c r="G303" s="12" t="s">
        <v>212</v>
      </c>
      <c r="H303" s="12">
        <f t="shared" si="37"/>
        <v>0</v>
      </c>
      <c r="I303" s="12"/>
      <c r="J303" s="154"/>
      <c r="K303" s="154"/>
      <c r="L303" s="154"/>
      <c r="M303" s="154"/>
      <c r="N303" s="154"/>
      <c r="O303" s="154"/>
      <c r="P303" s="154"/>
      <c r="Q303" s="154"/>
    </row>
    <row r="304" spans="1:17" outlineLevel="1" x14ac:dyDescent="0.25"/>
    <row r="305" spans="2:7" outlineLevel="2" x14ac:dyDescent="0.25">
      <c r="B305" s="16" t="s">
        <v>449</v>
      </c>
    </row>
    <row r="306" spans="2:7" outlineLevel="3" x14ac:dyDescent="0.25">
      <c r="E306" s="18" t="s">
        <v>450</v>
      </c>
      <c r="F306" s="162"/>
      <c r="G306" s="18" t="s">
        <v>451</v>
      </c>
    </row>
    <row r="307" spans="2:7" outlineLevel="3" x14ac:dyDescent="0.25">
      <c r="E307" s="18" t="s">
        <v>452</v>
      </c>
      <c r="F307" s="162"/>
      <c r="G307" s="18" t="s">
        <v>451</v>
      </c>
    </row>
    <row r="308" spans="2:7" outlineLevel="3" x14ac:dyDescent="0.25">
      <c r="E308" s="18" t="s">
        <v>453</v>
      </c>
      <c r="F308" s="162"/>
      <c r="G308" s="18" t="s">
        <v>451</v>
      </c>
    </row>
    <row r="309" spans="2:7" outlineLevel="3" x14ac:dyDescent="0.25">
      <c r="E309" s="18" t="s">
        <v>454</v>
      </c>
      <c r="F309" s="162"/>
      <c r="G309" s="18" t="s">
        <v>451</v>
      </c>
    </row>
    <row r="310" spans="2:7" outlineLevel="3" x14ac:dyDescent="0.25">
      <c r="E310" s="18" t="s">
        <v>455</v>
      </c>
      <c r="F310" s="162"/>
      <c r="G310" s="18" t="s">
        <v>451</v>
      </c>
    </row>
    <row r="311" spans="2:7" outlineLevel="3" x14ac:dyDescent="0.25">
      <c r="E311" s="18" t="s">
        <v>456</v>
      </c>
      <c r="F311" s="162"/>
      <c r="G311" s="18" t="s">
        <v>451</v>
      </c>
    </row>
    <row r="312" spans="2:7" outlineLevel="3" x14ac:dyDescent="0.25"/>
    <row r="313" spans="2:7" outlineLevel="3" x14ac:dyDescent="0.25">
      <c r="E313" s="18" t="s">
        <v>457</v>
      </c>
      <c r="F313" s="162"/>
      <c r="G313" s="18" t="s">
        <v>451</v>
      </c>
    </row>
    <row r="314" spans="2:7" outlineLevel="3" x14ac:dyDescent="0.25">
      <c r="E314" s="18" t="s">
        <v>458</v>
      </c>
      <c r="F314" s="162"/>
      <c r="G314" s="18" t="s">
        <v>451</v>
      </c>
    </row>
    <row r="315" spans="2:7" outlineLevel="3" x14ac:dyDescent="0.25">
      <c r="E315" s="18" t="s">
        <v>459</v>
      </c>
      <c r="F315" s="162"/>
      <c r="G315" s="18" t="s">
        <v>451</v>
      </c>
    </row>
    <row r="316" spans="2:7" outlineLevel="3" x14ac:dyDescent="0.25">
      <c r="E316" s="18" t="s">
        <v>460</v>
      </c>
      <c r="F316" s="162"/>
      <c r="G316" s="18" t="s">
        <v>451</v>
      </c>
    </row>
    <row r="317" spans="2:7" outlineLevel="3" x14ac:dyDescent="0.25">
      <c r="E317" s="18" t="s">
        <v>461</v>
      </c>
      <c r="F317" s="162"/>
      <c r="G317" s="18" t="s">
        <v>451</v>
      </c>
    </row>
    <row r="318" spans="2:7" outlineLevel="2" x14ac:dyDescent="0.25">
      <c r="E318" s="18" t="s">
        <v>462</v>
      </c>
      <c r="F318" s="162"/>
      <c r="G318" s="18" t="s">
        <v>451</v>
      </c>
    </row>
    <row r="319" spans="2:7" outlineLevel="1" x14ac:dyDescent="0.25"/>
    <row r="320" spans="2:7" outlineLevel="2" x14ac:dyDescent="0.25">
      <c r="B320" s="16" t="s">
        <v>463</v>
      </c>
    </row>
    <row r="321" spans="5:17" outlineLevel="3" x14ac:dyDescent="0.25">
      <c r="E321" s="18" t="s">
        <v>464</v>
      </c>
      <c r="F321" s="12"/>
      <c r="G321" s="12" t="s">
        <v>212</v>
      </c>
      <c r="H321" s="12">
        <f t="shared" ref="H321:H326" si="38">SUM(J321:Q321)</f>
        <v>0</v>
      </c>
      <c r="I321" s="12"/>
      <c r="J321" s="154"/>
      <c r="K321" s="154"/>
      <c r="L321" s="154"/>
      <c r="M321" s="154"/>
      <c r="N321" s="154"/>
      <c r="O321" s="154"/>
      <c r="P321" s="154"/>
      <c r="Q321" s="154"/>
    </row>
    <row r="322" spans="5:17" outlineLevel="3" x14ac:dyDescent="0.25">
      <c r="E322" s="18" t="s">
        <v>465</v>
      </c>
      <c r="F322" s="12"/>
      <c r="G322" s="12" t="s">
        <v>212</v>
      </c>
      <c r="H322" s="12">
        <f t="shared" si="38"/>
        <v>0</v>
      </c>
      <c r="I322" s="12"/>
      <c r="J322" s="154"/>
      <c r="K322" s="154"/>
      <c r="L322" s="154"/>
      <c r="M322" s="154"/>
      <c r="N322" s="154"/>
      <c r="O322" s="154"/>
      <c r="P322" s="154"/>
      <c r="Q322" s="154"/>
    </row>
    <row r="323" spans="5:17" outlineLevel="3" x14ac:dyDescent="0.25">
      <c r="E323" s="18" t="s">
        <v>466</v>
      </c>
      <c r="F323" s="12"/>
      <c r="G323" s="12" t="s">
        <v>212</v>
      </c>
      <c r="H323" s="12">
        <f t="shared" si="38"/>
        <v>0</v>
      </c>
      <c r="I323" s="12"/>
      <c r="J323" s="154"/>
      <c r="K323" s="154"/>
      <c r="L323" s="154"/>
      <c r="M323" s="154"/>
      <c r="N323" s="154"/>
      <c r="O323" s="154"/>
      <c r="P323" s="154"/>
      <c r="Q323" s="154"/>
    </row>
    <row r="324" spans="5:17" outlineLevel="3" x14ac:dyDescent="0.25">
      <c r="E324" s="18" t="s">
        <v>467</v>
      </c>
      <c r="F324" s="12"/>
      <c r="G324" s="12" t="s">
        <v>212</v>
      </c>
      <c r="H324" s="12">
        <f t="shared" si="38"/>
        <v>0</v>
      </c>
      <c r="I324" s="12"/>
      <c r="J324" s="154"/>
      <c r="K324" s="154"/>
      <c r="L324" s="154"/>
      <c r="M324" s="154"/>
      <c r="N324" s="154"/>
      <c r="O324" s="154"/>
      <c r="P324" s="154"/>
      <c r="Q324" s="154"/>
    </row>
    <row r="325" spans="5:17" outlineLevel="3" x14ac:dyDescent="0.25">
      <c r="E325" s="18" t="s">
        <v>468</v>
      </c>
      <c r="F325" s="12"/>
      <c r="G325" s="12" t="s">
        <v>212</v>
      </c>
      <c r="H325" s="12">
        <f t="shared" si="38"/>
        <v>0</v>
      </c>
      <c r="I325" s="12"/>
      <c r="J325" s="154"/>
      <c r="K325" s="154"/>
      <c r="L325" s="154"/>
      <c r="M325" s="154"/>
      <c r="N325" s="154"/>
      <c r="O325" s="154"/>
      <c r="P325" s="154"/>
      <c r="Q325" s="154"/>
    </row>
    <row r="326" spans="5:17" outlineLevel="3" x14ac:dyDescent="0.25">
      <c r="E326" s="18" t="s">
        <v>469</v>
      </c>
      <c r="F326" s="12"/>
      <c r="G326" s="12" t="s">
        <v>212</v>
      </c>
      <c r="H326" s="12">
        <f t="shared" si="38"/>
        <v>0</v>
      </c>
      <c r="I326" s="12"/>
      <c r="J326" s="154"/>
      <c r="K326" s="154"/>
      <c r="L326" s="154"/>
      <c r="M326" s="154"/>
      <c r="N326" s="154"/>
      <c r="O326" s="154"/>
      <c r="P326" s="154"/>
      <c r="Q326" s="154"/>
    </row>
    <row r="327" spans="5:17" outlineLevel="3" x14ac:dyDescent="0.25"/>
    <row r="328" spans="5:17" outlineLevel="3" x14ac:dyDescent="0.25">
      <c r="E328" s="18" t="s">
        <v>470</v>
      </c>
      <c r="F328" s="12"/>
      <c r="G328" s="12" t="s">
        <v>212</v>
      </c>
      <c r="H328" s="12">
        <f t="shared" ref="H328:H333" si="39">SUM(J328:Q328)</f>
        <v>0</v>
      </c>
      <c r="I328" s="12"/>
      <c r="J328" s="154"/>
      <c r="K328" s="154"/>
      <c r="L328" s="154"/>
      <c r="M328" s="154"/>
      <c r="N328" s="154"/>
      <c r="O328" s="154"/>
      <c r="P328" s="154"/>
      <c r="Q328" s="154"/>
    </row>
    <row r="329" spans="5:17" outlineLevel="3" x14ac:dyDescent="0.25">
      <c r="E329" s="18" t="s">
        <v>471</v>
      </c>
      <c r="F329" s="12"/>
      <c r="G329" s="12" t="s">
        <v>212</v>
      </c>
      <c r="H329" s="12">
        <f t="shared" si="39"/>
        <v>0</v>
      </c>
      <c r="I329" s="12"/>
      <c r="J329" s="154"/>
      <c r="K329" s="154"/>
      <c r="L329" s="154"/>
      <c r="M329" s="154"/>
      <c r="N329" s="154"/>
      <c r="O329" s="154"/>
      <c r="P329" s="154"/>
      <c r="Q329" s="154"/>
    </row>
    <row r="330" spans="5:17" outlineLevel="3" x14ac:dyDescent="0.25">
      <c r="E330" s="18" t="s">
        <v>472</v>
      </c>
      <c r="F330" s="12"/>
      <c r="G330" s="12" t="s">
        <v>212</v>
      </c>
      <c r="H330" s="12">
        <f t="shared" si="39"/>
        <v>0</v>
      </c>
      <c r="I330" s="12"/>
      <c r="J330" s="154"/>
      <c r="K330" s="154"/>
      <c r="L330" s="154"/>
      <c r="M330" s="154"/>
      <c r="N330" s="154"/>
      <c r="O330" s="154"/>
      <c r="P330" s="154"/>
      <c r="Q330" s="154"/>
    </row>
    <row r="331" spans="5:17" outlineLevel="3" x14ac:dyDescent="0.25">
      <c r="E331" s="18" t="s">
        <v>473</v>
      </c>
      <c r="F331" s="12"/>
      <c r="G331" s="12" t="s">
        <v>212</v>
      </c>
      <c r="H331" s="12">
        <f t="shared" si="39"/>
        <v>0</v>
      </c>
      <c r="I331" s="12"/>
      <c r="J331" s="154"/>
      <c r="K331" s="154"/>
      <c r="L331" s="154"/>
      <c r="M331" s="154"/>
      <c r="N331" s="154"/>
      <c r="O331" s="154"/>
      <c r="P331" s="154"/>
      <c r="Q331" s="154"/>
    </row>
    <row r="332" spans="5:17" outlineLevel="3" x14ac:dyDescent="0.25">
      <c r="E332" s="18" t="s">
        <v>474</v>
      </c>
      <c r="F332" s="12"/>
      <c r="G332" s="12" t="s">
        <v>212</v>
      </c>
      <c r="H332" s="12">
        <f t="shared" si="39"/>
        <v>0</v>
      </c>
      <c r="I332" s="12"/>
      <c r="J332" s="154"/>
      <c r="K332" s="154"/>
      <c r="L332" s="154"/>
      <c r="M332" s="154"/>
      <c r="N332" s="154"/>
      <c r="O332" s="154"/>
      <c r="P332" s="154"/>
      <c r="Q332" s="154"/>
    </row>
    <row r="333" spans="5:17" outlineLevel="3" x14ac:dyDescent="0.25">
      <c r="E333" s="18" t="s">
        <v>475</v>
      </c>
      <c r="F333" s="12"/>
      <c r="G333" s="12" t="s">
        <v>212</v>
      </c>
      <c r="H333" s="12">
        <f t="shared" si="39"/>
        <v>0</v>
      </c>
      <c r="I333" s="12"/>
      <c r="J333" s="154"/>
      <c r="K333" s="154"/>
      <c r="L333" s="154"/>
      <c r="M333" s="154"/>
      <c r="N333" s="154"/>
      <c r="O333" s="154"/>
      <c r="P333" s="154"/>
      <c r="Q333" s="154"/>
    </row>
    <row r="334" spans="5:17" outlineLevel="2" x14ac:dyDescent="0.25"/>
    <row r="335" spans="5:17" x14ac:dyDescent="0.25">
      <c r="E335" s="18" t="s">
        <v>476</v>
      </c>
      <c r="F335" s="162"/>
      <c r="G335" s="18" t="s">
        <v>451</v>
      </c>
    </row>
    <row r="337" spans="1:7" x14ac:dyDescent="0.25">
      <c r="A337" s="16" t="s">
        <v>477</v>
      </c>
    </row>
    <row r="338" spans="1:7" outlineLevel="1" x14ac:dyDescent="0.25"/>
    <row r="339" spans="1:7" outlineLevel="1" x14ac:dyDescent="0.25">
      <c r="B339" s="16" t="s">
        <v>210</v>
      </c>
    </row>
    <row r="340" spans="1:7" outlineLevel="2" x14ac:dyDescent="0.25">
      <c r="E340" s="18" t="s">
        <v>478</v>
      </c>
      <c r="F340" s="162"/>
      <c r="G340" s="18" t="s">
        <v>451</v>
      </c>
    </row>
    <row r="341" spans="1:7" outlineLevel="2" x14ac:dyDescent="0.25">
      <c r="E341" s="18" t="s">
        <v>479</v>
      </c>
      <c r="F341" s="162"/>
      <c r="G341" s="18" t="s">
        <v>451</v>
      </c>
    </row>
    <row r="342" spans="1:7" outlineLevel="2" x14ac:dyDescent="0.25">
      <c r="E342" s="18" t="s">
        <v>480</v>
      </c>
      <c r="F342" s="162"/>
      <c r="G342" s="18" t="s">
        <v>451</v>
      </c>
    </row>
    <row r="343" spans="1:7" outlineLevel="2" x14ac:dyDescent="0.25">
      <c r="E343" s="18" t="s">
        <v>481</v>
      </c>
      <c r="F343" s="162"/>
      <c r="G343" s="18" t="s">
        <v>451</v>
      </c>
    </row>
    <row r="344" spans="1:7" outlineLevel="2" x14ac:dyDescent="0.25">
      <c r="E344" s="18" t="s">
        <v>482</v>
      </c>
      <c r="F344" s="162"/>
      <c r="G344" s="18" t="s">
        <v>451</v>
      </c>
    </row>
    <row r="345" spans="1:7" outlineLevel="1" x14ac:dyDescent="0.25">
      <c r="E345" s="18" t="s">
        <v>483</v>
      </c>
      <c r="F345" s="162"/>
      <c r="G345" s="18" t="s">
        <v>451</v>
      </c>
    </row>
    <row r="346" spans="1:7" outlineLevel="1" x14ac:dyDescent="0.25"/>
    <row r="347" spans="1:7" outlineLevel="1" x14ac:dyDescent="0.25">
      <c r="B347" s="16" t="s">
        <v>230</v>
      </c>
    </row>
    <row r="348" spans="1:7" outlineLevel="2" x14ac:dyDescent="0.25">
      <c r="E348" s="18" t="s">
        <v>484</v>
      </c>
      <c r="F348" s="162"/>
      <c r="G348" s="18" t="s">
        <v>451</v>
      </c>
    </row>
    <row r="349" spans="1:7" outlineLevel="2" x14ac:dyDescent="0.25">
      <c r="E349" s="18" t="s">
        <v>485</v>
      </c>
      <c r="F349" s="162"/>
      <c r="G349" s="18" t="s">
        <v>451</v>
      </c>
    </row>
    <row r="350" spans="1:7" outlineLevel="2" x14ac:dyDescent="0.25">
      <c r="E350" s="18" t="s">
        <v>486</v>
      </c>
      <c r="F350" s="162"/>
      <c r="G350" s="18" t="s">
        <v>451</v>
      </c>
    </row>
    <row r="351" spans="1:7" outlineLevel="2" x14ac:dyDescent="0.25">
      <c r="E351" s="18" t="s">
        <v>487</v>
      </c>
      <c r="F351" s="162"/>
      <c r="G351" s="18" t="s">
        <v>451</v>
      </c>
    </row>
    <row r="352" spans="1:7" outlineLevel="2" x14ac:dyDescent="0.25">
      <c r="E352" s="18" t="s">
        <v>488</v>
      </c>
      <c r="F352" s="162"/>
      <c r="G352" s="18" t="s">
        <v>451</v>
      </c>
    </row>
    <row r="353" spans="2:7" outlineLevel="2" x14ac:dyDescent="0.25">
      <c r="E353" s="18" t="s">
        <v>489</v>
      </c>
      <c r="F353" s="162"/>
      <c r="G353" s="18" t="s">
        <v>451</v>
      </c>
    </row>
    <row r="354" spans="2:7" outlineLevel="2" x14ac:dyDescent="0.25">
      <c r="E354" s="18" t="s">
        <v>490</v>
      </c>
      <c r="F354" s="162"/>
      <c r="G354" s="18" t="s">
        <v>451</v>
      </c>
    </row>
    <row r="355" spans="2:7" outlineLevel="2" x14ac:dyDescent="0.25">
      <c r="E355" s="18" t="s">
        <v>491</v>
      </c>
      <c r="F355" s="162"/>
      <c r="G355" s="18" t="s">
        <v>451</v>
      </c>
    </row>
    <row r="356" spans="2:7" outlineLevel="2" x14ac:dyDescent="0.25">
      <c r="E356" s="18" t="s">
        <v>492</v>
      </c>
      <c r="F356" s="162"/>
      <c r="G356" s="18" t="s">
        <v>451</v>
      </c>
    </row>
    <row r="357" spans="2:7" outlineLevel="2" x14ac:dyDescent="0.25">
      <c r="E357" s="18" t="s">
        <v>493</v>
      </c>
      <c r="F357" s="162"/>
      <c r="G357" s="18" t="s">
        <v>451</v>
      </c>
    </row>
    <row r="358" spans="2:7" outlineLevel="2" x14ac:dyDescent="0.25">
      <c r="E358" s="18" t="s">
        <v>494</v>
      </c>
      <c r="F358" s="162"/>
      <c r="G358" s="18" t="s">
        <v>451</v>
      </c>
    </row>
    <row r="359" spans="2:7" outlineLevel="2" x14ac:dyDescent="0.25">
      <c r="E359" s="18" t="s">
        <v>495</v>
      </c>
      <c r="F359" s="162"/>
      <c r="G359" s="18" t="s">
        <v>451</v>
      </c>
    </row>
    <row r="360" spans="2:7" outlineLevel="2" x14ac:dyDescent="0.25">
      <c r="E360" s="18" t="s">
        <v>496</v>
      </c>
      <c r="F360" s="162"/>
      <c r="G360" s="18" t="s">
        <v>451</v>
      </c>
    </row>
    <row r="361" spans="2:7" outlineLevel="2" x14ac:dyDescent="0.25">
      <c r="E361" s="18" t="s">
        <v>497</v>
      </c>
      <c r="F361" s="162"/>
      <c r="G361" s="18" t="s">
        <v>451</v>
      </c>
    </row>
    <row r="362" spans="2:7" outlineLevel="2" x14ac:dyDescent="0.25">
      <c r="E362" s="18" t="s">
        <v>498</v>
      </c>
      <c r="F362" s="162"/>
      <c r="G362" s="18" t="s">
        <v>451</v>
      </c>
    </row>
    <row r="363" spans="2:7" outlineLevel="2" x14ac:dyDescent="0.25">
      <c r="E363" s="18" t="s">
        <v>499</v>
      </c>
      <c r="F363" s="162"/>
      <c r="G363" s="18" t="s">
        <v>451</v>
      </c>
    </row>
    <row r="364" spans="2:7" outlineLevel="2" x14ac:dyDescent="0.25">
      <c r="E364" s="18" t="s">
        <v>500</v>
      </c>
      <c r="F364" s="162"/>
      <c r="G364" s="18" t="s">
        <v>451</v>
      </c>
    </row>
    <row r="365" spans="2:7" outlineLevel="1" x14ac:dyDescent="0.25">
      <c r="E365" s="18" t="s">
        <v>501</v>
      </c>
      <c r="F365" s="162"/>
      <c r="G365" s="18" t="s">
        <v>451</v>
      </c>
    </row>
    <row r="366" spans="2:7" outlineLevel="1" x14ac:dyDescent="0.25"/>
    <row r="367" spans="2:7" outlineLevel="2" x14ac:dyDescent="0.25">
      <c r="B367" s="16" t="s">
        <v>463</v>
      </c>
    </row>
    <row r="368" spans="2:7" outlineLevel="3" x14ac:dyDescent="0.25">
      <c r="E368" s="18" t="s">
        <v>502</v>
      </c>
      <c r="F368" s="162"/>
      <c r="G368" s="18" t="s">
        <v>451</v>
      </c>
    </row>
    <row r="369" spans="1:7" outlineLevel="3" x14ac:dyDescent="0.25">
      <c r="E369" s="18" t="s">
        <v>503</v>
      </c>
      <c r="F369" s="162"/>
      <c r="G369" s="18" t="s">
        <v>451</v>
      </c>
    </row>
    <row r="370" spans="1:7" outlineLevel="3" x14ac:dyDescent="0.25">
      <c r="E370" s="18" t="s">
        <v>504</v>
      </c>
      <c r="F370" s="162"/>
      <c r="G370" s="18" t="s">
        <v>451</v>
      </c>
    </row>
    <row r="371" spans="1:7" outlineLevel="3" x14ac:dyDescent="0.25">
      <c r="E371" s="18" t="s">
        <v>505</v>
      </c>
      <c r="F371" s="162"/>
      <c r="G371" s="18" t="s">
        <v>451</v>
      </c>
    </row>
    <row r="372" spans="1:7" outlineLevel="3" x14ac:dyDescent="0.25">
      <c r="E372" s="18" t="s">
        <v>506</v>
      </c>
      <c r="F372" s="162"/>
      <c r="G372" s="18" t="s">
        <v>451</v>
      </c>
    </row>
    <row r="373" spans="1:7" outlineLevel="1" x14ac:dyDescent="0.25">
      <c r="E373" s="18" t="s">
        <v>507</v>
      </c>
      <c r="F373" s="162"/>
      <c r="G373" s="18" t="s">
        <v>451</v>
      </c>
    </row>
    <row r="375" spans="1:7" x14ac:dyDescent="0.25">
      <c r="A375" s="16" t="s">
        <v>508</v>
      </c>
    </row>
    <row r="376" spans="1:7" outlineLevel="1" x14ac:dyDescent="0.25"/>
    <row r="377" spans="1:7" outlineLevel="2" x14ac:dyDescent="0.25">
      <c r="B377" s="16" t="s">
        <v>509</v>
      </c>
    </row>
    <row r="378" spans="1:7" outlineLevel="3" x14ac:dyDescent="0.25">
      <c r="E378" s="18" t="s">
        <v>510</v>
      </c>
      <c r="F378" s="163"/>
      <c r="G378" s="18" t="s">
        <v>511</v>
      </c>
    </row>
    <row r="379" spans="1:7" outlineLevel="3" x14ac:dyDescent="0.25">
      <c r="E379" s="18" t="s">
        <v>512</v>
      </c>
      <c r="F379" s="163"/>
      <c r="G379" s="18" t="s">
        <v>511</v>
      </c>
    </row>
    <row r="380" spans="1:7" outlineLevel="3" x14ac:dyDescent="0.25">
      <c r="E380" s="18" t="s">
        <v>513</v>
      </c>
      <c r="F380" s="163"/>
      <c r="G380" s="18" t="s">
        <v>511</v>
      </c>
    </row>
    <row r="381" spans="1:7" outlineLevel="3" x14ac:dyDescent="0.25">
      <c r="E381" s="18" t="s">
        <v>514</v>
      </c>
      <c r="F381" s="163"/>
      <c r="G381" s="18" t="s">
        <v>511</v>
      </c>
    </row>
    <row r="382" spans="1:7" outlineLevel="3" x14ac:dyDescent="0.25">
      <c r="E382" s="18" t="s">
        <v>515</v>
      </c>
      <c r="F382" s="163"/>
      <c r="G382" s="18" t="s">
        <v>511</v>
      </c>
    </row>
    <row r="383" spans="1:7" outlineLevel="3" x14ac:dyDescent="0.25">
      <c r="E383" s="18" t="s">
        <v>516</v>
      </c>
      <c r="F383" s="163"/>
      <c r="G383" s="18" t="s">
        <v>511</v>
      </c>
    </row>
    <row r="384" spans="1:7" outlineLevel="3" x14ac:dyDescent="0.25">
      <c r="E384" s="18" t="s">
        <v>517</v>
      </c>
      <c r="F384" s="163"/>
      <c r="G384" s="18" t="s">
        <v>511</v>
      </c>
    </row>
    <row r="385" spans="2:17" outlineLevel="3" x14ac:dyDescent="0.25">
      <c r="E385" s="18" t="s">
        <v>518</v>
      </c>
      <c r="F385" s="163"/>
      <c r="G385" s="18" t="s">
        <v>511</v>
      </c>
    </row>
    <row r="386" spans="2:17" outlineLevel="3" x14ac:dyDescent="0.25">
      <c r="E386" s="18" t="s">
        <v>519</v>
      </c>
      <c r="F386" s="163"/>
      <c r="G386" s="18" t="s">
        <v>511</v>
      </c>
    </row>
    <row r="387" spans="2:17" outlineLevel="3" x14ac:dyDescent="0.25">
      <c r="E387" s="18" t="s">
        <v>520</v>
      </c>
      <c r="F387" s="163"/>
      <c r="G387" s="18" t="s">
        <v>511</v>
      </c>
    </row>
    <row r="388" spans="2:17" outlineLevel="3" x14ac:dyDescent="0.25">
      <c r="E388" s="18" t="s">
        <v>521</v>
      </c>
      <c r="F388" s="163"/>
      <c r="G388" s="18" t="s">
        <v>511</v>
      </c>
    </row>
    <row r="389" spans="2:17" outlineLevel="2" x14ac:dyDescent="0.25">
      <c r="E389" s="18" t="s">
        <v>522</v>
      </c>
      <c r="F389" s="163"/>
      <c r="G389" s="18" t="s">
        <v>511</v>
      </c>
    </row>
    <row r="390" spans="2:17" outlineLevel="1" x14ac:dyDescent="0.25"/>
    <row r="391" spans="2:17" outlineLevel="2" x14ac:dyDescent="0.25">
      <c r="B391" s="16" t="s">
        <v>523</v>
      </c>
    </row>
    <row r="392" spans="2:17" outlineLevel="3" x14ac:dyDescent="0.25">
      <c r="E392" s="18" t="s">
        <v>524</v>
      </c>
      <c r="F392" s="44"/>
      <c r="G392" s="44" t="s">
        <v>511</v>
      </c>
      <c r="H392" s="44"/>
      <c r="I392" s="44"/>
      <c r="J392" s="163"/>
      <c r="K392" s="163"/>
      <c r="L392" s="163"/>
      <c r="M392" s="163"/>
      <c r="N392" s="163"/>
      <c r="O392" s="163"/>
      <c r="P392" s="163"/>
      <c r="Q392" s="163"/>
    </row>
    <row r="393" spans="2:17" outlineLevel="3" x14ac:dyDescent="0.25">
      <c r="E393" s="18" t="s">
        <v>525</v>
      </c>
      <c r="F393" s="44"/>
      <c r="G393" s="44" t="s">
        <v>511</v>
      </c>
      <c r="H393" s="44"/>
      <c r="I393" s="44"/>
      <c r="J393" s="163"/>
      <c r="K393" s="163"/>
      <c r="L393" s="163"/>
      <c r="M393" s="163"/>
      <c r="N393" s="163"/>
      <c r="O393" s="163"/>
      <c r="P393" s="163"/>
      <c r="Q393" s="163"/>
    </row>
    <row r="394" spans="2:17" outlineLevel="3" x14ac:dyDescent="0.25">
      <c r="E394" s="18" t="s">
        <v>526</v>
      </c>
      <c r="F394" s="44"/>
      <c r="G394" s="44" t="s">
        <v>511</v>
      </c>
      <c r="H394" s="44"/>
      <c r="I394" s="44"/>
      <c r="J394" s="163"/>
      <c r="K394" s="163"/>
      <c r="L394" s="163"/>
      <c r="M394" s="163"/>
      <c r="N394" s="163"/>
      <c r="O394" s="163"/>
      <c r="P394" s="163"/>
      <c r="Q394" s="163"/>
    </row>
    <row r="395" spans="2:17" outlineLevel="3" x14ac:dyDescent="0.25">
      <c r="E395" s="18" t="s">
        <v>527</v>
      </c>
      <c r="F395" s="44"/>
      <c r="G395" s="44" t="s">
        <v>511</v>
      </c>
      <c r="H395" s="44"/>
      <c r="I395" s="44"/>
      <c r="J395" s="163"/>
      <c r="K395" s="163"/>
      <c r="L395" s="163"/>
      <c r="M395" s="163"/>
      <c r="N395" s="163"/>
      <c r="O395" s="163"/>
      <c r="P395" s="163"/>
      <c r="Q395" s="163"/>
    </row>
    <row r="396" spans="2:17" outlineLevel="3" x14ac:dyDescent="0.25">
      <c r="E396" s="18" t="s">
        <v>528</v>
      </c>
      <c r="F396" s="44"/>
      <c r="G396" s="44" t="s">
        <v>511</v>
      </c>
      <c r="H396" s="44"/>
      <c r="I396" s="44"/>
      <c r="J396" s="163"/>
      <c r="K396" s="163"/>
      <c r="L396" s="163"/>
      <c r="M396" s="163"/>
      <c r="N396" s="163"/>
      <c r="O396" s="163"/>
      <c r="P396" s="163"/>
      <c r="Q396" s="163"/>
    </row>
    <row r="397" spans="2:17" outlineLevel="3" x14ac:dyDescent="0.25">
      <c r="E397" s="18" t="s">
        <v>529</v>
      </c>
      <c r="F397" s="44"/>
      <c r="G397" s="44" t="s">
        <v>511</v>
      </c>
      <c r="H397" s="44"/>
      <c r="I397" s="44"/>
      <c r="J397" s="163"/>
      <c r="K397" s="163"/>
      <c r="L397" s="163"/>
      <c r="M397" s="163"/>
      <c r="N397" s="163"/>
      <c r="O397" s="163"/>
      <c r="P397" s="163"/>
      <c r="Q397" s="163"/>
    </row>
    <row r="398" spans="2:17" outlineLevel="3" x14ac:dyDescent="0.25">
      <c r="E398" s="18" t="s">
        <v>530</v>
      </c>
      <c r="F398" s="44"/>
      <c r="G398" s="44" t="s">
        <v>511</v>
      </c>
      <c r="H398" s="44"/>
      <c r="I398" s="44"/>
      <c r="J398" s="163"/>
      <c r="K398" s="163"/>
      <c r="L398" s="163"/>
      <c r="M398" s="163"/>
      <c r="N398" s="163"/>
      <c r="O398" s="163"/>
      <c r="P398" s="163"/>
      <c r="Q398" s="163"/>
    </row>
    <row r="399" spans="2:17" outlineLevel="3" x14ac:dyDescent="0.25">
      <c r="E399" s="18" t="s">
        <v>531</v>
      </c>
      <c r="F399" s="44"/>
      <c r="G399" s="44" t="s">
        <v>511</v>
      </c>
      <c r="H399" s="44"/>
      <c r="I399" s="44"/>
      <c r="J399" s="163"/>
      <c r="K399" s="163"/>
      <c r="L399" s="163"/>
      <c r="M399" s="163"/>
      <c r="N399" s="163"/>
      <c r="O399" s="163"/>
      <c r="P399" s="163"/>
      <c r="Q399" s="163"/>
    </row>
    <row r="400" spans="2:17" outlineLevel="3" x14ac:dyDescent="0.25">
      <c r="E400" s="18" t="s">
        <v>532</v>
      </c>
      <c r="F400" s="44"/>
      <c r="G400" s="44" t="s">
        <v>511</v>
      </c>
      <c r="H400" s="44"/>
      <c r="I400" s="44"/>
      <c r="J400" s="163"/>
      <c r="K400" s="163"/>
      <c r="L400" s="163"/>
      <c r="M400" s="163"/>
      <c r="N400" s="163"/>
      <c r="O400" s="163"/>
      <c r="P400" s="163"/>
      <c r="Q400" s="163"/>
    </row>
    <row r="401" spans="1:17" outlineLevel="3" x14ac:dyDescent="0.25">
      <c r="E401" s="18" t="s">
        <v>533</v>
      </c>
      <c r="F401" s="44"/>
      <c r="G401" s="44" t="s">
        <v>511</v>
      </c>
      <c r="H401" s="44"/>
      <c r="I401" s="44"/>
      <c r="J401" s="163"/>
      <c r="K401" s="163"/>
      <c r="L401" s="163"/>
      <c r="M401" s="163"/>
      <c r="N401" s="163"/>
      <c r="O401" s="163"/>
      <c r="P401" s="163"/>
      <c r="Q401" s="163"/>
    </row>
    <row r="402" spans="1:17" outlineLevel="3" x14ac:dyDescent="0.25">
      <c r="E402" s="18" t="s">
        <v>534</v>
      </c>
      <c r="F402" s="44"/>
      <c r="G402" s="44" t="s">
        <v>511</v>
      </c>
      <c r="H402" s="44"/>
      <c r="I402" s="44"/>
      <c r="J402" s="163"/>
      <c r="K402" s="163"/>
      <c r="L402" s="163"/>
      <c r="M402" s="163"/>
      <c r="N402" s="163"/>
      <c r="O402" s="163"/>
      <c r="P402" s="163"/>
      <c r="Q402" s="163"/>
    </row>
    <row r="403" spans="1:17" outlineLevel="1" x14ac:dyDescent="0.25">
      <c r="E403" s="18" t="s">
        <v>535</v>
      </c>
      <c r="F403" s="44"/>
      <c r="G403" s="44" t="s">
        <v>511</v>
      </c>
      <c r="H403" s="44"/>
      <c r="I403" s="44"/>
      <c r="J403" s="163"/>
      <c r="K403" s="163"/>
      <c r="L403" s="163"/>
      <c r="M403" s="163"/>
      <c r="N403" s="163"/>
      <c r="O403" s="163"/>
      <c r="P403" s="163"/>
      <c r="Q403" s="163"/>
    </row>
    <row r="405" spans="1:17" x14ac:dyDescent="0.25">
      <c r="A405" s="16" t="s">
        <v>536</v>
      </c>
    </row>
    <row r="406" spans="1:17" x14ac:dyDescent="0.25">
      <c r="E406" s="18" t="s">
        <v>537</v>
      </c>
      <c r="F406" s="44"/>
      <c r="G406" s="44" t="s">
        <v>511</v>
      </c>
      <c r="H406" s="44"/>
      <c r="I406" s="44"/>
      <c r="J406" s="163"/>
      <c r="K406" s="163"/>
      <c r="L406" s="163">
        <v>4.5</v>
      </c>
      <c r="M406" s="163">
        <v>3.5</v>
      </c>
      <c r="N406" s="163">
        <v>2.5</v>
      </c>
      <c r="O406" s="163">
        <v>1.5</v>
      </c>
      <c r="P406" s="163">
        <v>0.5</v>
      </c>
      <c r="Q406" s="163"/>
    </row>
    <row r="407" spans="1:17" x14ac:dyDescent="0.25">
      <c r="E407" s="18" t="s">
        <v>538</v>
      </c>
      <c r="F407" s="162"/>
      <c r="G407" s="18" t="s">
        <v>451</v>
      </c>
    </row>
    <row r="409" spans="1:17" x14ac:dyDescent="0.25">
      <c r="A409" s="16" t="s">
        <v>539</v>
      </c>
    </row>
    <row r="410" spans="1:17" outlineLevel="1" x14ac:dyDescent="0.25">
      <c r="E410" s="18" t="s">
        <v>540</v>
      </c>
      <c r="F410" s="12"/>
      <c r="G410" s="12" t="s">
        <v>212</v>
      </c>
      <c r="H410" s="12">
        <f>SUM(J410:Q410)</f>
        <v>0</v>
      </c>
      <c r="I410" s="12"/>
      <c r="J410" s="154"/>
      <c r="K410" s="154"/>
      <c r="L410" s="154"/>
      <c r="M410" s="154"/>
      <c r="N410" s="154"/>
      <c r="O410" s="154"/>
      <c r="P410" s="154"/>
      <c r="Q410" s="154"/>
    </row>
    <row r="411" spans="1:17" outlineLevel="1" x14ac:dyDescent="0.25">
      <c r="E411" s="18" t="s">
        <v>541</v>
      </c>
      <c r="F411" s="162"/>
      <c r="G411" s="18" t="s">
        <v>451</v>
      </c>
    </row>
    <row r="412" spans="1:17" outlineLevel="1" x14ac:dyDescent="0.25">
      <c r="E412" s="18" t="s">
        <v>542</v>
      </c>
      <c r="F412" s="162"/>
      <c r="G412" s="18" t="s">
        <v>451</v>
      </c>
    </row>
    <row r="413" spans="1:17" x14ac:dyDescent="0.25">
      <c r="E413" s="18" t="s">
        <v>543</v>
      </c>
      <c r="F413" s="162"/>
      <c r="G413" s="18" t="s">
        <v>451</v>
      </c>
    </row>
    <row r="415" spans="1:17" outlineLevel="1" x14ac:dyDescent="0.25">
      <c r="A415" s="16" t="s">
        <v>544</v>
      </c>
    </row>
    <row r="416" spans="1:17" outlineLevel="2" x14ac:dyDescent="0.25">
      <c r="E416" s="18" t="s">
        <v>545</v>
      </c>
      <c r="F416" s="154"/>
      <c r="G416" s="18" t="s">
        <v>212</v>
      </c>
    </row>
    <row r="417" spans="1:7" outlineLevel="2" x14ac:dyDescent="0.25">
      <c r="E417" s="18" t="s">
        <v>546</v>
      </c>
      <c r="F417" s="154"/>
      <c r="G417" s="18" t="s">
        <v>212</v>
      </c>
    </row>
    <row r="418" spans="1:7" outlineLevel="2" x14ac:dyDescent="0.25">
      <c r="E418" s="18" t="s">
        <v>547</v>
      </c>
      <c r="F418" s="154"/>
      <c r="G418" s="18" t="s">
        <v>212</v>
      </c>
    </row>
    <row r="419" spans="1:7" outlineLevel="2" x14ac:dyDescent="0.25">
      <c r="E419" s="18" t="s">
        <v>548</v>
      </c>
      <c r="F419" s="154"/>
      <c r="G419" s="18" t="s">
        <v>212</v>
      </c>
    </row>
    <row r="420" spans="1:7" outlineLevel="2" x14ac:dyDescent="0.25">
      <c r="E420" s="18" t="s">
        <v>549</v>
      </c>
      <c r="F420" s="154"/>
      <c r="G420" s="18" t="s">
        <v>212</v>
      </c>
    </row>
    <row r="421" spans="1:7" outlineLevel="1" x14ac:dyDescent="0.25">
      <c r="E421" s="18" t="s">
        <v>550</v>
      </c>
      <c r="F421" s="154"/>
      <c r="G421" s="18" t="s">
        <v>212</v>
      </c>
    </row>
    <row r="423" spans="1:7" x14ac:dyDescent="0.25">
      <c r="A423" s="16" t="s">
        <v>551</v>
      </c>
    </row>
    <row r="424" spans="1:7" x14ac:dyDescent="0.25">
      <c r="E424" s="18" t="s">
        <v>552</v>
      </c>
      <c r="F424" s="69">
        <v>1E-3</v>
      </c>
      <c r="G424" s="18" t="s">
        <v>553</v>
      </c>
    </row>
    <row r="427" spans="1:7" x14ac:dyDescent="0.25">
      <c r="A427" s="16" t="s">
        <v>44</v>
      </c>
    </row>
    <row r="646" spans="4:4" x14ac:dyDescent="0.25">
      <c r="D646" s="43"/>
    </row>
  </sheetData>
  <conditionalFormatting sqref="F2">
    <cfRule type="cellIs" dxfId="124" priority="4" stopIfTrue="1" operator="notEqual">
      <formula>0</formula>
    </cfRule>
    <cfRule type="cellIs" dxfId="123" priority="5" stopIfTrue="1" operator="equal">
      <formula>""</formula>
    </cfRule>
  </conditionalFormatting>
  <conditionalFormatting sqref="J3:Q3">
    <cfRule type="containsText" dxfId="122" priority="1" operator="containsText" text="Post Forecast">
      <formula>NOT(ISERROR(SEARCH("Post Forecast",J3)))</formula>
    </cfRule>
    <cfRule type="containsText" dxfId="121" priority="2" operator="containsText" text="Forecast">
      <formula>NOT(ISERROR(SEARCH("Forecast",J3)))</formula>
    </cfRule>
    <cfRule type="containsText" dxfId="120" priority="3" operator="containsText" text="Pre Fcst">
      <formula>NOT(ISERROR(SEARCH("Pre Fcst",J3)))</formula>
    </cfRule>
  </conditionalFormatting>
  <printOptions headings="1"/>
  <pageMargins left="0.75" right="0.75" top="1" bottom="1" header="0.5" footer="0.5"/>
  <pageSetup paperSize="9" scale="55"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Q99"/>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3" x14ac:dyDescent="0.25"/>
  <cols>
    <col min="1" max="2" width="1.453125" style="16" customWidth="1"/>
    <col min="3" max="3" width="1.453125" style="29" customWidth="1"/>
    <col min="4" max="4" width="1.453125" style="39" customWidth="1"/>
    <col min="5" max="5" width="30.179687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Time</v>
      </c>
      <c r="B1" s="23"/>
    </row>
    <row r="2" spans="1:17" s="32" customFormat="1" x14ac:dyDescent="0.25">
      <c r="A2" s="27"/>
      <c r="B2" s="27"/>
      <c r="C2" s="37"/>
      <c r="D2" s="40"/>
      <c r="E2" s="21" t="s">
        <v>193</v>
      </c>
      <c r="F2" s="31">
        <f xml:space="preserve"> 'Model Checks and Alerts'!F13</f>
        <v>0</v>
      </c>
      <c r="G2" s="36" t="s">
        <v>194</v>
      </c>
      <c r="H2" s="21"/>
      <c r="I2" s="21"/>
      <c r="J2" s="13">
        <f t="shared" ref="J2:Q2" si="0">J$84</f>
        <v>45382</v>
      </c>
      <c r="K2" s="13">
        <f t="shared" si="0"/>
        <v>45747</v>
      </c>
      <c r="L2" s="13">
        <f t="shared" si="0"/>
        <v>46112</v>
      </c>
      <c r="M2" s="13">
        <f t="shared" si="0"/>
        <v>46477</v>
      </c>
      <c r="N2" s="13">
        <f t="shared" si="0"/>
        <v>46843</v>
      </c>
      <c r="O2" s="13">
        <f t="shared" si="0"/>
        <v>47208</v>
      </c>
      <c r="P2" s="13">
        <f t="shared" si="0"/>
        <v>47573</v>
      </c>
      <c r="Q2" s="13">
        <f t="shared" si="0"/>
        <v>47938</v>
      </c>
    </row>
    <row r="3" spans="1:17" s="26" customFormat="1" x14ac:dyDescent="0.25">
      <c r="A3" s="27"/>
      <c r="B3" s="27"/>
      <c r="C3" s="37"/>
      <c r="D3" s="40"/>
      <c r="E3" s="34" t="s">
        <v>195</v>
      </c>
      <c r="F3" s="33"/>
      <c r="G3" s="36"/>
      <c r="H3" s="21"/>
      <c r="I3" s="21"/>
      <c r="J3" s="15" t="str">
        <f t="shared" ref="J3:Q3" si="1">J$90</f>
        <v>Pre Fcst</v>
      </c>
      <c r="K3" s="15" t="str">
        <f t="shared" si="1"/>
        <v>Pre Fcst</v>
      </c>
      <c r="L3" s="15" t="str">
        <f t="shared" si="1"/>
        <v>Forecast</v>
      </c>
      <c r="M3" s="15" t="str">
        <f t="shared" si="1"/>
        <v>Forecast</v>
      </c>
      <c r="N3" s="15" t="str">
        <f t="shared" si="1"/>
        <v>Forecast</v>
      </c>
      <c r="O3" s="15" t="str">
        <f t="shared" si="1"/>
        <v>Forecast</v>
      </c>
      <c r="P3" s="15" t="str">
        <f t="shared" si="1"/>
        <v>Forecast</v>
      </c>
      <c r="Q3" s="15" t="str">
        <f t="shared" si="1"/>
        <v>Post Fcst</v>
      </c>
    </row>
    <row r="4" spans="1:17" s="38" customFormat="1" x14ac:dyDescent="0.25">
      <c r="A4" s="27"/>
      <c r="B4" s="27"/>
      <c r="C4" s="37"/>
      <c r="D4" s="40"/>
      <c r="E4" s="21" t="s">
        <v>196</v>
      </c>
      <c r="F4" s="33"/>
      <c r="G4" s="36"/>
      <c r="H4" s="21"/>
      <c r="I4" s="21"/>
      <c r="J4" s="14">
        <f t="shared" ref="J4:Q4" si="2">J$94</f>
        <v>1</v>
      </c>
      <c r="K4" s="14">
        <f t="shared" si="2"/>
        <v>2</v>
      </c>
      <c r="L4" s="14">
        <f t="shared" si="2"/>
        <v>3</v>
      </c>
      <c r="M4" s="14">
        <f t="shared" si="2"/>
        <v>4</v>
      </c>
      <c r="N4" s="14">
        <f t="shared" si="2"/>
        <v>5</v>
      </c>
      <c r="O4" s="14">
        <f t="shared" si="2"/>
        <v>6</v>
      </c>
      <c r="P4" s="14">
        <f t="shared" si="2"/>
        <v>7</v>
      </c>
      <c r="Q4" s="14">
        <f t="shared" si="2"/>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8" spans="1:17" x14ac:dyDescent="0.25">
      <c r="B8" s="16" t="s">
        <v>554</v>
      </c>
    </row>
    <row r="9" spans="1:17" outlineLevel="1" x14ac:dyDescent="0.25">
      <c r="A9" s="5"/>
      <c r="B9" s="5"/>
      <c r="C9" s="10"/>
      <c r="D9" s="11"/>
      <c r="E9" s="6" t="str">
        <f>Inputs!E$10</f>
        <v>Start date</v>
      </c>
      <c r="F9" s="35">
        <f>Inputs!F$10</f>
        <v>45017</v>
      </c>
      <c r="G9" s="6" t="str">
        <f>Inputs!G$10</f>
        <v>date</v>
      </c>
      <c r="H9" s="20"/>
    </row>
    <row r="10" spans="1:17" outlineLevel="1" x14ac:dyDescent="0.25">
      <c r="A10" s="5"/>
      <c r="B10" s="5"/>
      <c r="C10" s="10"/>
      <c r="D10" s="11"/>
      <c r="E10" s="6" t="str">
        <f>Inputs!E$11</f>
        <v>Months per period (Primary)</v>
      </c>
      <c r="F10" s="3">
        <f>Inputs!F$11</f>
        <v>12</v>
      </c>
      <c r="G10" s="6" t="str">
        <f>Inputs!G$11</f>
        <v>Months</v>
      </c>
      <c r="H10" s="9"/>
    </row>
    <row r="11" spans="1:17" outlineLevel="1" x14ac:dyDescent="0.25">
      <c r="E11" s="18" t="str">
        <f t="shared" ref="E11:Q11" si="3">E$94</f>
        <v>Model column counter</v>
      </c>
      <c r="F11" s="28">
        <f t="shared" si="3"/>
        <v>0</v>
      </c>
      <c r="G11" s="28" t="str">
        <f t="shared" si="3"/>
        <v>Counter</v>
      </c>
      <c r="H11" s="28">
        <f t="shared" si="3"/>
        <v>0</v>
      </c>
      <c r="I11" s="28">
        <f t="shared" si="3"/>
        <v>0</v>
      </c>
      <c r="J11" s="28">
        <f t="shared" si="3"/>
        <v>1</v>
      </c>
      <c r="K11" s="28">
        <f t="shared" si="3"/>
        <v>2</v>
      </c>
      <c r="L11" s="28">
        <f t="shared" si="3"/>
        <v>3</v>
      </c>
      <c r="M11" s="28">
        <f t="shared" si="3"/>
        <v>4</v>
      </c>
      <c r="N11" s="28">
        <f t="shared" si="3"/>
        <v>5</v>
      </c>
      <c r="O11" s="28">
        <f t="shared" si="3"/>
        <v>6</v>
      </c>
      <c r="P11" s="28">
        <f t="shared" si="3"/>
        <v>7</v>
      </c>
      <c r="Q11" s="28">
        <f t="shared" si="3"/>
        <v>8</v>
      </c>
    </row>
    <row r="12" spans="1:17" outlineLevel="1" x14ac:dyDescent="0.25">
      <c r="E12" s="18" t="s">
        <v>554</v>
      </c>
      <c r="G12" s="18" t="s">
        <v>202</v>
      </c>
      <c r="H12" s="20"/>
      <c r="J12" s="20">
        <f t="shared" ref="J12:Q12" si="4">IF(J11=1,$F9,EDATE(I12,$F10))</f>
        <v>45017</v>
      </c>
      <c r="K12" s="20">
        <f t="shared" si="4"/>
        <v>45383</v>
      </c>
      <c r="L12" s="20">
        <f t="shared" si="4"/>
        <v>45748</v>
      </c>
      <c r="M12" s="20">
        <f t="shared" si="4"/>
        <v>46113</v>
      </c>
      <c r="N12" s="20">
        <f t="shared" si="4"/>
        <v>46478</v>
      </c>
      <c r="O12" s="20">
        <f t="shared" si="4"/>
        <v>46844</v>
      </c>
      <c r="P12" s="20">
        <f t="shared" si="4"/>
        <v>47209</v>
      </c>
      <c r="Q12" s="20">
        <f t="shared" si="4"/>
        <v>47574</v>
      </c>
    </row>
    <row r="15" spans="1:17" x14ac:dyDescent="0.25">
      <c r="B15" s="16" t="s">
        <v>555</v>
      </c>
    </row>
    <row r="16" spans="1:17" outlineLevel="1" x14ac:dyDescent="0.25">
      <c r="E16" s="18" t="str">
        <f t="shared" ref="E16:Q16" si="5">E$94</f>
        <v>Model column counter</v>
      </c>
      <c r="F16" s="28">
        <f t="shared" si="5"/>
        <v>0</v>
      </c>
      <c r="G16" s="28" t="str">
        <f t="shared" si="5"/>
        <v>Counter</v>
      </c>
      <c r="H16" s="28">
        <f t="shared" si="5"/>
        <v>0</v>
      </c>
      <c r="I16" s="28">
        <f t="shared" si="5"/>
        <v>0</v>
      </c>
      <c r="J16" s="28">
        <f t="shared" si="5"/>
        <v>1</v>
      </c>
      <c r="K16" s="28">
        <f t="shared" si="5"/>
        <v>2</v>
      </c>
      <c r="L16" s="28">
        <f t="shared" si="5"/>
        <v>3</v>
      </c>
      <c r="M16" s="28">
        <f t="shared" si="5"/>
        <v>4</v>
      </c>
      <c r="N16" s="28">
        <f t="shared" si="5"/>
        <v>5</v>
      </c>
      <c r="O16" s="28">
        <f t="shared" si="5"/>
        <v>6</v>
      </c>
      <c r="P16" s="28">
        <f t="shared" si="5"/>
        <v>7</v>
      </c>
      <c r="Q16" s="28">
        <f t="shared" si="5"/>
        <v>8</v>
      </c>
    </row>
    <row r="17" spans="1:17" outlineLevel="1" x14ac:dyDescent="0.25">
      <c r="A17" s="5"/>
      <c r="B17" s="5"/>
      <c r="C17" s="10"/>
      <c r="D17" s="11"/>
      <c r="E17" s="6" t="s">
        <v>555</v>
      </c>
      <c r="F17" s="3">
        <f>MAX($J16:$Q16)</f>
        <v>8</v>
      </c>
      <c r="G17" s="6" t="s">
        <v>556</v>
      </c>
      <c r="H17" s="9"/>
    </row>
    <row r="21" spans="1:17" x14ac:dyDescent="0.25">
      <c r="A21" s="16" t="s">
        <v>557</v>
      </c>
    </row>
    <row r="22" spans="1:17" outlineLevel="1" x14ac:dyDescent="0.25"/>
    <row r="23" spans="1:17" outlineLevel="1" x14ac:dyDescent="0.25">
      <c r="B23" s="16" t="s">
        <v>558</v>
      </c>
    </row>
    <row r="24" spans="1:17" outlineLevel="2" x14ac:dyDescent="0.25">
      <c r="B24" s="16" t="s">
        <v>559</v>
      </c>
    </row>
    <row r="25" spans="1:17" outlineLevel="3" x14ac:dyDescent="0.25">
      <c r="A25" s="5"/>
      <c r="B25" s="5"/>
      <c r="C25" s="10"/>
      <c r="D25" s="11"/>
      <c r="E25" s="6" t="str">
        <f>Inputs!E$12</f>
        <v>Last pre forecast date</v>
      </c>
      <c r="F25" s="35">
        <f>Inputs!F$12</f>
        <v>45747</v>
      </c>
      <c r="G25" s="6" t="str">
        <f>Inputs!G$12</f>
        <v>date</v>
      </c>
      <c r="H25" s="20"/>
    </row>
    <row r="26" spans="1:17" outlineLevel="3" x14ac:dyDescent="0.25">
      <c r="E26" s="18" t="str">
        <f t="shared" ref="E26:Q26" si="6">E$84</f>
        <v>Model period end</v>
      </c>
      <c r="F26" s="20">
        <f t="shared" si="6"/>
        <v>0</v>
      </c>
      <c r="G26" s="20" t="str">
        <f t="shared" si="6"/>
        <v>date</v>
      </c>
      <c r="H26" s="20">
        <f t="shared" si="6"/>
        <v>0</v>
      </c>
      <c r="I26" s="20">
        <f t="shared" si="6"/>
        <v>0</v>
      </c>
      <c r="J26" s="20">
        <f t="shared" si="6"/>
        <v>45382</v>
      </c>
      <c r="K26" s="20">
        <f t="shared" si="6"/>
        <v>45747</v>
      </c>
      <c r="L26" s="20">
        <f t="shared" si="6"/>
        <v>46112</v>
      </c>
      <c r="M26" s="20">
        <f t="shared" si="6"/>
        <v>46477</v>
      </c>
      <c r="N26" s="20">
        <f t="shared" si="6"/>
        <v>46843</v>
      </c>
      <c r="O26" s="20">
        <f t="shared" si="6"/>
        <v>47208</v>
      </c>
      <c r="P26" s="20">
        <f t="shared" si="6"/>
        <v>47573</v>
      </c>
      <c r="Q26" s="20">
        <f t="shared" si="6"/>
        <v>47938</v>
      </c>
    </row>
    <row r="27" spans="1:17" outlineLevel="3" x14ac:dyDescent="0.25">
      <c r="E27" s="18" t="s">
        <v>559</v>
      </c>
      <c r="G27" s="18" t="s">
        <v>560</v>
      </c>
      <c r="H27" s="9">
        <f>SUM(J27:Q27)</f>
        <v>1</v>
      </c>
      <c r="J27" s="9">
        <f t="shared" ref="J27:Q27" si="7">IF(J26=$F25,1,0)</f>
        <v>0</v>
      </c>
      <c r="K27" s="9">
        <f t="shared" si="7"/>
        <v>1</v>
      </c>
      <c r="L27" s="9">
        <f t="shared" si="7"/>
        <v>0</v>
      </c>
      <c r="M27" s="9">
        <f t="shared" si="7"/>
        <v>0</v>
      </c>
      <c r="N27" s="9">
        <f t="shared" si="7"/>
        <v>0</v>
      </c>
      <c r="O27" s="9">
        <f t="shared" si="7"/>
        <v>0</v>
      </c>
      <c r="P27" s="9">
        <f t="shared" si="7"/>
        <v>0</v>
      </c>
      <c r="Q27" s="9">
        <f t="shared" si="7"/>
        <v>0</v>
      </c>
    </row>
    <row r="28" spans="1:17" outlineLevel="2" x14ac:dyDescent="0.25"/>
    <row r="29" spans="1:17" outlineLevel="2" x14ac:dyDescent="0.25"/>
    <row r="30" spans="1:17" outlineLevel="2" x14ac:dyDescent="0.25">
      <c r="B30" s="16" t="s">
        <v>561</v>
      </c>
    </row>
    <row r="31" spans="1:17" outlineLevel="3" x14ac:dyDescent="0.25">
      <c r="A31" s="5"/>
      <c r="B31" s="5"/>
      <c r="C31" s="10"/>
      <c r="D31" s="11"/>
      <c r="E31" s="6" t="str">
        <f>Inputs!E$12</f>
        <v>Last pre forecast date</v>
      </c>
      <c r="F31" s="35">
        <f>Inputs!F$12</f>
        <v>45747</v>
      </c>
      <c r="G31" s="6" t="str">
        <f>Inputs!G$12</f>
        <v>date</v>
      </c>
      <c r="H31" s="20"/>
    </row>
    <row r="32" spans="1:17" outlineLevel="3" x14ac:dyDescent="0.25">
      <c r="E32" s="18" t="str">
        <f t="shared" ref="E32:Q32" si="8">E$84</f>
        <v>Model period end</v>
      </c>
      <c r="F32" s="20">
        <f t="shared" si="8"/>
        <v>0</v>
      </c>
      <c r="G32" s="20" t="str">
        <f t="shared" si="8"/>
        <v>date</v>
      </c>
      <c r="H32" s="20">
        <f t="shared" si="8"/>
        <v>0</v>
      </c>
      <c r="I32" s="20">
        <f t="shared" si="8"/>
        <v>0</v>
      </c>
      <c r="J32" s="20">
        <f t="shared" si="8"/>
        <v>45382</v>
      </c>
      <c r="K32" s="20">
        <f t="shared" si="8"/>
        <v>45747</v>
      </c>
      <c r="L32" s="20">
        <f t="shared" si="8"/>
        <v>46112</v>
      </c>
      <c r="M32" s="20">
        <f t="shared" si="8"/>
        <v>46477</v>
      </c>
      <c r="N32" s="20">
        <f t="shared" si="8"/>
        <v>46843</v>
      </c>
      <c r="O32" s="20">
        <f t="shared" si="8"/>
        <v>47208</v>
      </c>
      <c r="P32" s="20">
        <f t="shared" si="8"/>
        <v>47573</v>
      </c>
      <c r="Q32" s="20">
        <f t="shared" si="8"/>
        <v>47938</v>
      </c>
    </row>
    <row r="33" spans="1:17" outlineLevel="3" x14ac:dyDescent="0.25">
      <c r="E33" s="18" t="s">
        <v>561</v>
      </c>
      <c r="G33" s="18" t="s">
        <v>560</v>
      </c>
      <c r="H33" s="9">
        <f>SUM(J33:Q33)</f>
        <v>2</v>
      </c>
      <c r="J33" s="9">
        <f t="shared" ref="J33:Q33" si="9">IF($F31&gt;=J32,1,0)</f>
        <v>1</v>
      </c>
      <c r="K33" s="9">
        <f t="shared" si="9"/>
        <v>1</v>
      </c>
      <c r="L33" s="9">
        <f t="shared" si="9"/>
        <v>0</v>
      </c>
      <c r="M33" s="9">
        <f t="shared" si="9"/>
        <v>0</v>
      </c>
      <c r="N33" s="9">
        <f t="shared" si="9"/>
        <v>0</v>
      </c>
      <c r="O33" s="9">
        <f t="shared" si="9"/>
        <v>0</v>
      </c>
      <c r="P33" s="9">
        <f t="shared" si="9"/>
        <v>0</v>
      </c>
      <c r="Q33" s="9">
        <f t="shared" si="9"/>
        <v>0</v>
      </c>
    </row>
    <row r="34" spans="1:17" outlineLevel="2" x14ac:dyDescent="0.25"/>
    <row r="35" spans="1:17" outlineLevel="2" x14ac:dyDescent="0.25"/>
    <row r="36" spans="1:17" outlineLevel="2" x14ac:dyDescent="0.25">
      <c r="B36" s="16" t="s">
        <v>562</v>
      </c>
    </row>
    <row r="37" spans="1:17" outlineLevel="3" x14ac:dyDescent="0.25">
      <c r="E37" s="18" t="str">
        <f t="shared" ref="E37:Q37" si="10">E$33</f>
        <v>Pre forecast period flag</v>
      </c>
      <c r="F37" s="9">
        <f t="shared" si="10"/>
        <v>0</v>
      </c>
      <c r="G37" s="9" t="str">
        <f t="shared" si="10"/>
        <v>flag</v>
      </c>
      <c r="H37" s="9">
        <f t="shared" si="10"/>
        <v>2</v>
      </c>
      <c r="I37" s="9">
        <f t="shared" si="10"/>
        <v>0</v>
      </c>
      <c r="J37" s="9">
        <f t="shared" si="10"/>
        <v>1</v>
      </c>
      <c r="K37" s="9">
        <f t="shared" si="10"/>
        <v>1</v>
      </c>
      <c r="L37" s="9">
        <f t="shared" si="10"/>
        <v>0</v>
      </c>
      <c r="M37" s="9">
        <f t="shared" si="10"/>
        <v>0</v>
      </c>
      <c r="N37" s="9">
        <f t="shared" si="10"/>
        <v>0</v>
      </c>
      <c r="O37" s="9">
        <f t="shared" si="10"/>
        <v>0</v>
      </c>
      <c r="P37" s="9">
        <f t="shared" si="10"/>
        <v>0</v>
      </c>
      <c r="Q37" s="9">
        <f t="shared" si="10"/>
        <v>0</v>
      </c>
    </row>
    <row r="38" spans="1:17" outlineLevel="3" x14ac:dyDescent="0.25">
      <c r="A38" s="5"/>
      <c r="B38" s="5"/>
      <c r="C38" s="10"/>
      <c r="D38" s="11"/>
      <c r="E38" s="6" t="s">
        <v>562</v>
      </c>
      <c r="F38" s="3">
        <f>SUM($J37:$Q37)</f>
        <v>2</v>
      </c>
      <c r="G38" s="6" t="s">
        <v>556</v>
      </c>
      <c r="H38" s="9"/>
    </row>
    <row r="39" spans="1:17" outlineLevel="2" x14ac:dyDescent="0.25"/>
    <row r="40" spans="1:17" outlineLevel="1" x14ac:dyDescent="0.25"/>
    <row r="41" spans="1:17" outlineLevel="1" x14ac:dyDescent="0.25">
      <c r="B41" s="16" t="s">
        <v>563</v>
      </c>
    </row>
    <row r="42" spans="1:17" outlineLevel="2" x14ac:dyDescent="0.25">
      <c r="B42" s="16" t="s">
        <v>564</v>
      </c>
    </row>
    <row r="43" spans="1:17" outlineLevel="3" x14ac:dyDescent="0.25">
      <c r="E43" s="18" t="str">
        <f t="shared" ref="E43:Q43" si="11">E$27</f>
        <v>Last pre forecast flag</v>
      </c>
      <c r="F43" s="9">
        <f t="shared" si="11"/>
        <v>0</v>
      </c>
      <c r="G43" s="9" t="str">
        <f t="shared" si="11"/>
        <v>flag</v>
      </c>
      <c r="H43" s="9">
        <f t="shared" si="11"/>
        <v>1</v>
      </c>
      <c r="I43" s="9">
        <f t="shared" si="11"/>
        <v>0</v>
      </c>
      <c r="J43" s="9">
        <f t="shared" si="11"/>
        <v>0</v>
      </c>
      <c r="K43" s="9">
        <f t="shared" si="11"/>
        <v>1</v>
      </c>
      <c r="L43" s="9">
        <f t="shared" si="11"/>
        <v>0</v>
      </c>
      <c r="M43" s="9">
        <f t="shared" si="11"/>
        <v>0</v>
      </c>
      <c r="N43" s="9">
        <f t="shared" si="11"/>
        <v>0</v>
      </c>
      <c r="O43" s="9">
        <f t="shared" si="11"/>
        <v>0</v>
      </c>
      <c r="P43" s="9">
        <f t="shared" si="11"/>
        <v>0</v>
      </c>
      <c r="Q43" s="9">
        <f t="shared" si="11"/>
        <v>0</v>
      </c>
    </row>
    <row r="44" spans="1:17" outlineLevel="3" x14ac:dyDescent="0.25">
      <c r="E44" s="18" t="s">
        <v>564</v>
      </c>
      <c r="G44" s="18" t="s">
        <v>560</v>
      </c>
      <c r="H44" s="9">
        <f>SUM(J44:Q44)</f>
        <v>1</v>
      </c>
      <c r="J44" s="9">
        <f t="shared" ref="J44:Q44" si="12">I43</f>
        <v>0</v>
      </c>
      <c r="K44" s="9">
        <f t="shared" si="12"/>
        <v>0</v>
      </c>
      <c r="L44" s="9">
        <f t="shared" si="12"/>
        <v>1</v>
      </c>
      <c r="M44" s="9">
        <f t="shared" si="12"/>
        <v>0</v>
      </c>
      <c r="N44" s="9">
        <f t="shared" si="12"/>
        <v>0</v>
      </c>
      <c r="O44" s="9">
        <f t="shared" si="12"/>
        <v>0</v>
      </c>
      <c r="P44" s="9">
        <f t="shared" si="12"/>
        <v>0</v>
      </c>
      <c r="Q44" s="9">
        <f t="shared" si="12"/>
        <v>0</v>
      </c>
    </row>
    <row r="45" spans="1:17" outlineLevel="2" x14ac:dyDescent="0.25"/>
    <row r="46" spans="1:17" outlineLevel="2" x14ac:dyDescent="0.25"/>
    <row r="47" spans="1:17" outlineLevel="2" x14ac:dyDescent="0.25">
      <c r="B47" s="16" t="s">
        <v>565</v>
      </c>
    </row>
    <row r="48" spans="1:17" outlineLevel="3" x14ac:dyDescent="0.25">
      <c r="A48" s="5"/>
      <c r="B48" s="5"/>
      <c r="C48" s="10"/>
      <c r="D48" s="11"/>
      <c r="E48" s="6" t="str">
        <f>Inputs!E$14</f>
        <v>Forecast end date</v>
      </c>
      <c r="F48" s="35">
        <f>Inputs!F$14</f>
        <v>47573</v>
      </c>
      <c r="G48" s="6" t="str">
        <f>Inputs!G$14</f>
        <v>date</v>
      </c>
      <c r="H48" s="20"/>
    </row>
    <row r="49" spans="1:17" outlineLevel="3" x14ac:dyDescent="0.25">
      <c r="E49" s="18" t="str">
        <f t="shared" ref="E49:Q49" si="13">E$84</f>
        <v>Model period end</v>
      </c>
      <c r="F49" s="20">
        <f t="shared" si="13"/>
        <v>0</v>
      </c>
      <c r="G49" s="20" t="str">
        <f t="shared" si="13"/>
        <v>date</v>
      </c>
      <c r="H49" s="20">
        <f t="shared" si="13"/>
        <v>0</v>
      </c>
      <c r="I49" s="20">
        <f t="shared" si="13"/>
        <v>0</v>
      </c>
      <c r="J49" s="20">
        <f t="shared" si="13"/>
        <v>45382</v>
      </c>
      <c r="K49" s="20">
        <f t="shared" si="13"/>
        <v>45747</v>
      </c>
      <c r="L49" s="20">
        <f t="shared" si="13"/>
        <v>46112</v>
      </c>
      <c r="M49" s="20">
        <f t="shared" si="13"/>
        <v>46477</v>
      </c>
      <c r="N49" s="20">
        <f t="shared" si="13"/>
        <v>46843</v>
      </c>
      <c r="O49" s="20">
        <f t="shared" si="13"/>
        <v>47208</v>
      </c>
      <c r="P49" s="20">
        <f t="shared" si="13"/>
        <v>47573</v>
      </c>
      <c r="Q49" s="20">
        <f t="shared" si="13"/>
        <v>47938</v>
      </c>
    </row>
    <row r="50" spans="1:17" outlineLevel="3" x14ac:dyDescent="0.25">
      <c r="E50" s="18" t="s">
        <v>565</v>
      </c>
      <c r="G50" s="18" t="s">
        <v>560</v>
      </c>
      <c r="H50" s="9">
        <f>SUM(J50:Q50)</f>
        <v>1</v>
      </c>
      <c r="J50" s="9">
        <f t="shared" ref="J50:Q50" si="14">IF(AND($F48&gt;I49,$F48&lt;=J49),1,0)</f>
        <v>0</v>
      </c>
      <c r="K50" s="9">
        <f t="shared" si="14"/>
        <v>0</v>
      </c>
      <c r="L50" s="9">
        <f t="shared" si="14"/>
        <v>0</v>
      </c>
      <c r="M50" s="9">
        <f t="shared" si="14"/>
        <v>0</v>
      </c>
      <c r="N50" s="9">
        <f t="shared" si="14"/>
        <v>0</v>
      </c>
      <c r="O50" s="9">
        <f t="shared" si="14"/>
        <v>0</v>
      </c>
      <c r="P50" s="9">
        <f t="shared" si="14"/>
        <v>1</v>
      </c>
      <c r="Q50" s="9">
        <f t="shared" si="14"/>
        <v>0</v>
      </c>
    </row>
    <row r="51" spans="1:17" outlineLevel="2" x14ac:dyDescent="0.25"/>
    <row r="52" spans="1:17" outlineLevel="2" x14ac:dyDescent="0.25"/>
    <row r="53" spans="1:17" outlineLevel="2" x14ac:dyDescent="0.25">
      <c r="B53" s="16" t="s">
        <v>566</v>
      </c>
    </row>
    <row r="54" spans="1:17" outlineLevel="3" x14ac:dyDescent="0.25">
      <c r="E54" s="18" t="str">
        <f t="shared" ref="E54:Q54" si="15">E$44</f>
        <v>First forecast period flag</v>
      </c>
      <c r="F54" s="9">
        <f t="shared" si="15"/>
        <v>0</v>
      </c>
      <c r="G54" s="9" t="str">
        <f t="shared" si="15"/>
        <v>flag</v>
      </c>
      <c r="H54" s="9">
        <f t="shared" si="15"/>
        <v>1</v>
      </c>
      <c r="I54" s="9">
        <f t="shared" si="15"/>
        <v>0</v>
      </c>
      <c r="J54" s="9">
        <f t="shared" si="15"/>
        <v>0</v>
      </c>
      <c r="K54" s="9">
        <f t="shared" si="15"/>
        <v>0</v>
      </c>
      <c r="L54" s="9">
        <f t="shared" si="15"/>
        <v>1</v>
      </c>
      <c r="M54" s="9">
        <f t="shared" si="15"/>
        <v>0</v>
      </c>
      <c r="N54" s="9">
        <f t="shared" si="15"/>
        <v>0</v>
      </c>
      <c r="O54" s="9">
        <f t="shared" si="15"/>
        <v>0</v>
      </c>
      <c r="P54" s="9">
        <f t="shared" si="15"/>
        <v>0</v>
      </c>
      <c r="Q54" s="9">
        <f t="shared" si="15"/>
        <v>0</v>
      </c>
    </row>
    <row r="55" spans="1:17" outlineLevel="3" x14ac:dyDescent="0.25">
      <c r="E55" s="18" t="str">
        <f t="shared" ref="E55:Q55" si="16">E$50</f>
        <v>Last forecast period flag</v>
      </c>
      <c r="F55" s="9">
        <f t="shared" si="16"/>
        <v>0</v>
      </c>
      <c r="G55" s="9" t="str">
        <f t="shared" si="16"/>
        <v>flag</v>
      </c>
      <c r="H55" s="9">
        <f t="shared" si="16"/>
        <v>1</v>
      </c>
      <c r="I55" s="9">
        <f t="shared" si="16"/>
        <v>0</v>
      </c>
      <c r="J55" s="9">
        <f t="shared" si="16"/>
        <v>0</v>
      </c>
      <c r="K55" s="9">
        <f t="shared" si="16"/>
        <v>0</v>
      </c>
      <c r="L55" s="9">
        <f t="shared" si="16"/>
        <v>0</v>
      </c>
      <c r="M55" s="9">
        <f t="shared" si="16"/>
        <v>0</v>
      </c>
      <c r="N55" s="9">
        <f t="shared" si="16"/>
        <v>0</v>
      </c>
      <c r="O55" s="9">
        <f t="shared" si="16"/>
        <v>0</v>
      </c>
      <c r="P55" s="9">
        <f t="shared" si="16"/>
        <v>1</v>
      </c>
      <c r="Q55" s="9">
        <f t="shared" si="16"/>
        <v>0</v>
      </c>
    </row>
    <row r="56" spans="1:17" outlineLevel="3" x14ac:dyDescent="0.25">
      <c r="A56" s="5"/>
      <c r="B56" s="5"/>
      <c r="C56" s="10"/>
      <c r="D56" s="11"/>
      <c r="E56" s="6" t="s">
        <v>566</v>
      </c>
      <c r="F56" s="6"/>
      <c r="G56" s="6" t="s">
        <v>560</v>
      </c>
      <c r="H56" s="3">
        <f>SUM(J56:Q56)</f>
        <v>5</v>
      </c>
      <c r="I56" s="6"/>
      <c r="J56" s="3">
        <f t="shared" ref="J56:Q56" si="17">J54-I55+I56</f>
        <v>0</v>
      </c>
      <c r="K56" s="3">
        <f t="shared" si="17"/>
        <v>0</v>
      </c>
      <c r="L56" s="3">
        <f t="shared" si="17"/>
        <v>1</v>
      </c>
      <c r="M56" s="3">
        <f t="shared" si="17"/>
        <v>1</v>
      </c>
      <c r="N56" s="3">
        <f t="shared" si="17"/>
        <v>1</v>
      </c>
      <c r="O56" s="3">
        <f t="shared" si="17"/>
        <v>1</v>
      </c>
      <c r="P56" s="3">
        <f t="shared" si="17"/>
        <v>1</v>
      </c>
      <c r="Q56" s="3">
        <f t="shared" si="17"/>
        <v>0</v>
      </c>
    </row>
    <row r="57" spans="1:17" outlineLevel="2" x14ac:dyDescent="0.25"/>
    <row r="58" spans="1:17" outlineLevel="2" x14ac:dyDescent="0.25"/>
    <row r="59" spans="1:17" outlineLevel="2" x14ac:dyDescent="0.25">
      <c r="B59" s="16" t="s">
        <v>567</v>
      </c>
    </row>
    <row r="60" spans="1:17" outlineLevel="3" x14ac:dyDescent="0.25">
      <c r="E60" s="18" t="str">
        <f t="shared" ref="E60:Q60" si="18">E$56</f>
        <v>Forecast period flag</v>
      </c>
      <c r="F60" s="9">
        <f t="shared" si="18"/>
        <v>0</v>
      </c>
      <c r="G60" s="9" t="str">
        <f t="shared" si="18"/>
        <v>flag</v>
      </c>
      <c r="H60" s="9">
        <f t="shared" si="18"/>
        <v>5</v>
      </c>
      <c r="I60" s="9">
        <f t="shared" si="18"/>
        <v>0</v>
      </c>
      <c r="J60" s="9">
        <f t="shared" si="18"/>
        <v>0</v>
      </c>
      <c r="K60" s="9">
        <f t="shared" si="18"/>
        <v>0</v>
      </c>
      <c r="L60" s="9">
        <f t="shared" si="18"/>
        <v>1</v>
      </c>
      <c r="M60" s="9">
        <f t="shared" si="18"/>
        <v>1</v>
      </c>
      <c r="N60" s="9">
        <f t="shared" si="18"/>
        <v>1</v>
      </c>
      <c r="O60" s="9">
        <f t="shared" si="18"/>
        <v>1</v>
      </c>
      <c r="P60" s="9">
        <f t="shared" si="18"/>
        <v>1</v>
      </c>
      <c r="Q60" s="9">
        <f t="shared" si="18"/>
        <v>0</v>
      </c>
    </row>
    <row r="61" spans="1:17" outlineLevel="3" x14ac:dyDescent="0.25">
      <c r="A61" s="5"/>
      <c r="B61" s="5"/>
      <c r="C61" s="10"/>
      <c r="D61" s="11"/>
      <c r="E61" s="6" t="s">
        <v>567</v>
      </c>
      <c r="F61" s="3">
        <f>SUM($J60:$Q60)</f>
        <v>5</v>
      </c>
      <c r="G61" s="6" t="s">
        <v>556</v>
      </c>
      <c r="H61" s="9"/>
    </row>
    <row r="62" spans="1:17" outlineLevel="2" x14ac:dyDescent="0.25"/>
    <row r="63" spans="1:17" outlineLevel="1" x14ac:dyDescent="0.25"/>
    <row r="64" spans="1:17" outlineLevel="1" x14ac:dyDescent="0.25">
      <c r="B64" s="16" t="s">
        <v>568</v>
      </c>
    </row>
    <row r="65" spans="1:17" outlineLevel="2" x14ac:dyDescent="0.25">
      <c r="B65" s="16" t="s">
        <v>569</v>
      </c>
    </row>
    <row r="66" spans="1:17" outlineLevel="3" x14ac:dyDescent="0.25">
      <c r="E66" s="18" t="str">
        <f t="shared" ref="E66:Q66" si="19">E$50</f>
        <v>Last forecast period flag</v>
      </c>
      <c r="F66" s="9">
        <f t="shared" si="19"/>
        <v>0</v>
      </c>
      <c r="G66" s="9" t="str">
        <f t="shared" si="19"/>
        <v>flag</v>
      </c>
      <c r="H66" s="9">
        <f t="shared" si="19"/>
        <v>1</v>
      </c>
      <c r="I66" s="9">
        <f t="shared" si="19"/>
        <v>0</v>
      </c>
      <c r="J66" s="9">
        <f t="shared" si="19"/>
        <v>0</v>
      </c>
      <c r="K66" s="9">
        <f t="shared" si="19"/>
        <v>0</v>
      </c>
      <c r="L66" s="9">
        <f t="shared" si="19"/>
        <v>0</v>
      </c>
      <c r="M66" s="9">
        <f t="shared" si="19"/>
        <v>0</v>
      </c>
      <c r="N66" s="9">
        <f t="shared" si="19"/>
        <v>0</v>
      </c>
      <c r="O66" s="9">
        <f t="shared" si="19"/>
        <v>0</v>
      </c>
      <c r="P66" s="9">
        <f t="shared" si="19"/>
        <v>1</v>
      </c>
      <c r="Q66" s="9">
        <f t="shared" si="19"/>
        <v>0</v>
      </c>
    </row>
    <row r="67" spans="1:17" outlineLevel="3" x14ac:dyDescent="0.25">
      <c r="E67" s="18" t="s">
        <v>569</v>
      </c>
      <c r="G67" s="18" t="s">
        <v>560</v>
      </c>
      <c r="H67" s="9">
        <f>SUM(J67:Q67)</f>
        <v>1</v>
      </c>
      <c r="J67" s="9">
        <f t="shared" ref="J67:Q67" si="20">I66</f>
        <v>0</v>
      </c>
      <c r="K67" s="9">
        <f t="shared" si="20"/>
        <v>0</v>
      </c>
      <c r="L67" s="9">
        <f t="shared" si="20"/>
        <v>0</v>
      </c>
      <c r="M67" s="9">
        <f t="shared" si="20"/>
        <v>0</v>
      </c>
      <c r="N67" s="9">
        <f t="shared" si="20"/>
        <v>0</v>
      </c>
      <c r="O67" s="9">
        <f t="shared" si="20"/>
        <v>0</v>
      </c>
      <c r="P67" s="9">
        <f t="shared" si="20"/>
        <v>0</v>
      </c>
      <c r="Q67" s="9">
        <f t="shared" si="20"/>
        <v>1</v>
      </c>
    </row>
    <row r="68" spans="1:17" outlineLevel="2" x14ac:dyDescent="0.25"/>
    <row r="69" spans="1:17" outlineLevel="2" x14ac:dyDescent="0.25"/>
    <row r="70" spans="1:17" outlineLevel="2" x14ac:dyDescent="0.25">
      <c r="B70" s="16" t="s">
        <v>570</v>
      </c>
    </row>
    <row r="71" spans="1:17" outlineLevel="3" x14ac:dyDescent="0.25">
      <c r="E71" s="18" t="str">
        <f t="shared" ref="E71:Q71" si="21">E$67</f>
        <v>First post forecast period flag</v>
      </c>
      <c r="F71" s="9">
        <f t="shared" si="21"/>
        <v>0</v>
      </c>
      <c r="G71" s="9" t="str">
        <f t="shared" si="21"/>
        <v>flag</v>
      </c>
      <c r="H71" s="9">
        <f t="shared" si="21"/>
        <v>1</v>
      </c>
      <c r="I71" s="9">
        <f t="shared" si="21"/>
        <v>0</v>
      </c>
      <c r="J71" s="9">
        <f t="shared" si="21"/>
        <v>0</v>
      </c>
      <c r="K71" s="9">
        <f t="shared" si="21"/>
        <v>0</v>
      </c>
      <c r="L71" s="9">
        <f t="shared" si="21"/>
        <v>0</v>
      </c>
      <c r="M71" s="9">
        <f t="shared" si="21"/>
        <v>0</v>
      </c>
      <c r="N71" s="9">
        <f t="shared" si="21"/>
        <v>0</v>
      </c>
      <c r="O71" s="9">
        <f t="shared" si="21"/>
        <v>0</v>
      </c>
      <c r="P71" s="9">
        <f t="shared" si="21"/>
        <v>0</v>
      </c>
      <c r="Q71" s="9">
        <f t="shared" si="21"/>
        <v>1</v>
      </c>
    </row>
    <row r="72" spans="1:17" outlineLevel="3" x14ac:dyDescent="0.25">
      <c r="E72" s="18" t="s">
        <v>570</v>
      </c>
      <c r="G72" s="18" t="s">
        <v>560</v>
      </c>
      <c r="H72" s="9">
        <f>SUM(J72:Q72)</f>
        <v>1</v>
      </c>
      <c r="J72" s="9">
        <f t="shared" ref="J72:Q72" si="22">J71+I72</f>
        <v>0</v>
      </c>
      <c r="K72" s="9">
        <f t="shared" si="22"/>
        <v>0</v>
      </c>
      <c r="L72" s="9">
        <f t="shared" si="22"/>
        <v>0</v>
      </c>
      <c r="M72" s="9">
        <f t="shared" si="22"/>
        <v>0</v>
      </c>
      <c r="N72" s="9">
        <f t="shared" si="22"/>
        <v>0</v>
      </c>
      <c r="O72" s="9">
        <f t="shared" si="22"/>
        <v>0</v>
      </c>
      <c r="P72" s="9">
        <f t="shared" si="22"/>
        <v>0</v>
      </c>
      <c r="Q72" s="9">
        <f t="shared" si="22"/>
        <v>1</v>
      </c>
    </row>
    <row r="73" spans="1:17" outlineLevel="2" x14ac:dyDescent="0.25"/>
    <row r="74" spans="1:17" outlineLevel="2" x14ac:dyDescent="0.25"/>
    <row r="75" spans="1:17" outlineLevel="2" x14ac:dyDescent="0.25">
      <c r="B75" s="16" t="s">
        <v>571</v>
      </c>
    </row>
    <row r="76" spans="1:17" outlineLevel="3" x14ac:dyDescent="0.25">
      <c r="E76" s="18" t="str">
        <f t="shared" ref="E76:Q76" si="23">E$72</f>
        <v>Post forecast flag</v>
      </c>
      <c r="F76" s="9">
        <f t="shared" si="23"/>
        <v>0</v>
      </c>
      <c r="G76" s="9" t="str">
        <f t="shared" si="23"/>
        <v>flag</v>
      </c>
      <c r="H76" s="9">
        <f t="shared" si="23"/>
        <v>1</v>
      </c>
      <c r="I76" s="9">
        <f t="shared" si="23"/>
        <v>0</v>
      </c>
      <c r="J76" s="9">
        <f t="shared" si="23"/>
        <v>0</v>
      </c>
      <c r="K76" s="9">
        <f t="shared" si="23"/>
        <v>0</v>
      </c>
      <c r="L76" s="9">
        <f t="shared" si="23"/>
        <v>0</v>
      </c>
      <c r="M76" s="9">
        <f t="shared" si="23"/>
        <v>0</v>
      </c>
      <c r="N76" s="9">
        <f t="shared" si="23"/>
        <v>0</v>
      </c>
      <c r="O76" s="9">
        <f t="shared" si="23"/>
        <v>0</v>
      </c>
      <c r="P76" s="9">
        <f t="shared" si="23"/>
        <v>0</v>
      </c>
      <c r="Q76" s="9">
        <f t="shared" si="23"/>
        <v>1</v>
      </c>
    </row>
    <row r="77" spans="1:17" outlineLevel="3" x14ac:dyDescent="0.25">
      <c r="A77" s="5"/>
      <c r="B77" s="5"/>
      <c r="C77" s="10"/>
      <c r="D77" s="11"/>
      <c r="E77" s="6" t="s">
        <v>571</v>
      </c>
      <c r="F77" s="3">
        <f>SUM($J76:$Q76)</f>
        <v>1</v>
      </c>
      <c r="G77" s="6" t="s">
        <v>556</v>
      </c>
      <c r="H77" s="9"/>
    </row>
    <row r="78" spans="1:17" outlineLevel="2" x14ac:dyDescent="0.25"/>
    <row r="80" spans="1:17" x14ac:dyDescent="0.25">
      <c r="A80" s="16" t="s">
        <v>572</v>
      </c>
    </row>
    <row r="81" spans="1:17" outlineLevel="1" x14ac:dyDescent="0.25">
      <c r="B81" s="16" t="s">
        <v>573</v>
      </c>
    </row>
    <row r="82" spans="1:17" outlineLevel="2" x14ac:dyDescent="0.25">
      <c r="A82" s="5"/>
      <c r="B82" s="5"/>
      <c r="C82" s="10"/>
      <c r="D82" s="11"/>
      <c r="E82" s="6" t="str">
        <f>Inputs!E$11</f>
        <v>Months per period (Primary)</v>
      </c>
      <c r="F82" s="3">
        <f>Inputs!F$11</f>
        <v>12</v>
      </c>
      <c r="G82" s="6" t="str">
        <f>Inputs!G$11</f>
        <v>Months</v>
      </c>
      <c r="H82" s="9"/>
    </row>
    <row r="83" spans="1:17" outlineLevel="2" x14ac:dyDescent="0.25">
      <c r="E83" s="18" t="str">
        <f t="shared" ref="E83:Q83" si="24">E$12</f>
        <v>Model period start</v>
      </c>
      <c r="F83" s="20">
        <f t="shared" si="24"/>
        <v>0</v>
      </c>
      <c r="G83" s="20" t="str">
        <f t="shared" si="24"/>
        <v>date</v>
      </c>
      <c r="H83" s="20">
        <f t="shared" si="24"/>
        <v>0</v>
      </c>
      <c r="I83" s="20">
        <f t="shared" si="24"/>
        <v>0</v>
      </c>
      <c r="J83" s="20">
        <f t="shared" si="24"/>
        <v>45017</v>
      </c>
      <c r="K83" s="20">
        <f t="shared" si="24"/>
        <v>45383</v>
      </c>
      <c r="L83" s="20">
        <f t="shared" si="24"/>
        <v>45748</v>
      </c>
      <c r="M83" s="20">
        <f t="shared" si="24"/>
        <v>46113</v>
      </c>
      <c r="N83" s="20">
        <f t="shared" si="24"/>
        <v>46478</v>
      </c>
      <c r="O83" s="20">
        <f t="shared" si="24"/>
        <v>46844</v>
      </c>
      <c r="P83" s="20">
        <f t="shared" si="24"/>
        <v>47209</v>
      </c>
      <c r="Q83" s="20">
        <f t="shared" si="24"/>
        <v>47574</v>
      </c>
    </row>
    <row r="84" spans="1:17" outlineLevel="2" x14ac:dyDescent="0.25">
      <c r="A84" s="5"/>
      <c r="B84" s="5"/>
      <c r="C84" s="10"/>
      <c r="D84" s="11"/>
      <c r="E84" s="6" t="s">
        <v>573</v>
      </c>
      <c r="F84" s="6"/>
      <c r="G84" s="6" t="s">
        <v>202</v>
      </c>
      <c r="H84" s="35"/>
      <c r="I84" s="6"/>
      <c r="J84" s="35">
        <f t="shared" ref="J84:Q84" si="25">EDATE(J83,$F82)-1</f>
        <v>45382</v>
      </c>
      <c r="K84" s="35">
        <f t="shared" si="25"/>
        <v>45747</v>
      </c>
      <c r="L84" s="35">
        <f t="shared" si="25"/>
        <v>46112</v>
      </c>
      <c r="M84" s="35">
        <f t="shared" si="25"/>
        <v>46477</v>
      </c>
      <c r="N84" s="35">
        <f t="shared" si="25"/>
        <v>46843</v>
      </c>
      <c r="O84" s="35">
        <f t="shared" si="25"/>
        <v>47208</v>
      </c>
      <c r="P84" s="35">
        <f t="shared" si="25"/>
        <v>47573</v>
      </c>
      <c r="Q84" s="35">
        <f t="shared" si="25"/>
        <v>47938</v>
      </c>
    </row>
    <row r="85" spans="1:17" outlineLevel="1" x14ac:dyDescent="0.25"/>
    <row r="86" spans="1:17" outlineLevel="1" x14ac:dyDescent="0.25"/>
    <row r="87" spans="1:17" outlineLevel="1" x14ac:dyDescent="0.25">
      <c r="B87" s="16" t="s">
        <v>195</v>
      </c>
    </row>
    <row r="88" spans="1:17" outlineLevel="2" x14ac:dyDescent="0.25">
      <c r="E88" s="18" t="str">
        <f t="shared" ref="E88:Q88" si="26">E$33</f>
        <v>Pre forecast period flag</v>
      </c>
      <c r="F88" s="9">
        <f t="shared" si="26"/>
        <v>0</v>
      </c>
      <c r="G88" s="9" t="str">
        <f t="shared" si="26"/>
        <v>flag</v>
      </c>
      <c r="H88" s="9">
        <f t="shared" si="26"/>
        <v>2</v>
      </c>
      <c r="I88" s="9">
        <f t="shared" si="26"/>
        <v>0</v>
      </c>
      <c r="J88" s="9">
        <f t="shared" si="26"/>
        <v>1</v>
      </c>
      <c r="K88" s="9">
        <f t="shared" si="26"/>
        <v>1</v>
      </c>
      <c r="L88" s="9">
        <f t="shared" si="26"/>
        <v>0</v>
      </c>
      <c r="M88" s="9">
        <f t="shared" si="26"/>
        <v>0</v>
      </c>
      <c r="N88" s="9">
        <f t="shared" si="26"/>
        <v>0</v>
      </c>
      <c r="O88" s="9">
        <f t="shared" si="26"/>
        <v>0</v>
      </c>
      <c r="P88" s="9">
        <f t="shared" si="26"/>
        <v>0</v>
      </c>
      <c r="Q88" s="9">
        <f t="shared" si="26"/>
        <v>0</v>
      </c>
    </row>
    <row r="89" spans="1:17" outlineLevel="2" x14ac:dyDescent="0.25">
      <c r="E89" s="18" t="str">
        <f t="shared" ref="E89:Q89" si="27">E$56</f>
        <v>Forecast period flag</v>
      </c>
      <c r="F89" s="9">
        <f t="shared" si="27"/>
        <v>0</v>
      </c>
      <c r="G89" s="9" t="str">
        <f t="shared" si="27"/>
        <v>flag</v>
      </c>
      <c r="H89" s="9">
        <f t="shared" si="27"/>
        <v>5</v>
      </c>
      <c r="I89" s="9">
        <f t="shared" si="27"/>
        <v>0</v>
      </c>
      <c r="J89" s="9">
        <f t="shared" si="27"/>
        <v>0</v>
      </c>
      <c r="K89" s="9">
        <f t="shared" si="27"/>
        <v>0</v>
      </c>
      <c r="L89" s="9">
        <f t="shared" si="27"/>
        <v>1</v>
      </c>
      <c r="M89" s="9">
        <f t="shared" si="27"/>
        <v>1</v>
      </c>
      <c r="N89" s="9">
        <f t="shared" si="27"/>
        <v>1</v>
      </c>
      <c r="O89" s="9">
        <f t="shared" si="27"/>
        <v>1</v>
      </c>
      <c r="P89" s="9">
        <f t="shared" si="27"/>
        <v>1</v>
      </c>
      <c r="Q89" s="9">
        <f t="shared" si="27"/>
        <v>0</v>
      </c>
    </row>
    <row r="90" spans="1:17" outlineLevel="2" x14ac:dyDescent="0.25">
      <c r="A90" s="5"/>
      <c r="B90" s="5"/>
      <c r="C90" s="10"/>
      <c r="D90" s="11"/>
      <c r="E90" s="6" t="s">
        <v>195</v>
      </c>
      <c r="F90" s="6"/>
      <c r="G90" s="6"/>
      <c r="H90" s="3">
        <f>SUM(J90:Q90)</f>
        <v>0</v>
      </c>
      <c r="I90" s="6"/>
      <c r="J90" s="3" t="str">
        <f t="shared" ref="J90:Q90" si="28">IF(J88=1,"Pre Fcst",IF(J89=1,"Forecast","Post Fcst"))</f>
        <v>Pre Fcst</v>
      </c>
      <c r="K90" s="3" t="str">
        <f t="shared" si="28"/>
        <v>Pre Fcst</v>
      </c>
      <c r="L90" s="3" t="str">
        <f t="shared" si="28"/>
        <v>Forecast</v>
      </c>
      <c r="M90" s="3" t="str">
        <f t="shared" si="28"/>
        <v>Forecast</v>
      </c>
      <c r="N90" s="3" t="str">
        <f t="shared" si="28"/>
        <v>Forecast</v>
      </c>
      <c r="O90" s="3" t="str">
        <f t="shared" si="28"/>
        <v>Forecast</v>
      </c>
      <c r="P90" s="3" t="str">
        <f t="shared" si="28"/>
        <v>Forecast</v>
      </c>
      <c r="Q90" s="3" t="str">
        <f t="shared" si="28"/>
        <v>Post Fcst</v>
      </c>
    </row>
    <row r="91" spans="1:17" outlineLevel="1" x14ac:dyDescent="0.25"/>
    <row r="92" spans="1:17" outlineLevel="1" x14ac:dyDescent="0.25"/>
    <row r="93" spans="1:17" outlineLevel="1" x14ac:dyDescent="0.25">
      <c r="B93" s="16" t="s">
        <v>196</v>
      </c>
    </row>
    <row r="94" spans="1:17" outlineLevel="1" x14ac:dyDescent="0.25">
      <c r="A94" s="5"/>
      <c r="B94" s="5"/>
      <c r="C94" s="10"/>
      <c r="D94" s="11"/>
      <c r="E94" s="6" t="s">
        <v>196</v>
      </c>
      <c r="F94" s="6"/>
      <c r="G94" s="6" t="s">
        <v>574</v>
      </c>
      <c r="H94" s="42"/>
      <c r="I94" s="6"/>
      <c r="J94" s="42">
        <f t="shared" ref="J94:Q94" si="29">I94+1</f>
        <v>1</v>
      </c>
      <c r="K94" s="42">
        <f t="shared" si="29"/>
        <v>2</v>
      </c>
      <c r="L94" s="42">
        <f t="shared" si="29"/>
        <v>3</v>
      </c>
      <c r="M94" s="42">
        <f t="shared" si="29"/>
        <v>4</v>
      </c>
      <c r="N94" s="42">
        <f t="shared" si="29"/>
        <v>5</v>
      </c>
      <c r="O94" s="42">
        <f t="shared" si="29"/>
        <v>6</v>
      </c>
      <c r="P94" s="42">
        <f t="shared" si="29"/>
        <v>7</v>
      </c>
      <c r="Q94" s="42">
        <f t="shared" si="29"/>
        <v>8</v>
      </c>
    </row>
    <row r="95" spans="1:17" outlineLevel="1" x14ac:dyDescent="0.25"/>
    <row r="99" spans="1:1" x14ac:dyDescent="0.25">
      <c r="A99" s="16" t="s">
        <v>44</v>
      </c>
    </row>
  </sheetData>
  <conditionalFormatting sqref="F2">
    <cfRule type="cellIs" dxfId="119" priority="4" stopIfTrue="1" operator="notEqual">
      <formula>0</formula>
    </cfRule>
    <cfRule type="cellIs" dxfId="118" priority="5" stopIfTrue="1" operator="equal">
      <formula>""</formula>
    </cfRule>
  </conditionalFormatting>
  <conditionalFormatting sqref="J3:Q3">
    <cfRule type="containsText" dxfId="117" priority="1" operator="containsText" text="Post Forecast">
      <formula>NOT(ISERROR(SEARCH("Post Forecast",J3)))</formula>
    </cfRule>
    <cfRule type="containsText" dxfId="116" priority="2" operator="containsText" text="Forecast">
      <formula>NOT(ISERROR(SEARCH("Forecast",J3)))</formula>
    </cfRule>
    <cfRule type="containsText" dxfId="115" priority="3" operator="containsText" text="Pre Fcst">
      <formula>NOT(ISERROR(SEARCH("Pre Fcst",J3)))</formula>
    </cfRule>
  </conditionalFormatting>
  <conditionalFormatting sqref="J4:Q4">
    <cfRule type="cellIs" dxfId="114" priority="6" operator="equal">
      <formula>"PPA ext."</formula>
    </cfRule>
    <cfRule type="cellIs" dxfId="113" priority="7" operator="equal">
      <formula>"Delay"</formula>
    </cfRule>
    <cfRule type="cellIs" dxfId="112" priority="8" operator="equal">
      <formula>"Fin Close"</formula>
    </cfRule>
    <cfRule type="cellIs" dxfId="111" priority="9" stopIfTrue="1" operator="equal">
      <formula>"Construction"</formula>
    </cfRule>
    <cfRule type="cellIs" dxfId="11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Group" r:id="rId1"/>
    <customPr name="MMSheetType" r:id="rId2"/>
    <customPr name="MMTimeAxis"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Q48"/>
  <sheetViews>
    <sheetView showGridLines="0" zoomScale="80" zoomScaleNormal="80" workbookViewId="0">
      <pane xSplit="9" ySplit="5" topLeftCell="J6" activePane="bottomRight" state="frozen"/>
      <selection pane="topRight"/>
      <selection pane="bottomLeft"/>
      <selection pane="bottomRight"/>
    </sheetView>
  </sheetViews>
  <sheetFormatPr defaultColWidth="15.1796875" defaultRowHeight="13.15" outlineLevelRow="2" x14ac:dyDescent="0.25"/>
  <cols>
    <col min="1" max="2" width="1.453125" style="16" customWidth="1"/>
    <col min="3" max="3" width="1.453125" style="29" customWidth="1"/>
    <col min="4" max="4" width="1.453125" style="39" customWidth="1"/>
    <col min="5" max="5" width="69.81640625" style="18" bestFit="1" customWidth="1"/>
    <col min="6" max="8" width="14.81640625" style="18" customWidth="1"/>
    <col min="9" max="9" width="3.453125" style="18" customWidth="1"/>
    <col min="10" max="17" width="14.81640625" style="18" customWidth="1"/>
    <col min="18" max="16384" width="15.1796875" style="18"/>
  </cols>
  <sheetData>
    <row r="1" spans="1:17" s="30" customFormat="1" ht="30.75" x14ac:dyDescent="0.25">
      <c r="A1" s="23" t="str">
        <f ca="1" xml:space="preserve"> RIGHT(CELL("filename", A1), LEN(CELL("filename", A1)) - SEARCH("]", CELL("filename", A1)))</f>
        <v>Indexation</v>
      </c>
      <c r="B1" s="23"/>
    </row>
    <row r="2" spans="1:17" s="32" customFormat="1" x14ac:dyDescent="0.25">
      <c r="A2" s="27"/>
      <c r="B2" s="27"/>
      <c r="C2" s="37"/>
      <c r="D2" s="40"/>
      <c r="E2" s="21" t="s">
        <v>193</v>
      </c>
      <c r="F2" s="31">
        <f xml:space="preserve"> 'Model Checks and Alerts'!F13</f>
        <v>0</v>
      </c>
      <c r="G2" s="36" t="s">
        <v>194</v>
      </c>
      <c r="H2" s="21"/>
      <c r="I2" s="21"/>
      <c r="J2" s="13">
        <f>Time!J$84</f>
        <v>45382</v>
      </c>
      <c r="K2" s="13">
        <f>Time!K$84</f>
        <v>45747</v>
      </c>
      <c r="L2" s="13">
        <f>Time!L$84</f>
        <v>46112</v>
      </c>
      <c r="M2" s="13">
        <f>Time!M$84</f>
        <v>46477</v>
      </c>
      <c r="N2" s="13">
        <f>Time!N$84</f>
        <v>46843</v>
      </c>
      <c r="O2" s="13">
        <f>Time!O$84</f>
        <v>47208</v>
      </c>
      <c r="P2" s="13">
        <f>Time!P$84</f>
        <v>47573</v>
      </c>
      <c r="Q2" s="13">
        <f>Time!Q$84</f>
        <v>47938</v>
      </c>
    </row>
    <row r="3" spans="1:17" s="26" customFormat="1" x14ac:dyDescent="0.25">
      <c r="A3" s="27"/>
      <c r="B3" s="27"/>
      <c r="C3" s="37"/>
      <c r="D3" s="40"/>
      <c r="E3" s="34" t="s">
        <v>195</v>
      </c>
      <c r="F3" s="33"/>
      <c r="G3" s="36"/>
      <c r="H3" s="21"/>
      <c r="I3" s="21"/>
      <c r="J3" s="15" t="str">
        <f>Time!J$90</f>
        <v>Pre Fcst</v>
      </c>
      <c r="K3" s="15" t="str">
        <f>Time!K$90</f>
        <v>Pre Fcst</v>
      </c>
      <c r="L3" s="15" t="str">
        <f>Time!L$90</f>
        <v>Forecast</v>
      </c>
      <c r="M3" s="15" t="str">
        <f>Time!M$90</f>
        <v>Forecast</v>
      </c>
      <c r="N3" s="15" t="str">
        <f>Time!N$90</f>
        <v>Forecast</v>
      </c>
      <c r="O3" s="15" t="str">
        <f>Time!O$90</f>
        <v>Forecast</v>
      </c>
      <c r="P3" s="15" t="str">
        <f>Time!P$90</f>
        <v>Forecast</v>
      </c>
      <c r="Q3" s="15" t="str">
        <f>Time!Q$90</f>
        <v>Post Fcst</v>
      </c>
    </row>
    <row r="4" spans="1:17" s="38" customFormat="1" x14ac:dyDescent="0.25">
      <c r="A4" s="27"/>
      <c r="B4" s="27"/>
      <c r="C4" s="37"/>
      <c r="D4" s="40"/>
      <c r="E4" s="21" t="s">
        <v>196</v>
      </c>
      <c r="F4" s="33"/>
      <c r="G4" s="36"/>
      <c r="H4" s="21"/>
      <c r="I4" s="21"/>
      <c r="J4" s="14">
        <f>Time!J$94</f>
        <v>1</v>
      </c>
      <c r="K4" s="14">
        <f>Time!K$94</f>
        <v>2</v>
      </c>
      <c r="L4" s="14">
        <f>Time!L$94</f>
        <v>3</v>
      </c>
      <c r="M4" s="14">
        <f>Time!M$94</f>
        <v>4</v>
      </c>
      <c r="N4" s="14">
        <f>Time!N$94</f>
        <v>5</v>
      </c>
      <c r="O4" s="14">
        <f>Time!O$94</f>
        <v>6</v>
      </c>
      <c r="P4" s="14">
        <f>Time!P$94</f>
        <v>7</v>
      </c>
      <c r="Q4" s="14">
        <f>Time!Q$94</f>
        <v>8</v>
      </c>
    </row>
    <row r="5" spans="1:17" s="26" customFormat="1" x14ac:dyDescent="0.25">
      <c r="A5" s="27"/>
      <c r="B5" s="27"/>
      <c r="C5" s="37"/>
      <c r="D5" s="40"/>
      <c r="F5" s="22" t="s">
        <v>197</v>
      </c>
      <c r="G5" s="22" t="s">
        <v>198</v>
      </c>
      <c r="H5" s="22" t="s">
        <v>199</v>
      </c>
      <c r="I5" s="21"/>
      <c r="J5" s="24"/>
      <c r="K5" s="24"/>
    </row>
    <row r="6" spans="1:17" s="41" customFormat="1" x14ac:dyDescent="0.25">
      <c r="A6" s="16"/>
      <c r="B6" s="16"/>
      <c r="C6" s="29"/>
      <c r="F6" s="16"/>
      <c r="G6" s="16"/>
      <c r="H6" s="16"/>
    </row>
    <row r="8" spans="1:17" x14ac:dyDescent="0.25">
      <c r="B8" s="16" t="s">
        <v>575</v>
      </c>
    </row>
    <row r="9" spans="1:17" outlineLevel="1" x14ac:dyDescent="0.25">
      <c r="A9" s="5"/>
      <c r="B9" s="5"/>
      <c r="C9" s="10"/>
      <c r="D9" s="11"/>
      <c r="E9" s="6" t="str">
        <f>Inputs!E$378</f>
        <v xml:space="preserve">Consumer Price Index (with housing) - base year (2022-23) (April) </v>
      </c>
      <c r="F9" s="8">
        <f>Inputs!F$378</f>
        <v>0</v>
      </c>
      <c r="G9" s="6" t="str">
        <f>Inputs!G$378</f>
        <v>Index</v>
      </c>
      <c r="H9" s="19"/>
    </row>
    <row r="10" spans="1:17" outlineLevel="2" x14ac:dyDescent="0.25">
      <c r="A10" s="5"/>
      <c r="B10" s="5"/>
      <c r="C10" s="10"/>
      <c r="D10" s="11"/>
      <c r="E10" s="6" t="str">
        <f>Inputs!E$379</f>
        <v xml:space="preserve">Consumer Price Index (with housing) - base year (2022-23) (May) </v>
      </c>
      <c r="F10" s="8">
        <f>Inputs!F$379</f>
        <v>0</v>
      </c>
      <c r="G10" s="6" t="str">
        <f>Inputs!G$379</f>
        <v>Index</v>
      </c>
      <c r="H10" s="19"/>
    </row>
    <row r="11" spans="1:17" outlineLevel="2" x14ac:dyDescent="0.25">
      <c r="A11" s="5"/>
      <c r="B11" s="5"/>
      <c r="C11" s="10"/>
      <c r="D11" s="11"/>
      <c r="E11" s="6" t="str">
        <f>Inputs!E$380</f>
        <v xml:space="preserve">Consumer Price Index (with housing) - base year (2022-23) (June) </v>
      </c>
      <c r="F11" s="8">
        <f>Inputs!F$380</f>
        <v>0</v>
      </c>
      <c r="G11" s="6" t="str">
        <f>Inputs!G$380</f>
        <v>Index</v>
      </c>
      <c r="H11" s="19"/>
    </row>
    <row r="12" spans="1:17" outlineLevel="2" x14ac:dyDescent="0.25">
      <c r="A12" s="5"/>
      <c r="B12" s="5"/>
      <c r="C12" s="10"/>
      <c r="D12" s="11"/>
      <c r="E12" s="6" t="str">
        <f>Inputs!E$381</f>
        <v xml:space="preserve">Consumer Price Index (with housing) - base year (2022-23) (July) </v>
      </c>
      <c r="F12" s="8">
        <f>Inputs!F$381</f>
        <v>0</v>
      </c>
      <c r="G12" s="6" t="str">
        <f>Inputs!G$381</f>
        <v>Index</v>
      </c>
      <c r="H12" s="19"/>
    </row>
    <row r="13" spans="1:17" outlineLevel="2" x14ac:dyDescent="0.25">
      <c r="A13" s="5"/>
      <c r="B13" s="5"/>
      <c r="C13" s="10"/>
      <c r="D13" s="11"/>
      <c r="E13" s="6" t="str">
        <f>Inputs!E$382</f>
        <v xml:space="preserve">Consumer Price Index (with housing) - base year (2022-23) (August) </v>
      </c>
      <c r="F13" s="8">
        <f>Inputs!F$382</f>
        <v>0</v>
      </c>
      <c r="G13" s="6" t="str">
        <f>Inputs!G$382</f>
        <v>Index</v>
      </c>
      <c r="H13" s="19"/>
    </row>
    <row r="14" spans="1:17" outlineLevel="2" x14ac:dyDescent="0.25">
      <c r="A14" s="5"/>
      <c r="B14" s="5"/>
      <c r="C14" s="10"/>
      <c r="D14" s="11"/>
      <c r="E14" s="6" t="str">
        <f>Inputs!E$383</f>
        <v xml:space="preserve">Consumer Price Index (with housing) - base year (2022-23) (September) </v>
      </c>
      <c r="F14" s="8">
        <f>Inputs!F$383</f>
        <v>0</v>
      </c>
      <c r="G14" s="6" t="str">
        <f>Inputs!G$383</f>
        <v>Index</v>
      </c>
      <c r="H14" s="19"/>
    </row>
    <row r="15" spans="1:17" outlineLevel="2" x14ac:dyDescent="0.25">
      <c r="A15" s="5"/>
      <c r="B15" s="5"/>
      <c r="C15" s="10"/>
      <c r="D15" s="11"/>
      <c r="E15" s="6" t="str">
        <f>Inputs!E$384</f>
        <v xml:space="preserve">Consumer Price Index (with housing) - base year (2022-23) (October) </v>
      </c>
      <c r="F15" s="8">
        <f>Inputs!F$384</f>
        <v>0</v>
      </c>
      <c r="G15" s="6" t="str">
        <f>Inputs!G$384</f>
        <v>Index</v>
      </c>
      <c r="H15" s="19"/>
    </row>
    <row r="16" spans="1:17" outlineLevel="2" x14ac:dyDescent="0.25">
      <c r="A16" s="5"/>
      <c r="B16" s="5"/>
      <c r="C16" s="10"/>
      <c r="D16" s="11"/>
      <c r="E16" s="6" t="str">
        <f>Inputs!E$385</f>
        <v xml:space="preserve">Consumer Price Index (with housing) - base year (2022-23) (November) </v>
      </c>
      <c r="F16" s="8">
        <f>Inputs!F$385</f>
        <v>0</v>
      </c>
      <c r="G16" s="6" t="str">
        <f>Inputs!G$385</f>
        <v>Index</v>
      </c>
      <c r="H16" s="19"/>
    </row>
    <row r="17" spans="1:17" outlineLevel="2" x14ac:dyDescent="0.25">
      <c r="A17" s="5"/>
      <c r="B17" s="5"/>
      <c r="C17" s="10"/>
      <c r="D17" s="11"/>
      <c r="E17" s="6" t="str">
        <f>Inputs!E$386</f>
        <v xml:space="preserve">Consumer Price Index (with housing) - base year (2022-23) (December) </v>
      </c>
      <c r="F17" s="8">
        <f>Inputs!F$386</f>
        <v>0</v>
      </c>
      <c r="G17" s="6" t="str">
        <f>Inputs!G$386</f>
        <v>Index</v>
      </c>
      <c r="H17" s="19"/>
    </row>
    <row r="18" spans="1:17" outlineLevel="2" x14ac:dyDescent="0.25">
      <c r="A18" s="5"/>
      <c r="B18" s="5"/>
      <c r="C18" s="10"/>
      <c r="D18" s="11"/>
      <c r="E18" s="6" t="str">
        <f>Inputs!E$387</f>
        <v xml:space="preserve">Consumer Price Index (with housing) - base year (2022-23) (January) </v>
      </c>
      <c r="F18" s="8">
        <f>Inputs!F$387</f>
        <v>0</v>
      </c>
      <c r="G18" s="6" t="str">
        <f>Inputs!G$387</f>
        <v>Index</v>
      </c>
      <c r="H18" s="19"/>
    </row>
    <row r="19" spans="1:17" outlineLevel="2" x14ac:dyDescent="0.25">
      <c r="A19" s="5"/>
      <c r="B19" s="5"/>
      <c r="C19" s="10"/>
      <c r="D19" s="11"/>
      <c r="E19" s="6" t="str">
        <f>Inputs!E$388</f>
        <v xml:space="preserve">Consumer Price Index (with housing) - base year (2022-23) (February) </v>
      </c>
      <c r="F19" s="8">
        <f>Inputs!F$388</f>
        <v>0</v>
      </c>
      <c r="G19" s="6" t="str">
        <f>Inputs!G$388</f>
        <v>Index</v>
      </c>
      <c r="H19" s="19"/>
    </row>
    <row r="20" spans="1:17" outlineLevel="2" x14ac:dyDescent="0.25">
      <c r="A20" s="5"/>
      <c r="B20" s="5"/>
      <c r="C20" s="10"/>
      <c r="D20" s="11"/>
      <c r="E20" s="6" t="str">
        <f>Inputs!E$389</f>
        <v xml:space="preserve">Consumer Price Index (with housing) - base year (2022-23) (March) </v>
      </c>
      <c r="F20" s="8">
        <f>Inputs!F$389</f>
        <v>0</v>
      </c>
      <c r="G20" s="6" t="str">
        <f>Inputs!G$389</f>
        <v>Index</v>
      </c>
      <c r="H20" s="19"/>
    </row>
    <row r="21" spans="1:17" outlineLevel="1" x14ac:dyDescent="0.25">
      <c r="E21" s="18" t="s">
        <v>575</v>
      </c>
      <c r="F21" s="19">
        <f>AVERAGE($F9:$F20)</f>
        <v>0</v>
      </c>
      <c r="G21" s="18" t="s">
        <v>511</v>
      </c>
      <c r="H21" s="19"/>
    </row>
    <row r="24" spans="1:17" x14ac:dyDescent="0.25">
      <c r="B24" s="16" t="s">
        <v>576</v>
      </c>
    </row>
    <row r="25" spans="1:17" outlineLevel="1" x14ac:dyDescent="0.25">
      <c r="A25" s="5"/>
      <c r="B25" s="5"/>
      <c r="C25" s="10"/>
      <c r="D25" s="11"/>
      <c r="E25" s="6" t="str">
        <f>Inputs!E$392</f>
        <v xml:space="preserve">Consumer Price Index (with housing) (April) </v>
      </c>
      <c r="F25" s="8">
        <f>Inputs!F$392</f>
        <v>0</v>
      </c>
      <c r="G25" s="8" t="str">
        <f>Inputs!G$392</f>
        <v>Index</v>
      </c>
      <c r="H25" s="8">
        <f>Inputs!H$392</f>
        <v>0</v>
      </c>
      <c r="I25" s="8">
        <f>Inputs!I$392</f>
        <v>0</v>
      </c>
      <c r="J25" s="8">
        <f>Inputs!J$392</f>
        <v>0</v>
      </c>
      <c r="K25" s="8">
        <f>Inputs!K$392</f>
        <v>0</v>
      </c>
      <c r="L25" s="8">
        <f>Inputs!L$392</f>
        <v>0</v>
      </c>
      <c r="M25" s="8">
        <f>Inputs!M$392</f>
        <v>0</v>
      </c>
      <c r="N25" s="8">
        <f>Inputs!N$392</f>
        <v>0</v>
      </c>
      <c r="O25" s="8">
        <f>Inputs!O$392</f>
        <v>0</v>
      </c>
      <c r="P25" s="8">
        <f>Inputs!P$392</f>
        <v>0</v>
      </c>
      <c r="Q25" s="8">
        <f>Inputs!Q$392</f>
        <v>0</v>
      </c>
    </row>
    <row r="26" spans="1:17" outlineLevel="2" x14ac:dyDescent="0.25">
      <c r="A26" s="5"/>
      <c r="B26" s="5"/>
      <c r="C26" s="10"/>
      <c r="D26" s="11"/>
      <c r="E26" s="6" t="str">
        <f>Inputs!E$393</f>
        <v xml:space="preserve">Consumer Price Index (with housing) (May) </v>
      </c>
      <c r="F26" s="8">
        <f>Inputs!F$393</f>
        <v>0</v>
      </c>
      <c r="G26" s="8" t="str">
        <f>Inputs!G$393</f>
        <v>Index</v>
      </c>
      <c r="H26" s="8">
        <f>Inputs!H$393</f>
        <v>0</v>
      </c>
      <c r="I26" s="8">
        <f>Inputs!I$393</f>
        <v>0</v>
      </c>
      <c r="J26" s="8">
        <f>Inputs!J$393</f>
        <v>0</v>
      </c>
      <c r="K26" s="8">
        <f>Inputs!K$393</f>
        <v>0</v>
      </c>
      <c r="L26" s="8">
        <f>Inputs!L$393</f>
        <v>0</v>
      </c>
      <c r="M26" s="8">
        <f>Inputs!M$393</f>
        <v>0</v>
      </c>
      <c r="N26" s="8">
        <f>Inputs!N$393</f>
        <v>0</v>
      </c>
      <c r="O26" s="8">
        <f>Inputs!O$393</f>
        <v>0</v>
      </c>
      <c r="P26" s="8">
        <f>Inputs!P$393</f>
        <v>0</v>
      </c>
      <c r="Q26" s="8">
        <f>Inputs!Q$393</f>
        <v>0</v>
      </c>
    </row>
    <row r="27" spans="1:17" outlineLevel="2" x14ac:dyDescent="0.25">
      <c r="A27" s="5"/>
      <c r="B27" s="5"/>
      <c r="C27" s="10"/>
      <c r="D27" s="11"/>
      <c r="E27" s="6" t="str">
        <f>Inputs!E$394</f>
        <v xml:space="preserve">Consumer Price Index (with housing) (June) </v>
      </c>
      <c r="F27" s="8">
        <f>Inputs!F$394</f>
        <v>0</v>
      </c>
      <c r="G27" s="8" t="str">
        <f>Inputs!G$394</f>
        <v>Index</v>
      </c>
      <c r="H27" s="8">
        <f>Inputs!H$394</f>
        <v>0</v>
      </c>
      <c r="I27" s="8">
        <f>Inputs!I$394</f>
        <v>0</v>
      </c>
      <c r="J27" s="8">
        <f>Inputs!J$394</f>
        <v>0</v>
      </c>
      <c r="K27" s="8">
        <f>Inputs!K$394</f>
        <v>0</v>
      </c>
      <c r="L27" s="8">
        <f>Inputs!L$394</f>
        <v>0</v>
      </c>
      <c r="M27" s="8">
        <f>Inputs!M$394</f>
        <v>0</v>
      </c>
      <c r="N27" s="8">
        <f>Inputs!N$394</f>
        <v>0</v>
      </c>
      <c r="O27" s="8">
        <f>Inputs!O$394</f>
        <v>0</v>
      </c>
      <c r="P27" s="8">
        <f>Inputs!P$394</f>
        <v>0</v>
      </c>
      <c r="Q27" s="8">
        <f>Inputs!Q$394</f>
        <v>0</v>
      </c>
    </row>
    <row r="28" spans="1:17" outlineLevel="2" x14ac:dyDescent="0.25">
      <c r="A28" s="5"/>
      <c r="B28" s="5"/>
      <c r="C28" s="10"/>
      <c r="D28" s="11"/>
      <c r="E28" s="6" t="str">
        <f>Inputs!E$395</f>
        <v xml:space="preserve">Consumer Price Index (with housing) (July) </v>
      </c>
      <c r="F28" s="8">
        <f>Inputs!F$395</f>
        <v>0</v>
      </c>
      <c r="G28" s="8" t="str">
        <f>Inputs!G$395</f>
        <v>Index</v>
      </c>
      <c r="H28" s="8">
        <f>Inputs!H$395</f>
        <v>0</v>
      </c>
      <c r="I28" s="8">
        <f>Inputs!I$395</f>
        <v>0</v>
      </c>
      <c r="J28" s="8">
        <f>Inputs!J$395</f>
        <v>0</v>
      </c>
      <c r="K28" s="8">
        <f>Inputs!K$395</f>
        <v>0</v>
      </c>
      <c r="L28" s="8">
        <f>Inputs!L$395</f>
        <v>0</v>
      </c>
      <c r="M28" s="8">
        <f>Inputs!M$395</f>
        <v>0</v>
      </c>
      <c r="N28" s="8">
        <f>Inputs!N$395</f>
        <v>0</v>
      </c>
      <c r="O28" s="8">
        <f>Inputs!O$395</f>
        <v>0</v>
      </c>
      <c r="P28" s="8">
        <f>Inputs!P$395</f>
        <v>0</v>
      </c>
      <c r="Q28" s="8">
        <f>Inputs!Q$395</f>
        <v>0</v>
      </c>
    </row>
    <row r="29" spans="1:17" outlineLevel="2" x14ac:dyDescent="0.25">
      <c r="A29" s="5"/>
      <c r="B29" s="5"/>
      <c r="C29" s="10"/>
      <c r="D29" s="11"/>
      <c r="E29" s="6" t="str">
        <f>Inputs!E$396</f>
        <v xml:space="preserve">Consumer Price Index (with housing) (August) </v>
      </c>
      <c r="F29" s="8">
        <f>Inputs!F$396</f>
        <v>0</v>
      </c>
      <c r="G29" s="8" t="str">
        <f>Inputs!G$396</f>
        <v>Index</v>
      </c>
      <c r="H29" s="8">
        <f>Inputs!H$396</f>
        <v>0</v>
      </c>
      <c r="I29" s="8">
        <f>Inputs!I$396</f>
        <v>0</v>
      </c>
      <c r="J29" s="8">
        <f>Inputs!J$396</f>
        <v>0</v>
      </c>
      <c r="K29" s="8">
        <f>Inputs!K$396</f>
        <v>0</v>
      </c>
      <c r="L29" s="8">
        <f>Inputs!L$396</f>
        <v>0</v>
      </c>
      <c r="M29" s="8">
        <f>Inputs!M$396</f>
        <v>0</v>
      </c>
      <c r="N29" s="8">
        <f>Inputs!N$396</f>
        <v>0</v>
      </c>
      <c r="O29" s="8">
        <f>Inputs!O$396</f>
        <v>0</v>
      </c>
      <c r="P29" s="8">
        <f>Inputs!P$396</f>
        <v>0</v>
      </c>
      <c r="Q29" s="8">
        <f>Inputs!Q$396</f>
        <v>0</v>
      </c>
    </row>
    <row r="30" spans="1:17" outlineLevel="2" x14ac:dyDescent="0.25">
      <c r="A30" s="5"/>
      <c r="B30" s="5"/>
      <c r="C30" s="10"/>
      <c r="D30" s="11"/>
      <c r="E30" s="6" t="str">
        <f>Inputs!E$397</f>
        <v xml:space="preserve">Consumer Price Index (with housing) (September) </v>
      </c>
      <c r="F30" s="8">
        <f>Inputs!F$397</f>
        <v>0</v>
      </c>
      <c r="G30" s="8" t="str">
        <f>Inputs!G$397</f>
        <v>Index</v>
      </c>
      <c r="H30" s="8">
        <f>Inputs!H$397</f>
        <v>0</v>
      </c>
      <c r="I30" s="8">
        <f>Inputs!I$397</f>
        <v>0</v>
      </c>
      <c r="J30" s="8">
        <f>Inputs!J$397</f>
        <v>0</v>
      </c>
      <c r="K30" s="8">
        <f>Inputs!K$397</f>
        <v>0</v>
      </c>
      <c r="L30" s="8">
        <f>Inputs!L$397</f>
        <v>0</v>
      </c>
      <c r="M30" s="8">
        <f>Inputs!M$397</f>
        <v>0</v>
      </c>
      <c r="N30" s="8">
        <f>Inputs!N$397</f>
        <v>0</v>
      </c>
      <c r="O30" s="8">
        <f>Inputs!O$397</f>
        <v>0</v>
      </c>
      <c r="P30" s="8">
        <f>Inputs!P$397</f>
        <v>0</v>
      </c>
      <c r="Q30" s="8">
        <f>Inputs!Q$397</f>
        <v>0</v>
      </c>
    </row>
    <row r="31" spans="1:17" outlineLevel="2" x14ac:dyDescent="0.25">
      <c r="A31" s="5"/>
      <c r="B31" s="5"/>
      <c r="C31" s="10"/>
      <c r="D31" s="11"/>
      <c r="E31" s="6" t="str">
        <f>Inputs!E$398</f>
        <v xml:space="preserve">Consumer Price Index (with housing) (October) </v>
      </c>
      <c r="F31" s="8">
        <f>Inputs!F$398</f>
        <v>0</v>
      </c>
      <c r="G31" s="8" t="str">
        <f>Inputs!G$398</f>
        <v>Index</v>
      </c>
      <c r="H31" s="8">
        <f>Inputs!H$398</f>
        <v>0</v>
      </c>
      <c r="I31" s="8">
        <f>Inputs!I$398</f>
        <v>0</v>
      </c>
      <c r="J31" s="8">
        <f>Inputs!J$398</f>
        <v>0</v>
      </c>
      <c r="K31" s="8">
        <f>Inputs!K$398</f>
        <v>0</v>
      </c>
      <c r="L31" s="8">
        <f>Inputs!L$398</f>
        <v>0</v>
      </c>
      <c r="M31" s="8">
        <f>Inputs!M$398</f>
        <v>0</v>
      </c>
      <c r="N31" s="8">
        <f>Inputs!N$398</f>
        <v>0</v>
      </c>
      <c r="O31" s="8">
        <f>Inputs!O$398</f>
        <v>0</v>
      </c>
      <c r="P31" s="8">
        <f>Inputs!P$398</f>
        <v>0</v>
      </c>
      <c r="Q31" s="8">
        <f>Inputs!Q$398</f>
        <v>0</v>
      </c>
    </row>
    <row r="32" spans="1:17" outlineLevel="2" x14ac:dyDescent="0.25">
      <c r="A32" s="5"/>
      <c r="B32" s="5"/>
      <c r="C32" s="10"/>
      <c r="D32" s="11"/>
      <c r="E32" s="6" t="str">
        <f>Inputs!E$399</f>
        <v xml:space="preserve">Consumer Price Index (with housing) (November) </v>
      </c>
      <c r="F32" s="8">
        <f>Inputs!F$399</f>
        <v>0</v>
      </c>
      <c r="G32" s="8" t="str">
        <f>Inputs!G$399</f>
        <v>Index</v>
      </c>
      <c r="H32" s="8">
        <f>Inputs!H$399</f>
        <v>0</v>
      </c>
      <c r="I32" s="8">
        <f>Inputs!I$399</f>
        <v>0</v>
      </c>
      <c r="J32" s="8">
        <f>Inputs!J$399</f>
        <v>0</v>
      </c>
      <c r="K32" s="8">
        <f>Inputs!K$399</f>
        <v>0</v>
      </c>
      <c r="L32" s="8">
        <f>Inputs!L$399</f>
        <v>0</v>
      </c>
      <c r="M32" s="8">
        <f>Inputs!M$399</f>
        <v>0</v>
      </c>
      <c r="N32" s="8">
        <f>Inputs!N$399</f>
        <v>0</v>
      </c>
      <c r="O32" s="8">
        <f>Inputs!O$399</f>
        <v>0</v>
      </c>
      <c r="P32" s="8">
        <f>Inputs!P$399</f>
        <v>0</v>
      </c>
      <c r="Q32" s="8">
        <f>Inputs!Q$399</f>
        <v>0</v>
      </c>
    </row>
    <row r="33" spans="1:17" outlineLevel="2" x14ac:dyDescent="0.25">
      <c r="A33" s="5"/>
      <c r="B33" s="5"/>
      <c r="C33" s="10"/>
      <c r="D33" s="11"/>
      <c r="E33" s="6" t="str">
        <f>Inputs!E$400</f>
        <v xml:space="preserve">Consumer Price Index (with housing) (December) </v>
      </c>
      <c r="F33" s="8">
        <f>Inputs!F$400</f>
        <v>0</v>
      </c>
      <c r="G33" s="8" t="str">
        <f>Inputs!G$400</f>
        <v>Index</v>
      </c>
      <c r="H33" s="8">
        <f>Inputs!H$400</f>
        <v>0</v>
      </c>
      <c r="I33" s="8">
        <f>Inputs!I$400</f>
        <v>0</v>
      </c>
      <c r="J33" s="8">
        <f>Inputs!J$400</f>
        <v>0</v>
      </c>
      <c r="K33" s="8">
        <f>Inputs!K$400</f>
        <v>0</v>
      </c>
      <c r="L33" s="8">
        <f>Inputs!L$400</f>
        <v>0</v>
      </c>
      <c r="M33" s="8">
        <f>Inputs!M$400</f>
        <v>0</v>
      </c>
      <c r="N33" s="8">
        <f>Inputs!N$400</f>
        <v>0</v>
      </c>
      <c r="O33" s="8">
        <f>Inputs!O$400</f>
        <v>0</v>
      </c>
      <c r="P33" s="8">
        <f>Inputs!P$400</f>
        <v>0</v>
      </c>
      <c r="Q33" s="8">
        <f>Inputs!Q$400</f>
        <v>0</v>
      </c>
    </row>
    <row r="34" spans="1:17" outlineLevel="2" x14ac:dyDescent="0.25">
      <c r="A34" s="5"/>
      <c r="B34" s="5"/>
      <c r="C34" s="10"/>
      <c r="D34" s="11"/>
      <c r="E34" s="6" t="str">
        <f>Inputs!E$401</f>
        <v xml:space="preserve">Consumer Price Index (with housing) (January) </v>
      </c>
      <c r="F34" s="8">
        <f>Inputs!F$401</f>
        <v>0</v>
      </c>
      <c r="G34" s="8" t="str">
        <f>Inputs!G$401</f>
        <v>Index</v>
      </c>
      <c r="H34" s="8">
        <f>Inputs!H$401</f>
        <v>0</v>
      </c>
      <c r="I34" s="8">
        <f>Inputs!I$401</f>
        <v>0</v>
      </c>
      <c r="J34" s="8">
        <f>Inputs!J$401</f>
        <v>0</v>
      </c>
      <c r="K34" s="8">
        <f>Inputs!K$401</f>
        <v>0</v>
      </c>
      <c r="L34" s="8">
        <f>Inputs!L$401</f>
        <v>0</v>
      </c>
      <c r="M34" s="8">
        <f>Inputs!M$401</f>
        <v>0</v>
      </c>
      <c r="N34" s="8">
        <f>Inputs!N$401</f>
        <v>0</v>
      </c>
      <c r="O34" s="8">
        <f>Inputs!O$401</f>
        <v>0</v>
      </c>
      <c r="P34" s="8">
        <f>Inputs!P$401</f>
        <v>0</v>
      </c>
      <c r="Q34" s="8">
        <f>Inputs!Q$401</f>
        <v>0</v>
      </c>
    </row>
    <row r="35" spans="1:17" outlineLevel="2" x14ac:dyDescent="0.25">
      <c r="A35" s="5"/>
      <c r="B35" s="5"/>
      <c r="C35" s="10"/>
      <c r="D35" s="11"/>
      <c r="E35" s="6" t="str">
        <f>Inputs!E$402</f>
        <v xml:space="preserve">Consumer Price Index (with housing) (February) </v>
      </c>
      <c r="F35" s="8">
        <f>Inputs!F$402</f>
        <v>0</v>
      </c>
      <c r="G35" s="8" t="str">
        <f>Inputs!G$402</f>
        <v>Index</v>
      </c>
      <c r="H35" s="8">
        <f>Inputs!H$402</f>
        <v>0</v>
      </c>
      <c r="I35" s="8">
        <f>Inputs!I$402</f>
        <v>0</v>
      </c>
      <c r="J35" s="8">
        <f>Inputs!J$402</f>
        <v>0</v>
      </c>
      <c r="K35" s="8">
        <f>Inputs!K$402</f>
        <v>0</v>
      </c>
      <c r="L35" s="8">
        <f>Inputs!L$402</f>
        <v>0</v>
      </c>
      <c r="M35" s="8">
        <f>Inputs!M$402</f>
        <v>0</v>
      </c>
      <c r="N35" s="8">
        <f>Inputs!N$402</f>
        <v>0</v>
      </c>
      <c r="O35" s="8">
        <f>Inputs!O$402</f>
        <v>0</v>
      </c>
      <c r="P35" s="8">
        <f>Inputs!P$402</f>
        <v>0</v>
      </c>
      <c r="Q35" s="8">
        <f>Inputs!Q$402</f>
        <v>0</v>
      </c>
    </row>
    <row r="36" spans="1:17" outlineLevel="2" x14ac:dyDescent="0.25">
      <c r="A36" s="5"/>
      <c r="B36" s="5"/>
      <c r="C36" s="10"/>
      <c r="D36" s="11"/>
      <c r="E36" s="6" t="str">
        <f>Inputs!E$403</f>
        <v xml:space="preserve">Consumer Price Index (with housing) (March) </v>
      </c>
      <c r="F36" s="8">
        <f>Inputs!F$403</f>
        <v>0</v>
      </c>
      <c r="G36" s="8" t="str">
        <f>Inputs!G$403</f>
        <v>Index</v>
      </c>
      <c r="H36" s="8">
        <f>Inputs!H$403</f>
        <v>0</v>
      </c>
      <c r="I36" s="8">
        <f>Inputs!I$403</f>
        <v>0</v>
      </c>
      <c r="J36" s="8">
        <f>Inputs!J$403</f>
        <v>0</v>
      </c>
      <c r="K36" s="8">
        <f>Inputs!K$403</f>
        <v>0</v>
      </c>
      <c r="L36" s="8">
        <f>Inputs!L$403</f>
        <v>0</v>
      </c>
      <c r="M36" s="8">
        <f>Inputs!M$403</f>
        <v>0</v>
      </c>
      <c r="N36" s="8">
        <f>Inputs!N$403</f>
        <v>0</v>
      </c>
      <c r="O36" s="8">
        <f>Inputs!O$403</f>
        <v>0</v>
      </c>
      <c r="P36" s="8">
        <f>Inputs!P$403</f>
        <v>0</v>
      </c>
      <c r="Q36" s="8">
        <f>Inputs!Q$403</f>
        <v>0</v>
      </c>
    </row>
    <row r="37" spans="1:17" outlineLevel="1" x14ac:dyDescent="0.25">
      <c r="E37" s="18" t="s">
        <v>576</v>
      </c>
      <c r="G37" s="18" t="s">
        <v>511</v>
      </c>
      <c r="H37" s="19"/>
      <c r="J37" s="19">
        <f t="shared" ref="J37:Q37" si="0">AVERAGE(J25:J36)</f>
        <v>0</v>
      </c>
      <c r="K37" s="19">
        <f t="shared" si="0"/>
        <v>0</v>
      </c>
      <c r="L37" s="19">
        <f t="shared" si="0"/>
        <v>0</v>
      </c>
      <c r="M37" s="19">
        <f t="shared" si="0"/>
        <v>0</v>
      </c>
      <c r="N37" s="19">
        <f t="shared" si="0"/>
        <v>0</v>
      </c>
      <c r="O37" s="19">
        <f t="shared" si="0"/>
        <v>0</v>
      </c>
      <c r="P37" s="19">
        <f t="shared" si="0"/>
        <v>0</v>
      </c>
      <c r="Q37" s="19">
        <f t="shared" si="0"/>
        <v>0</v>
      </c>
    </row>
    <row r="40" spans="1:17" x14ac:dyDescent="0.25">
      <c r="B40" s="16" t="s">
        <v>577</v>
      </c>
    </row>
    <row r="41" spans="1:17" outlineLevel="1" x14ac:dyDescent="0.25">
      <c r="E41" s="18" t="str">
        <f t="shared" ref="E41:G41" si="1">E$21</f>
        <v>Consumer Price Index (with housing) - base year - FYA</v>
      </c>
      <c r="F41" s="19">
        <f t="shared" si="1"/>
        <v>0</v>
      </c>
      <c r="G41" s="18" t="str">
        <f t="shared" si="1"/>
        <v>Index</v>
      </c>
      <c r="H41" s="19"/>
    </row>
    <row r="42" spans="1:17" outlineLevel="1" x14ac:dyDescent="0.25">
      <c r="E42" s="18" t="str">
        <f t="shared" ref="E42:Q42" si="2">E$37</f>
        <v>Consumer Price Index (with housing) - FYA</v>
      </c>
      <c r="F42" s="19">
        <f t="shared" si="2"/>
        <v>0</v>
      </c>
      <c r="G42" s="19" t="str">
        <f t="shared" si="2"/>
        <v>Index</v>
      </c>
      <c r="H42" s="19">
        <f t="shared" si="2"/>
        <v>0</v>
      </c>
      <c r="I42" s="19">
        <f t="shared" si="2"/>
        <v>0</v>
      </c>
      <c r="J42" s="19">
        <f t="shared" si="2"/>
        <v>0</v>
      </c>
      <c r="K42" s="19">
        <f t="shared" si="2"/>
        <v>0</v>
      </c>
      <c r="L42" s="19">
        <f t="shared" si="2"/>
        <v>0</v>
      </c>
      <c r="M42" s="19">
        <f t="shared" si="2"/>
        <v>0</v>
      </c>
      <c r="N42" s="19">
        <f t="shared" si="2"/>
        <v>0</v>
      </c>
      <c r="O42" s="19">
        <f t="shared" si="2"/>
        <v>0</v>
      </c>
      <c r="P42" s="19">
        <f t="shared" si="2"/>
        <v>0</v>
      </c>
      <c r="Q42" s="19">
        <f t="shared" si="2"/>
        <v>0</v>
      </c>
    </row>
    <row r="43" spans="1:17" outlineLevel="1" x14ac:dyDescent="0.25">
      <c r="A43" s="5"/>
      <c r="B43" s="5"/>
      <c r="C43" s="10"/>
      <c r="D43" s="11"/>
      <c r="E43" s="6" t="s">
        <v>577</v>
      </c>
      <c r="F43" s="6"/>
      <c r="G43" s="6" t="s">
        <v>451</v>
      </c>
      <c r="H43" s="7"/>
      <c r="I43" s="6"/>
      <c r="J43" s="7">
        <f t="shared" ref="J43:Q43" si="3">IF($F41=0,0,J42/$F41)</f>
        <v>0</v>
      </c>
      <c r="K43" s="7">
        <f t="shared" si="3"/>
        <v>0</v>
      </c>
      <c r="L43" s="7">
        <f t="shared" si="3"/>
        <v>0</v>
      </c>
      <c r="M43" s="7">
        <f t="shared" si="3"/>
        <v>0</v>
      </c>
      <c r="N43" s="7">
        <f t="shared" si="3"/>
        <v>0</v>
      </c>
      <c r="O43" s="7">
        <f t="shared" si="3"/>
        <v>0</v>
      </c>
      <c r="P43" s="7">
        <f t="shared" si="3"/>
        <v>0</v>
      </c>
      <c r="Q43" s="7">
        <f t="shared" si="3"/>
        <v>0</v>
      </c>
    </row>
    <row r="48" spans="1:17" x14ac:dyDescent="0.25">
      <c r="A48" s="16" t="s">
        <v>44</v>
      </c>
    </row>
  </sheetData>
  <conditionalFormatting sqref="F2">
    <cfRule type="cellIs" dxfId="109" priority="4" stopIfTrue="1" operator="notEqual">
      <formula>0</formula>
    </cfRule>
    <cfRule type="cellIs" dxfId="108" priority="5" stopIfTrue="1" operator="equal">
      <formula>""</formula>
    </cfRule>
  </conditionalFormatting>
  <conditionalFormatting sqref="J3:Q3">
    <cfRule type="containsText" dxfId="107" priority="1" operator="containsText" text="Post Forecast">
      <formula>NOT(ISERROR(SEARCH("Post Forecast",J3)))</formula>
    </cfRule>
    <cfRule type="containsText" dxfId="106" priority="2" operator="containsText" text="Forecast">
      <formula>NOT(ISERROR(SEARCH("Forecast",J3)))</formula>
    </cfRule>
    <cfRule type="containsText" dxfId="105" priority="3" operator="containsText" text="Pre Fcst">
      <formula>NOT(ISERROR(SEARCH("Pre Fcst",J3)))</formula>
    </cfRule>
  </conditionalFormatting>
  <conditionalFormatting sqref="J4:Q4">
    <cfRule type="cellIs" dxfId="104" priority="6" operator="equal">
      <formula>"PPA ext."</formula>
    </cfRule>
    <cfRule type="cellIs" dxfId="103" priority="7" operator="equal">
      <formula>"Delay"</formula>
    </cfRule>
    <cfRule type="cellIs" dxfId="102" priority="8" operator="equal">
      <formula>"Fin Close"</formula>
    </cfRule>
    <cfRule type="cellIs" dxfId="101" priority="9" stopIfTrue="1" operator="equal">
      <formula>"Construction"</formula>
    </cfRule>
    <cfRule type="cellIs" dxfId="100" priority="10" stopIfTrue="1" operator="equal">
      <formula>"Operations"</formula>
    </cfRule>
  </conditionalFormatting>
  <printOptions headings="1"/>
  <pageMargins left="0.74803149606299213" right="0.74803149606299213" top="0.98425196850393704" bottom="0.98425196850393704" header="0.51181102362204722" footer="0.51181102362204722"/>
  <pageSetup paperSize="9" scale="49" orientation="landscape" blackAndWhite="1"/>
  <headerFooter>
    <oddHeader>&amp;LPROJECT [XXX]&amp;CSheet:&amp;A&amp;RSTRICTLY CONFIDENTIAL</oddHeader>
    <oddFooter>&amp;L&amp;F ( Printed on &amp;D at &amp;T )&amp;RPage &amp;P of &amp;N</oddFooter>
  </headerFooter>
  <customProperties>
    <customPr name="MMSheetType"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odelMaker><![CDATA[{
  "$id": "1",
  "$type": "ModelMaker.Models.Project, ModelMaker",
  "CanShowCompletionItems": true,
  "HistoricResults": null,
  "HasMultipleTimelines": false,
  "Dimensions": {
    "$type": "ModelMakerEngine.MMDimensions, ModelMakerEngine",
    "$values": [
      {
        "$id": "2",
        "$type": "ModelMakerEngine.MMDimension, ModelMakerEngine",
        "Elements": {
          "$type": "ModelMakerEngine.MMElements, ModelMakerEngine",
          "$values": [
            {
              "$id": "3",
              "$type": "ModelMakerEngine.MMElement, ModelMakerEngine",
              "Parent": {
                "$ref": "2"
              },
              "Name": "WR"
            },
            {
              "$id": "4",
              "$type": "ModelMakerEngine.MMElement, ModelMakerEngine",
              "Parent": {
                "$ref": "2"
              },
              "Name": "WN+"
            },
            {
              "$id": "5",
              "$type": "ModelMakerEngine.MMElement, ModelMakerEngine",
              "Parent": {
                "$ref": "2"
              },
              "Name": "WWN+"
            },
            {
              "$id": "6",
              "$type": "ModelMakerEngine.MMElement, ModelMakerEngine",
              "Parent": {
                "$ref": "2"
              },
              "Name": "BIO"
            },
            {
              "$id": "7",
              "$type": "ModelMakerEngine.MMElement, ModelMakerEngine",
              "Parent": {
                "$ref": "2"
              },
              "Name": "ADDN1"
            },
            {
              "$id": "8",
              "$type": "ModelMakerEngine.MMElement, ModelMakerEngine",
              "Parent": {
                "$ref": "2"
              },
              "Name": "ADDN2"
            }
          ]
        },
        "Name": "Price controls",
        "AlternativesOrSegments": 2,
        "ElementsAsInputs": false
      },
      {
        "$id": "9",
        "$type": "ModelMakerEngine.MMDimension, ModelMakerEngine",
        "Elements": {
          "$type": "ModelMakerEngine.MMElements, ModelMakerEngine",
          "$values": [
            {
              "$id": "10",
              "$type": "ModelMakerEngine.MMElement, ModelMakerEngine",
              "Parent": {
                "$ref": "9"
              },
              "Name": "April"
            },
            {
              "$id": "11",
              "$type": "ModelMakerEngine.MMElement, ModelMakerEngine",
              "Parent": {
                "$ref": "9"
              },
              "Name": "May"
            },
            {
              "$id": "12",
              "$type": "ModelMakerEngine.MMElement, ModelMakerEngine",
              "Parent": {
                "$ref": "9"
              },
              "Name": "June"
            },
            {
              "$id": "13",
              "$type": "ModelMakerEngine.MMElement, ModelMakerEngine",
              "Parent": {
                "$ref": "9"
              },
              "Name": "July"
            },
            {
              "$id": "14",
              "$type": "ModelMakerEngine.MMElement, ModelMakerEngine",
              "Parent": {
                "$ref": "9"
              },
              "Name": "August"
            },
            {
              "$id": "15",
              "$type": "ModelMakerEngine.MMElement, ModelMakerEngine",
              "Parent": {
                "$ref": "9"
              },
              "Name": "September"
            },
            {
              "$id": "16",
              "$type": "ModelMakerEngine.MMElement, ModelMakerEngine",
              "Parent": {
                "$ref": "9"
              },
              "Name": "October"
            },
            {
              "$id": "17",
              "$type": "ModelMakerEngine.MMElement, ModelMakerEngine",
              "Parent": {
                "$ref": "9"
              },
              "Name": "November"
            },
            {
              "$id": "18",
              "$type": "ModelMakerEngine.MMElement, ModelMakerEngine",
              "Parent": {
                "$ref": "9"
              },
              "Name": "December"
            },
            {
              "$id": "19",
              "$type": "ModelMakerEngine.MMElement, ModelMakerEngine",
              "Parent": {
                "$ref": "9"
              },
              "Name": "January"
            },
            {
              "$id": "20",
              "$type": "ModelMakerEngine.MMElement, ModelMakerEngine",
              "Parent": {
                "$ref": "9"
              },
              "Name": "February"
            },
            {
              "$id": "21",
              "$type": "ModelMakerEngine.MMElement, ModelMakerEngine",
              "Parent": {
                "$ref": "9"
              },
              "Name": "March"
            }
          ]
        },
        "Name": "Months",
        "AlternativesOrSegments": 2,
        "ElementsAsInputs": false
      }
    ]
  },
  "HasDimensions": true,
  "DefaultUnit": {
    "$id": "22",
    "$type": "ModelMaker.Unit, ModelMaker",
    "DefaultNumberFormat": 5,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FileVersion": 2,
  "FilePath": "C:\\Users\\Robert.Mellon\\OneDrive - OFWAT\\Costs\\Models\\Cost sharing reconciliation\\pr24-cost-sharing-v2.5.obz",
  "Nodes": {
    "$type": "ModelMaker.Models.ProjectItemSet`1[[ModelMakerEngine.INode, ModelMakerEngine]], ModelMaker",
    "$values": [
      {
        "$id": "23",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HasOneSheetPerElem": false,
        "OneSheetPerElem": null,
        "Name": "Unallocated",
        "Display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4",
        "$type": "ModelMaker.GroupNode, ModelMaker",
        "TabOrHeaderColour": "",
        "CollapsedByDefault": false,
        "Comment": "",
        "NameOfGroup": null,
        "YPosition": 0,
        "Folded": false,
        "Font": null,
        "Children": {
          "$type": "ModelMaker.GroupNodeChildCollection, ModelMaker",
          "$values": [
            {
              "$id": "25",
              "$type": "ModelMaker.GroupNode, ModelMaker",
              "TabOrHeaderColour": "",
              "CollapsedByDefault": false,
              "Comment": "",
              "NameOfGroup": "Inputs",
              "YPosition": 0,
              "Folded": true,
              "Font": null,
              "Children": {
                "$type": "ModelMaker.GroupNodeChildCollection, ModelMaker",
                "$values": [
                  {
                    "$id": "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518bd728-0baa-4224-8dde-d0df9757fe87",
                    "Dimensions": {
                      "$type": "ModelMakerEngine.MMDimensions, ModelMakerEngine",
                      "$values": []
                    },
                    "EquationOBXInternal": "45017",
                    "NameOfGroup": "Inputs",
                    "EquationToParse": "45017",
                    "MostRecentExpectedUnitErrors": null,
                    "Units": {
                      "$id": "27",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3c4a347a-b9f9-417a-bf7d-3dde334a1b9f",
                    "Dimensions": {
                      "$type": "ModelMakerEngine.MMDimensions, ModelMakerEngine",
                      "$values": []
                    },
                    "EquationOBXInternal": "12",
                    "NameOfGroup": "Inputs",
                    "EquationToParse": "12",
                    "MostRecentExpectedUnitErrors": null,
                    "Units": {
                      "$id": "29",
                      "$type": "ModelMaker.Unit, ModelMaker",
                      "DefaultNumberFormat": 5,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InsertRowTotal": true,
                      "IgnoreWhenDeterminingExpectedUnit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f2b91911-8284-4c14-afd7-7d321c22cbc6",
                    "Dimensions": {
                      "$type": "ModelMakerEngine.MMDimensions, ModelMakerEngine",
                      "$values": []
                    },
                    "EquationOBXInternal": "45747",
                    "NameOfGroup": "Inputs",
                    "EquationToParse": "45747",
                    "MostRecentExpectedUnitErrors": null,
                    "Units": {
                      "$id": "3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Last pre forecas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true,
                    "UniqueID": "59a471cc-eaba-4af6-84c1-ee7287bcb24d",
                    "Dimensions": {
                      "$type": "ModelMakerEngine.MMDimensions, ModelMakerEngine",
                      "$values": []
                    },
                    "EquationOBXInternal": "3",
                    "NameOfGroup": "Inputs",
                    "EquationToParse": "3",
                    "MostRecentExpectedUnitErrors": null,
                    "Units": {
                      "$ref": "22"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81451d86-b733-4452-8e72-78c62e6ab9e8",
                    "Dimensions": {
                      "$type": "ModelMakerEngine.MMDimensions, ModelMakerEngine",
                      "$values": []
                    },
                    "EquationOBXInternal": "47573",
                    "NameOfGroup": "Inputs",
                    "EquationToParse": "47573",
                    "MostRecentExpectedUnitErrors": null,
                    "Units": {
                      "$id": "34",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Forecast end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ime",
              "Display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5",
              "$type": "ModelMaker.GroupNode, ModelMaker",
              "TabOrHeaderColour": "",
              "CollapsedByDefault": false,
              "Comment": "",
              "NameOfGroup": "Inputs",
              "YPosition": 1,
              "Folded": false,
              "Font": null,
              "Children": {
                "$type": "ModelMaker.GroupNodeChildCollection, ModelMaker",
                "$values": [
                  {
                    "$id": "36",
                    "$type": "ModelMaker.GroupNode, ModelMaker",
                    "TabOrHeaderColour": "",
                    "CollapsedByDefault": false,
                    "Comment": "",
                    "NameOfGroup": "Inputs.Net totex for cost sharing reconciliation",
                    "YPosition": 0,
                    "Folded": false,
                    "Font": null,
                    "Children": {
                      "$type": "ModelMaker.GroupNodeChildCollection, ModelMaker",
                      "$values": [
                        {
                          "$id": "37",
                          "$type": "ModelMaker.GroupNode, ModelMaker",
                          "TabOrHeaderColour": "",
                          "CollapsedByDefault": false,
                          "Comment": "",
                          "NameOfGroup": "Inputs.Net totex for cost sharing reconciliation",
                          "YPosition": 0,
                          "Folded": false,
                          "Font": null,
                          "Children": {
                            "$type": "ModelMaker.GroupNodeChildCollection, ModelMaker",
                            "$values": [
                              {
                                "$id": "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39",
                                            "$type": "ModelMakerEngine.MMElement, ModelMakerEngine",
                                            "Parent": {
                                              "$ref": "2"
                                            },
                                            "Name": "WR"
                                          }
                                        ]
                                      },
                                      "Value": "Net_totex_available_for_cost_sharing_reconciliation___base_standard_cost_sharing___real.WR"
                                    },
                                    {
                                      "Key": {
                                        "$type": "ModelMakerEngine.MMElements, ModelMakerEngine",
                                        "$values": [
                                          {
                                            "$id": "40",
                                            "$type": "ModelMakerEngine.MMElement, ModelMakerEngine",
                                            "Parent": {
                                              "$ref": "2"
                                            },
                                            "Name": "WN"
                                          }
                                        ]
                                      },
                                      "Value": "Net_totex_available_for_cost_sharing_reconciliation___base_standard_cost_sharing___real.WN"
                                    },
                                    {
                                      "Key": {
                                        "$type": "ModelMakerEngine.MMElements, ModelMakerEngine",
                                        "$values": [
                                          {
                                            "$id": "41",
                                            "$type": "ModelMakerEngine.MMElement, ModelMakerEngine",
                                            "Parent": {
                                              "$ref": "2"
                                            },
                                            "Name": "WWN"
                                          }
                                        ]
                                      },
                                      "Value": "Net_totex_available_for_cost_sharing_reconciliation___base_standard_cost_sharing___real.WWN"
                                    },
                                    {
                                      "Key": {
                                        "$type": "ModelMakerEngine.MMElements, ModelMakerEngine",
                                        "$values": [
                                          {
                                            "$id": "42",
                                            "$type": "ModelMakerEngine.MMElement, ModelMakerEngine",
                                            "Parent": {
                                              "$ref": "2"
                                            },
                                            "Name": "BIO"
                                          }
                                        ]
                                      },
                                      "Value": "Net_totex_available_for_cost_sharing_reconciliation___base_standard_cost_sharing___real.BIO"
                                    },
                                    {
                                      "Key": {
                                        "$type": "ModelMakerEngine.MMElements, ModelMakerEngine",
                                        "$values": [
                                          {
                                            "$id": "43",
                                            "$type": "ModelMakerEngine.MMElement, ModelMakerEngine",
                                            "Parent": {
                                              "$ref": "2"
                                            },
                                            "Name": "ADDN1"
                                          }
                                        ]
                                      },
                                      "Value": "Net_totex_available_for_cost_sharing_reconciliation___base_standard_cost_sharing___real.ADDN1"
                                    },
                                    {
                                      "Key": {
                                        "$type": "ModelMakerEngine.MMElements, ModelMakerEngine",
                                        "$values": [
                                          {
                                            "$id": "44",
                                            "$type": "ModelMakerEngine.MMElement, ModelMakerEngine",
                                            "Parent": {
                                              "$ref": "2"
                                            },
                                            "Name": "ADDN2"
                                          }
                                        ]
                                      },
                                      "Value": "Net_totex_available_for_cost_sharing_reconciliation___base_standard_cost_sharing___real.ADDN2"
                                    },
                                    {
                                      "Key": {
                                        "$type": "ModelMakerEngine.MMElements, ModelMakerEngine",
                                        "$values": [
                                          {
                                            "$id": "45",
                                            "$type": "ModelMakerEngine.MMElement, ModelMakerEngine",
                                            "Parent": {
                                              "$ref": "2"
                                            },
                                            "Name": "WN+"
                                          }
                                        ]
                                      },
                                      "Value": "Net_totex_allowance_available_for_cost_sharing___standard_base_cost_sharing___real.WN."
                                    },
                                    {
                                      "Key": {
                                        "$type": "ModelMakerEngine.MMElements, ModelMakerEngine",
                                        "$values": [
                                          {
                                            "$ref": "5"
                                          }
                                        ]
                                      },
                                      "Value": "Net_totex_allowance_available_for_cost_sharing___standard_base_cost_sharing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4f4a439-1fd5-4910-bb00-c2157d4a5218",
                                "Dimensions": {
                                  "$type": "ModelMakerEngine.MMDimensions, ModelMakerEngine",
                                  "$values": [
                                    {
                                      "$ref": "2"
                                    }
                                  ]
                                },
                                "EquationOBXInternal": null,
                                "NameOfGroup": "Inputs.Net totex for cost sharing reconciliation",
                                "EquationToParse": "",
                                "MostRecentExpectedUnitErrors": null,
                                "Units": {
                                  "$id": "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usiness_rates___real.WR"
                                    },
                                    {
                                      "Key": {
                                        "$type": "ModelMakerEngine.MMElements, ModelMakerEngine",
                                        "$values": [
                                          {
                                            "$ref": "40"
                                          }
                                        ]
                                      },
                                      "Value": "Net_totex_available_for_cost_sharing_reconciliation___business_rates___real.WN"
                                    },
                                    {
                                      "Key": {
                                        "$type": "ModelMakerEngine.MMElements, ModelMakerEngine",
                                        "$values": [
                                          {
                                            "$ref": "41"
                                          }
                                        ]
                                      },
                                      "Value": "Net_totex_available_for_cost_sharing_reconciliation___business_rates___real.WWN"
                                    },
                                    {
                                      "Key": {
                                        "$type": "ModelMakerEngine.MMElements, ModelMakerEngine",
                                        "$values": [
                                          {
                                            "$ref": "42"
                                          }
                                        ]
                                      },
                                      "Value": "Net_totex_available_for_cost_sharing_reconciliation___business_rates___real.BIO"
                                    },
                                    {
                                      "Key": {
                                        "$type": "ModelMakerEngine.MMElements, ModelMakerEngine",
                                        "$values": [
                                          {
                                            "$ref": "43"
                                          }
                                        ]
                                      },
                                      "Value": "Net_totex_available_for_cost_sharing_reconciliation___business_rates___real.ADDN1"
                                    },
                                    {
                                      "Key": {
                                        "$type": "ModelMakerEngine.MMElements, ModelMakerEngine",
                                        "$values": [
                                          {
                                            "$ref": "44"
                                          }
                                        ]
                                      },
                                      "Value": "Net_totex_available_for_cost_sharing_reconciliation___business_rates___real.ADDN2"
                                    },
                                    {
                                      "Key": {
                                        "$type": "ModelMakerEngine.MMElements, ModelMakerEngine",
                                        "$values": [
                                          {
                                            "$ref": "45"
                                          }
                                        ]
                                      },
                                      "Value": "Net_totex_allowance_available_for_cost_sharing___business_rates___real.WN."
                                    },
                                    {
                                      "Key": {
                                        "$type": "ModelMakerEngine.MMElements, ModelMakerEngine",
                                        "$values": [
                                          {
                                            "$ref": "5"
                                          }
                                        ]
                                      },
                                      "Value": "Net_totex_allowance_available_for_cost_sharing___business_rates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54d3ef6-3793-4171-abf0-ae8514763ab7",
                                "Dimensions": {
                                  "$type": "ModelMakerEngine.MMDimensions, ModelMakerEngine",
                                  "$values": [
                                    {
                                      "$ref": "2"
                                    }
                                  ]
                                },
                                "EquationOBXInternal": null,
                                "NameOfGroup": "Inputs.Net totex for cost sharing reconciliation.Base costs",
                                "EquationToParse": "",
                                "MostRecentExpectedUnitErrors": null,
                                "Units": {
                                  "$ref": "46"
                                },
                                "Name": "Totex allowance for cost sharing - business 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usiness_rates___real.WR"
                                    },
                                    {
                                      "Key": {
                                        "$type": "ModelMakerEngine.MMElements, ModelMakerEngine",
                                        "$values": [
                                          {
                                            "$ref": "40"
                                          }
                                        ]
                                      },
                                      "Value": "Net_totex_available_for_cost_sharing_reconciliation___business_rates___real.WN"
                                    },
                                    {
                                      "Key": {
                                        "$type": "ModelMakerEngine.MMElements, ModelMakerEngine",
                                        "$values": [
                                          {
                                            "$ref": "41"
                                          }
                                        ]
                                      },
                                      "Value": "Net_totex_available_for_cost_sharing_reconciliation___business_rates___real.WWN"
                                    },
                                    {
                                      "Key": {
                                        "$type": "ModelMakerEngine.MMElements, ModelMakerEngine",
                                        "$values": [
                                          {
                                            "$ref": "42"
                                          }
                                        ]
                                      },
                                      "Value": "Net_totex_available_for_cost_sharing_reconciliation___business_rates___real.BIO"
                                    },
                                    {
                                      "Key": {
                                        "$type": "ModelMakerEngine.MMElements, ModelMakerEngine",
                                        "$values": [
                                          {
                                            "$ref": "43"
                                          }
                                        ]
                                      },
                                      "Value": "Net_totex_available_for_cost_sharing_reconciliation___business_rates___real.ADDN1"
                                    },
                                    {
                                      "Key": {
                                        "$type": "ModelMakerEngine.MMElements, ModelMakerEngine",
                                        "$values": [
                                          {
                                            "$ref": "44"
                                          }
                                        ]
                                      },
                                      "Value": "Net_totex_available_for_cost_sharing_reconciliation___business_rates___real.ADDN2"
                                    },
                                    {
                                      "Key": {
                                        "$type": "ModelMakerEngine.MMElements, ModelMakerEngine",
                                        "$values": [
                                          {
                                            "$ref": "45"
                                          }
                                        ]
                                      },
                                      "Value": "Net_totex_allowance_available_for_cost_sharing___abstraction___real.WN."
                                    },
                                    {
                                      "Key": {
                                        "$type": "ModelMakerEngine.MMElements, ModelMakerEngine",
                                        "$values": [
                                          {
                                            "$ref": "5"
                                          }
                                        ]
                                      },
                                      "Value": "Net_totex_allowance_available_for_cost_sharing___abstraction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65564e6-b78c-4c25-b5be-755cfefe22c4",
                                "Dimensions": {
                                  "$type": "ModelMakerEngine.MMDimensions, ModelMakerEngine",
                                  "$values": [
                                    {
                                      "$ref": "2"
                                    }
                                  ]
                                },
                                "EquationOBXInternal": null,
                                "NameOfGroup": "Inputs.Net totex for cost sharing reconciliation.Allowances.Base costs",
                                "EquationToParse": "",
                                "MostRecentExpectedUnitErrors": null,
                                "Units": {
                                  "$id": "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abstraction & discharge consent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costs",
                          "DisplayName": "Base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0",
                          "$type": "ModelMaker.GroupNode, ModelMaker",
                          "TabOrHeaderColour": "",
                          "CollapsedByDefault": false,
                          "Comment": "",
                          "NameOfGroup": "Inputs.Net totex for cost sharing reconciliation",
                          "YPosition": 1,
                          "Folded": true,
                          "Font": null,
                          "Children": {
                            "$type": "ModelMaker.GroupNodeChildCollection, ModelMaker",
                            "$values": [
                              {
                                "$id": "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ase_standard_cost_sharing___real.WR"
                                    },
                                    {
                                      "Key": {
                                        "$type": "ModelMakerEngine.MMElements, ModelMakerEngine",
                                        "$values": [
                                          {
                                            "$ref": "40"
                                          }
                                        ]
                                      },
                                      "Value": "Net_totex_available_for_cost_sharing_reconciliation___base_standard_cost_sharing___real.WN"
                                    },
                                    {
                                      "Key": {
                                        "$type": "ModelMakerEngine.MMElements, ModelMakerEngine",
                                        "$values": [
                                          {
                                            "$ref": "41"
                                          }
                                        ]
                                      },
                                      "Value": "Net_totex_available_for_cost_sharing_reconciliation___base_standard_cost_sharing___real.WWN"
                                    },
                                    {
                                      "Key": {
                                        "$type": "ModelMakerEngine.MMElements, ModelMakerEngine",
                                        "$values": [
                                          {
                                            "$ref": "42"
                                          }
                                        ]
                                      },
                                      "Value": "Net_totex_available_for_cost_sharing_reconciliation___base_standard_cost_sharing___real.BIO"
                                    },
                                    {
                                      "Key": {
                                        "$type": "ModelMakerEngine.MMElements, ModelMakerEngine",
                                        "$values": [
                                          {
                                            "$ref": "43"
                                          }
                                        ]
                                      },
                                      "Value": "Net_totex_available_for_cost_sharing_reconciliation___base_standard_cost_sharing___real.ADDN1"
                                    },
                                    {
                                      "Key": {
                                        "$type": "ModelMakerEngine.MMElements, ModelMakerEngine",
                                        "$values": [
                                          {
                                            "$ref": "44"
                                          }
                                        ]
                                      },
                                      "Value": "Net_totex_available_for_cost_sharing_reconciliation___base_standard_cost_sharing___real.ADDN2"
                                    },
                                    {
                                      "Key": {
                                        "$type": "ModelMakerEngine.MMElements, ModelMakerEngine",
                                        "$values": [
                                          {
                                            "$ref": "45"
                                          }
                                        ]
                                      },
                                      "Value": "Net_totex_allowance_available_for_cost_sharing___standard_enhancement_cost_sharing___real.WN."
                                    },
                                    {
                                      "Key": {
                                        "$type": "ModelMakerEngine.MMElements, ModelMakerEngine",
                                        "$values": [
                                          {
                                            "$ref": "5"
                                          }
                                        ]
                                      },
                                      "Value": "Net_totex_allowance_available_for_cost_sharing___standard_enhancement_cost_sharing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de6bbfd-7f50-4df9-86f5-108875e26f4c",
                                "Dimensions": {
                                  "$type": "ModelMakerEngine.MMDimensions, ModelMakerEngine",
                                  "$values": [
                                    {
                                      "$ref": "2"
                                    }
                                  ]
                                },
                                "EquationOBXInternal": null,
                                "NameOfGroup": "Inputs.Net totex for cost sharing reconciliation.Allowances.Enhancement costs",
                                "EquationToParse": "",
                                "MostRecentExpectedUnitErrors": null,
                                "Units": {
                                  "$id": "5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llowance_available_for_cost_sharing___IED___real.WR"
                                    },
                                    {
                                      "Key": {
                                        "$type": "ModelMakerEngine.MMElements, ModelMakerEngine",
                                        "$values": [
                                          {
                                            "$ref": "40"
                                          }
                                        ]
                                      },
                                      "Value": "Net_totex_allowance_available_for_cost_sharing___IED___real.WN"
                                    },
                                    {
                                      "Key": {
                                        "$type": "ModelMakerEngine.MMElements, ModelMakerEngine",
                                        "$values": [
                                          {
                                            "$ref": "41"
                                          }
                                        ]
                                      },
                                      "Value": "Net_totex_allowance_available_for_cost_sharing___IED___real.WWN"
                                    },
                                    {
                                      "Key": {
                                        "$type": "ModelMakerEngine.MMElements, ModelMakerEngine",
                                        "$values": [
                                          {
                                            "$ref": "42"
                                          }
                                        ]
                                      },
                                      "Value": "Net_totex_allowance_available_for_cost_sharing___IED___real.BIO"
                                    },
                                    {
                                      "Key": {
                                        "$type": "ModelMakerEngine.MMElements, ModelMakerEngine",
                                        "$values": [
                                          {
                                            "$ref": "43"
                                          }
                                        ]
                                      },
                                      "Value": "Net_totex_allowance_available_for_cost_sharing___IED___real.ADDN1"
                                    },
                                    {
                                      "Key": {
                                        "$type": "ModelMakerEngine.MMElements, ModelMakerEngine",
                                        "$values": [
                                          {
                                            "$ref": "44"
                                          }
                                        ]
                                      },
                                      "Value": "Net_totex_allowance_available_for_cost_sharing___IED___real.ADDN2"
                                    },
                                    {
                                      "Key": {
                                        "$type": "ModelMakerEngine.MMElements, ModelMakerEngine",
                                        "$values": [
                                          {
                                            "$ref": "45"
                                          }
                                        ]
                                      },
                                      "Value": "Net_totex_allowance_available_for_cost_sharing___IED___real.WN."
                                    },
                                    {
                                      "Key": {
                                        "$type": "ModelMakerEngine.MMElements, ModelMakerEngine",
                                        "$values": [
                                          {
                                            "$ref": "5"
                                          }
                                        ]
                                      },
                                      "Value": "Net_totex_allowance_available_for_cost_sharing___IED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c87645e-50a7-45ea-b73e-d7cc3520cef9",
                                "Dimensions": {
                                  "$type": "ModelMakerEngine.MMDimensions, ModelMakerEngine",
                                  "$values": [
                                    {
                                      "$ref": "2"
                                    }
                                  ]
                                },
                                "EquationOBXInternal": null,
                                "NameOfGroup": "Inputs.Net totex for cost sharing reconciliation.Enhancement costs",
                                "EquationToParse": "",
                                "MostRecentExpectedUnitErrors": null,
                                "Units": {
                                  "$id": "5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Net_totex_allowance_available_for_cost_sharing___CWQM___investigations___real.WR"
                                    },
                                    {
                                      "Key": {
                                        "$type": "ModelMakerEngine.MMElements, ModelMakerEngine",
                                        "$values": [
                                          {
                                            "$ref": "4"
                                          }
                                        ]
                                      },
                                      "Value": "Net_totex_allowance_available_for_cost_sharing___CWQM___investigations___real.WN."
                                    },
                                    {
                                      "Key": {
                                        "$type": "ModelMakerEngine.MMElements, ModelMakerEngine",
                                        "$values": [
                                          {
                                            "$ref": "5"
                                          }
                                        ]
                                      },
                                      "Value": "Net_totex_allowance_available_for_cost_sharing___CWQM___investigations___real.WWN."
                                    },
                                    {
                                      "Key": {
                                        "$type": "ModelMakerEngine.MMElements, ModelMakerEngine",
                                        "$values": [
                                          {
                                            "$ref": "6"
                                          }
                                        ]
                                      },
                                      "Value": "Net_totex_allowance_available_for_cost_sharing___CWQM___investigations___real.BIO"
                                    },
                                    {
                                      "Key": {
                                        "$type": "ModelMakerEngine.MMElements, ModelMakerEngine",
                                        "$values": [
                                          {
                                            "$ref": "7"
                                          }
                                        ]
                                      },
                                      "Value": "Net_totex_allowance_available_for_cost_sharing___CWQM___investigations___real.ADDN1"
                                    },
                                    {
                                      "Key": {
                                        "$type": "ModelMakerEngine.MMElements, ModelMakerEngine",
                                        "$values": [
                                          {
                                            "$ref": "8"
                                          }
                                        ]
                                      },
                                      "Value": "Net_totex_allowance_available_for_cost_sharing___CWQM___investigation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829cc07-4f23-417d-a264-18df77b94698",
                                "Dimensions": {
                                  "$type": "ModelMakerEngine.MMDimensions, ModelMakerEngine",
                                  "$values": [
                                    {
                                      "$ref": "2"
                                    }
                                  ]
                                },
                                "EquationOBXInternal": null,
                                "NameOfGroup": "Inputs.Net totex for cost sharing reconciliation.Allowances.Enhancement costs",
                                "EquationToParse": "",
                                "MostRecentExpectedUnitErrors": null,
                                "Units": {
                                  "$id": "5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delivery_mechanism_allowance___real.WR"
                                    },
                                    {
                                      "Key": {
                                        "$type": "ModelMakerEngine.MMElements, ModelMakerEngine",
                                        "$values": [
                                          {
                                            "$ref": "40"
                                          }
                                        ]
                                      },
                                      "Value": "Net_totex_available_for_cost_sharing_reconciliation___delivery_mechanism_allowance___real.WN"
                                    },
                                    {
                                      "Key": {
                                        "$type": "ModelMakerEngine.MMElements, ModelMakerEngine",
                                        "$values": [
                                          {
                                            "$ref": "41"
                                          }
                                        ]
                                      },
                                      "Value": "Net_totex_available_for_cost_sharing_reconciliation___delivery_mechanism_allowance___real.WWN"
                                    },
                                    {
                                      "Key": {
                                        "$type": "ModelMakerEngine.MMElements, ModelMakerEngine",
                                        "$values": [
                                          {
                                            "$ref": "42"
                                          }
                                        ]
                                      },
                                      "Value": "Net_totex_available_for_cost_sharing_reconciliation___delivery_mechanism_allowance___real.BIO"
                                    },
                                    {
                                      "Key": {
                                        "$type": "ModelMakerEngine.MMElements, ModelMakerEngine",
                                        "$values": [
                                          {
                                            "$ref": "43"
                                          }
                                        ]
                                      },
                                      "Value": "Net_totex_available_for_cost_sharing_reconciliation___delivery_mechanism_allowance___real.ADDN1"
                                    },
                                    {
                                      "Key": {
                                        "$type": "ModelMakerEngine.MMElements, ModelMakerEngine",
                                        "$values": [
                                          {
                                            "$ref": "44"
                                          }
                                        ]
                                      },
                                      "Value": "Net_totex_available_for_cost_sharing_reconciliation___delivery_mechanism_allowance___real.ADDN2"
                                    },
                                    {
                                      "Key": {
                                        "$type": "ModelMakerEngine.MMElements, ModelMakerEngine",
                                        "$values": [
                                          {
                                            "$ref": "45"
                                          }
                                        ]
                                      },
                                      "Value": "Net_totex_allowance_available_for_cost_sharing___delivery_mechanism_allowance___real.WN."
                                    },
                                    {
                                      "Key": {
                                        "$type": "ModelMakerEngine.MMElements, ModelMakerEngine",
                                        "$values": [
                                          {
                                            "$ref": "5"
                                          }
                                        ]
                                      },
                                      "Value": "Net_totex_allowance_available_for_cost_sharing___delivery_mechanism_allowance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c5599f3-e098-4a4f-9802-1440207c9b5d",
                                "Dimensions": {
                                  "$type": "ModelMakerEngine.MMDimensions, ModelMakerEngine",
                                  "$values": [
                                    {
                                      "$ref": "2"
                                    }
                                  ]
                                },
                                "EquationOBXInternal": null,
                                "NameOfGroup": "Inputs.Net totex for cost sharing reconciliation.Enhancement costs",
                                "EquationToParse": "",
                                "MostRecentExpectedUnitErrors": null,
                                "Units": {
                                  "$ref": "54"
                                },
                                "Name": "Totex allowance for cost sharing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SRO_gated_allowances___real.WR"
                                    },
                                    {
                                      "Key": {
                                        "$type": "ModelMakerEngine.MMElements, ModelMakerEngine",
                                        "$values": [
                                          {
                                            "$ref": "40"
                                          }
                                        ]
                                      },
                                      "Value": "Net_totex_available_for_cost_sharing_reconciliation___SRO_gated_allowances___real.WN"
                                    },
                                    {
                                      "Key": {
                                        "$type": "ModelMakerEngine.MMElements, ModelMakerEngine",
                                        "$values": [
                                          {
                                            "$ref": "41"
                                          }
                                        ]
                                      },
                                      "Value": "Net_totex_available_for_cost_sharing_reconciliation___SRO_gated_allowances___real.WWN"
                                    },
                                    {
                                      "Key": {
                                        "$type": "ModelMakerEngine.MMElements, ModelMakerEngine",
                                        "$values": [
                                          {
                                            "$ref": "42"
                                          }
                                        ]
                                      },
                                      "Value": "Net_totex_available_for_cost_sharing_reconciliation___SRO_gated_allowances___real.BIO"
                                    },
                                    {
                                      "Key": {
                                        "$type": "ModelMakerEngine.MMElements, ModelMakerEngine",
                                        "$values": [
                                          {
                                            "$ref": "43"
                                          }
                                        ]
                                      },
                                      "Value": "Net_totex_available_for_cost_sharing_reconciliation___SRO_gated_allowances___real.ADDN1"
                                    },
                                    {
                                      "Key": {
                                        "$type": "ModelMakerEngine.MMElements, ModelMakerEngine",
                                        "$values": [
                                          {
                                            "$ref": "44"
                                          }
                                        ]
                                      },
                                      "Value": "Net_totex_available_for_cost_sharing_reconciliation___SRO_gated_allowances___real.ADDN2"
                                    },
                                    {
                                      "Key": {
                                        "$type": "ModelMakerEngine.MMElements, ModelMakerEngine",
                                        "$values": [
                                          {
                                            "$ref": "45"
                                          }
                                        ]
                                      },
                                      "Value": "Net_totex_allowance_available_for_cost_sharing___SRO_gated_allowances___real.WN."
                                    },
                                    {
                                      "Key": {
                                        "$type": "ModelMakerEngine.MMElements, ModelMakerEngine",
                                        "$values": [
                                          {
                                            "$ref": "5"
                                          }
                                        ]
                                      },
                                      "Value": "Net_totex_allowance_available_for_cost_sharing___SRO_gated_allowances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a3091eb-73ac-481b-9569-dc8d7233acb4",
                                "Dimensions": {
                                  "$type": "ModelMakerEngine.MMDimensions, ModelMakerEngine",
                                  "$values": [
                                    {
                                      "$ref": "2"
                                    }
                                  ]
                                },
                                "EquationOBXInternal": null,
                                "NameOfGroup": "Inputs.Net totex for cost sharing reconciliation.Enhancement costs",
                                "EquationToParse": "",
                                "MostRecentExpectedUnitErrors": null,
                                "Units": {
                                  "$ref": "54"
                                },
                                "Name": "Bespoke IDoK allowance for cost sharing - PFA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SRO_contingent_allowances___real.WR"
                                    },
                                    {
                                      "Key": {
                                        "$type": "ModelMakerEngine.MMElements, ModelMakerEngine",
                                        "$values": [
                                          {
                                            "$ref": "40"
                                          }
                                        ]
                                      },
                                      "Value": "Net_totex_available_for_cost_sharing_reconciliation___SRO_contingent_allowances___real.WN"
                                    },
                                    {
                                      "Key": {
                                        "$type": "ModelMakerEngine.MMElements, ModelMakerEngine",
                                        "$values": [
                                          {
                                            "$ref": "41"
                                          }
                                        ]
                                      },
                                      "Value": "Net_totex_available_for_cost_sharing_reconciliation___SRO_contingent_allowances___real.WWN"
                                    },
                                    {
                                      "Key": {
                                        "$type": "ModelMakerEngine.MMElements, ModelMakerEngine",
                                        "$values": [
                                          {
                                            "$ref": "42"
                                          }
                                        ]
                                      },
                                      "Value": "Net_totex_available_for_cost_sharing_reconciliation___SRO_contingent_allowances___real.BIO"
                                    },
                                    {
                                      "Key": {
                                        "$type": "ModelMakerEngine.MMElements, ModelMakerEngine",
                                        "$values": [
                                          {
                                            "$ref": "43"
                                          }
                                        ]
                                      },
                                      "Value": "Net_totex_available_for_cost_sharing_reconciliation___SRO_contingent_allowances___real.ADDN1"
                                    },
                                    {
                                      "Key": {
                                        "$type": "ModelMakerEngine.MMElements, ModelMakerEngine",
                                        "$values": [
                                          {
                                            "$ref": "44"
                                          }
                                        ]
                                      },
                                      "Value": "Net_totex_available_for_cost_sharing_reconciliation___SRO_contingent_allowances___real.ADDN2"
                                    },
                                    {
                                      "Key": {
                                        "$type": "ModelMakerEngine.MMElements, ModelMakerEngine",
                                        "$values": [
                                          {
                                            "$ref": "45"
                                          }
                                        ]
                                      },
                                      "Value": "Net_totex_allowance_available_for_cost_sharing___SRO_contingent_allowances___real.WN."
                                    },
                                    {
                                      "Key": {
                                        "$type": "ModelMakerEngine.MMElements, ModelMakerEngine",
                                        "$values": [
                                          {
                                            "$ref": "5"
                                          }
                                        ]
                                      },
                                      "Value": "Net_totex_allowance_available_for_cost_sharing___SRO_contingent_allowances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37a56fd-d64b-41f9-b3b0-a490528f74c5",
                                "Dimensions": {
                                  "$type": "ModelMakerEngine.MMDimensions, ModelMakerEngine",
                                  "$values": [
                                    {
                                      "$ref": "2"
                                    }
                                  ]
                                },
                                "EquationOBXInternal": null,
                                "NameOfGroup": "Inputs.Net totex for cost sharing reconciliation.Enhancement costs",
                                "EquationToParse": "",
                                "MostRecentExpectedUnitErrors": null,
                                "Units": {
                                  "$ref": "54"
                                },
                                "Name": "Bespoke IDoK allowance for cost sharing - cyb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large_non_complex_schemes___real.WR"
                                    },
                                    {
                                      "Key": {
                                        "$type": "ModelMakerEngine.MMElements, ModelMakerEngine",
                                        "$values": [
                                          {
                                            "$ref": "40"
                                          }
                                        ]
                                      },
                                      "Value": "Net_totex_available_for_cost_sharing_reconciliation___large_non_complex_schemes___real.WN"
                                    },
                                    {
                                      "Key": {
                                        "$type": "ModelMakerEngine.MMElements, ModelMakerEngine",
                                        "$values": [
                                          {
                                            "$ref": "41"
                                          }
                                        ]
                                      },
                                      "Value": "Net_totex_available_for_cost_sharing_reconciliation___large_non_complex_schemes___real.WWN"
                                    },
                                    {
                                      "Key": {
                                        "$type": "ModelMakerEngine.MMElements, ModelMakerEngine",
                                        "$values": [
                                          {
                                            "$ref": "42"
                                          }
                                        ]
                                      },
                                      "Value": "Net_totex_available_for_cost_sharing_reconciliation___large_non_complex_schemes___real.BIO"
                                    },
                                    {
                                      "Key": {
                                        "$type": "ModelMakerEngine.MMElements, ModelMakerEngine",
                                        "$values": [
                                          {
                                            "$ref": "43"
                                          }
                                        ]
                                      },
                                      "Value": "Net_totex_available_for_cost_sharing_reconciliation___large_non_complex_schemes___real.ADDN1"
                                    },
                                    {
                                      "Key": {
                                        "$type": "ModelMakerEngine.MMElements, ModelMakerEngine",
                                        "$values": [
                                          {
                                            "$ref": "44"
                                          }
                                        ]
                                      },
                                      "Value": "Net_totex_available_for_cost_sharing_reconciliation___large_non_complex_schemes___real.ADDN2"
                                    },
                                    {
                                      "Key": {
                                        "$type": "ModelMakerEngine.MMElements, ModelMakerEngine",
                                        "$values": [
                                          {
                                            "$ref": "45"
                                          }
                                        ]
                                      },
                                      "Value": "Net_totex_allowance_available_for_cost_sharing___large_non_complex_schemes___real.WN."
                                    },
                                    {
                                      "Key": {
                                        "$type": "ModelMakerEngine.MMElements, ModelMakerEngine",
                                        "$values": [
                                          {
                                            "$ref": "5"
                                          }
                                        ]
                                      },
                                      "Value": "Net_totex_allowance_available_for_cost_sharing___enhanced_engagement_and_cost_sharing_schemes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d8810dc-ae7a-4886-8ee4-9c953c8d375c",
                                "Dimensions": {
                                  "$type": "ModelMakerEngine.MMDimensions, ModelMakerEngine",
                                  "$values": [
                                    {
                                      "$ref": "2"
                                    }
                                  ]
                                },
                                "EquationOBXInternal": null,
                                "NameOfGroup": "Inputs.Net totex for cost sharing reconciliation.Enhancement costs",
                                "EquationToParse": "",
                                "MostRecentExpectedUnitErrors": null,
                                "Units": {
                                  "$ref": "54"
                                },
                                "Name": "Totex allowance for cost sharing - enhanced engagement schem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large_complex_schemes_contingent_allowances___real.WR"
                                    },
                                    {
                                      "Key": {
                                        "$type": "ModelMakerEngine.MMElements, ModelMakerEngine",
                                        "$values": [
                                          {
                                            "$ref": "40"
                                          }
                                        ]
                                      },
                                      "Value": "Net_totex_available_for_cost_sharing_reconciliation___large_complex_schemes_contingent_allowances___real.WN"
                                    },
                                    {
                                      "Key": {
                                        "$type": "ModelMakerEngine.MMElements, ModelMakerEngine",
                                        "$values": [
                                          {
                                            "$ref": "41"
                                          }
                                        ]
                                      },
                                      "Value": "Net_totex_available_for_cost_sharing_reconciliation___large_complex_schemes_contingent_allowances___real.WWN"
                                    },
                                    {
                                      "Key": {
                                        "$type": "ModelMakerEngine.MMElements, ModelMakerEngine",
                                        "$values": [
                                          {
                                            "$ref": "42"
                                          }
                                        ]
                                      },
                                      "Value": "Net_totex_available_for_cost_sharing_reconciliation___large_complex_schemes_contingent_allowances___real.BIO"
                                    },
                                    {
                                      "Key": {
                                        "$type": "ModelMakerEngine.MMElements, ModelMakerEngine",
                                        "$values": [
                                          {
                                            "$ref": "43"
                                          }
                                        ]
                                      },
                                      "Value": "Net_totex_available_for_cost_sharing_reconciliation___large_complex_schemes_contingent_allowances___real.ADDN1"
                                    },
                                    {
                                      "Key": {
                                        "$type": "ModelMakerEngine.MMElements, ModelMakerEngine",
                                        "$values": [
                                          {
                                            "$ref": "44"
                                          }
                                        ]
                                      },
                                      "Value": "Net_totex_available_for_cost_sharing_reconciliation___large_complex_schemes_contingent_allowances___real.ADDN2"
                                    },
                                    {
                                      "Key": {
                                        "$type": "ModelMakerEngine.MMElements, ModelMakerEngine",
                                        "$values": [
                                          {
                                            "$ref": "45"
                                          }
                                        ]
                                      },
                                      "Value": "Net_totex_allowance_available_for_cost_sharing___large_complex_schemes_contingent_allowances___real.WN."
                                    },
                                    {
                                      "Key": {
                                        "$type": "ModelMakerEngine.MMElements, ModelMakerEngine",
                                        "$values": [
                                          {
                                            "$ref": "5"
                                          }
                                        ]
                                      },
                                      "Value": "Net_totex_allowance_available_for_cost_sharing___large_schemes_gated_process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32e166a-e899-496d-b371-80a01b5b8a3c",
                                "Dimensions": {
                                  "$type": "ModelMakerEngine.MMDimensions, ModelMakerEngine",
                                  "$values": [
                                    {
                                      "$ref": "2"
                                    }
                                  ]
                                },
                                "EquationOBXInternal": null,
                                "NameOfGroup": "Inputs.Net totex for cost sharing reconciliation.Enhancement costs",
                                "EquationToParse": "",
                                "MostRecentExpectedUnitErrors": null,
                                "Units": {
                                  "$ref": "54"
                                },
                                "Name": "Totex allowance for cost sharing - large schemes gated proces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Thames_Water_gated_allowance___real.WR"
                                    },
                                    {
                                      "Key": {
                                        "$type": "ModelMakerEngine.MMElements, ModelMakerEngine",
                                        "$values": [
                                          {
                                            "$ref": "40"
                                          }
                                        ]
                                      },
                                      "Value": "Net_totex_available_for_cost_sharing_reconciliation___Thames_Water_gated_allowance___real.WN"
                                    },
                                    {
                                      "Key": {
                                        "$type": "ModelMakerEngine.MMElements, ModelMakerEngine",
                                        "$values": [
                                          {
                                            "$ref": "41"
                                          }
                                        ]
                                      },
                                      "Value": "Net_totex_available_for_cost_sharing_reconciliation___Thames_Water_gated_allowance___real.WWN"
                                    },
                                    {
                                      "Key": {
                                        "$type": "ModelMakerEngine.MMElements, ModelMakerEngine",
                                        "$values": [
                                          {
                                            "$ref": "42"
                                          }
                                        ]
                                      },
                                      "Value": "Net_totex_available_for_cost_sharing_reconciliation___Thames_Water_gated_allowance___real.BIO"
                                    },
                                    {
                                      "Key": {
                                        "$type": "ModelMakerEngine.MMElements, ModelMakerEngine",
                                        "$values": [
                                          {
                                            "$ref": "43"
                                          }
                                        ]
                                      },
                                      "Value": "Net_totex_available_for_cost_sharing_reconciliation___Thames_Water_gated_allowance___real.ADDN1"
                                    },
                                    {
                                      "Key": {
                                        "$type": "ModelMakerEngine.MMElements, ModelMakerEngine",
                                        "$values": [
                                          {
                                            "$ref": "44"
                                          }
                                        ]
                                      },
                                      "Value": "Net_totex_available_for_cost_sharing_reconciliation___Thames_Water_gated_allowance___real.ADDN2"
                                    },
                                    {
                                      "Key": {
                                        "$type": "ModelMakerEngine.MMElements, ModelMakerEngine",
                                        "$values": [
                                          {
                                            "$ref": "45"
                                          }
                                        ]
                                      },
                                      "Value": "Net_totex_allowance_available_for_cost_sharing___Thames_Water_gated_allowance___real.WN."
                                    },
                                    {
                                      "Key": {
                                        "$type": "ModelMakerEngine.MMElements, ModelMakerEngine",
                                        "$values": [
                                          {
                                            "$ref": "5"
                                          }
                                        ]
                                      },
                                      "Value": "Net_totex_allowance_available_for_cost_sharing___Thames_Water_gated_allowance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7423114-ce62-4138-9a06-ff3eb7f89a5b",
                                "Dimensions": {
                                  "$type": "ModelMakerEngine.MMDimensions, ModelMakerEngine",
                                  "$values": [
                                    {
                                      "$ref": "2"
                                    }
                                  ]
                                },
                                "EquationOBXInternal": null,
                                "NameOfGroup": "Inputs.Net totex for cost sharing reconciliation.Enhancement costs",
                                "EquationToParse": "",
                                "MostRecentExpectedUnitErrors": null,
                                "Units": {
                                  "$ref": "54"
                                },
                                "Name": "Totex allowance for cost sharing - gated allowance (TMS/SEW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ment costs",
                          "DisplayName": "Enhancement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llowances",
                    "DisplayName": "Allowanc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3",
                    "$type": "ModelMaker.GroupNode, ModelMaker",
                    "TabOrHeaderColour": "",
                    "CollapsedByDefault": false,
                    "Comment": "",
                    "NameOfGroup": "Inputs.Net totex for cost sharing reconciliation",
                    "YPosition": 1,
                    "Folded": false,
                    "Font": null,
                    "Children": {
                      "$type": "ModelMaker.GroupNodeChildCollection, ModelMaker",
                      "$values": [
                        {
                          "$id": "64",
                          "$type": "ModelMaker.GroupNode, ModelMaker",
                          "TabOrHeaderColour": "",
                          "CollapsedByDefault": false,
                          "Comment": "",
                          "NameOfGroup": "Inputs.Net totex for cost sharing reconciliation.PCDs",
                          "YPosition": 0,
                          "Folded": false,
                          "Font": null,
                          "Children": {
                            "$type": "ModelMaker.GroupNodeChildCollection, ModelMaker",
                            "$values": [
                              {
                                "$id": "65",
                                "$type": "ModelMaker.GroupNode, ModelMaker",
                                "TabOrHeaderColour": "",
                                "CollapsedByDefault": false,
                                "Comment": "",
                                "NameOfGroup": "Inputs.Totex for cost sharing reconciliation.Baseline adjustments.Base costs",
                                "YPosition": 0,
                                "Folded": false,
                                "Font": null,
                                "Children": {
                                  "$type": "ModelMaker.GroupNodeChildCollection, ModelMaker",
                                  "$values": [
                                    {
                                      "$id": "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Forecast_volume_of_sludge.WR"
                                          },
                                          {
                                            "Key": {
                                              "$type": "ModelMakerEngine.MMElements, ModelMakerEngine",
                                              "$values": [
                                                {
                                                  "$ref": "4"
                                                }
                                              ]
                                            },
                                            "Value": "Forecast_volume_of_sludge.WN."
                                          },
                                          {
                                            "Key": {
                                              "$type": "ModelMakerEngine.MMElements, ModelMakerEngine",
                                              "$values": [
                                                {
                                                  "$ref": "5"
                                                }
                                              ]
                                            },
                                            "Value": "Forecast_volume_of_sludge.WWN."
                                          },
                                          {
                                            "Key": {
                                              "$type": "ModelMakerEngine.MMElements, ModelMakerEngine",
                                              "$values": [
                                                {
                                                  "$ref": "6"
                                                }
                                              ]
                                            },
                                            "Value": "Forecast_volume_of_sludge.BIO"
                                          },
                                          {
                                            "Key": {
                                              "$type": "ModelMakerEngine.MMElements, ModelMakerEngine",
                                              "$values": [
                                                {
                                                  "$ref": "7"
                                                }
                                              ]
                                            },
                                            "Value": "Forecast_volume_of_sludge.ADDN1"
                                          },
                                          {
                                            "Key": {
                                              "$type": "ModelMakerEngine.MMElements, ModelMakerEngine",
                                              "$values": [
                                                {
                                                  "$ref": "8"
                                                }
                                              ]
                                            },
                                            "Value": "Forecast_volume_of_sludg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f58c236-9d06-4b9b-9006-dc507884694d",
                                      "Dimensions": {
                                        "$type": "ModelMakerEngine.MMDimensions, ModelMakerEngine",
                                        "$values": [
                                          {
                                            "$ref": "2"
                                          }
                                        ]
                                      },
                                      "EquationOBXInternal": null,
                                      "NameOfGroup": "Inputs.Totex for cost sharing reconciliation.Baseline adjustments.Base costs.Bioresources variable cost allowance adjustment",
                                      "EquationToParse": "",
                                      "MostRecentExpectedUnitErrors": null,
                                      "Units": {
                                        "$id": "67",
                                        "$type": "ModelMaker.Unit, ModelMaker",
                                        "DefaultNumberFormat": 5,
                                        "NumberFormatOverride": null,
                                        "MatchAnything": false,
                                        "ExternalRepresentation": "ttds",
                                        "ItemsOnTop": {
                                          "$type": "System.Collections.Generic.List`1[[System.String, mscorlib]], mscorlib",
                                          "$values": [
                                            "ttds"
                                          ]
                                        },
                                        "ItemsOnBottom": {
                                          "$type": "System.Collections.Generic.List`1[[System.String, mscorlib]], mscorlib",
                                          "$values": []
                                        },
                                        "IsCurrency": false,
                                        "ContainsSMU": false,
                                        "IsDimensionless": false,
                                        "InsertRowTotal": true,
                                        "IgnoreWhenDeterminingExpectedUnits": false
                                      },
                                      "Name": "Forecast volume of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ctual_volume_of_sludge.WR"
                                          },
                                          {
                                            "Key": {
                                              "$type": "ModelMakerEngine.MMElements, ModelMakerEngine",
                                              "$values": [
                                                {
                                                  "$ref": "4"
                                                }
                                              ]
                                            },
                                            "Value": "Actual_volume_of_sludge.WN."
                                          },
                                          {
                                            "Key": {
                                              "$type": "ModelMakerEngine.MMElements, ModelMakerEngine",
                                              "$values": [
                                                {
                                                  "$ref": "5"
                                                }
                                              ]
                                            },
                                            "Value": "Actual_volume_of_sludge.WWN."
                                          },
                                          {
                                            "Key": {
                                              "$type": "ModelMakerEngine.MMElements, ModelMakerEngine",
                                              "$values": [
                                                {
                                                  "$ref": "6"
                                                }
                                              ]
                                            },
                                            "Value": "Actual_volume_of_sludge.BIO"
                                          },
                                          {
                                            "Key": {
                                              "$type": "ModelMakerEngine.MMElements, ModelMakerEngine",
                                              "$values": [
                                                {
                                                  "$ref": "7"
                                                }
                                              ]
                                            },
                                            "Value": "Actual_volume_of_sludge.ADDN1"
                                          },
                                          {
                                            "Key": {
                                              "$type": "ModelMakerEngine.MMElements, ModelMakerEngine",
                                              "$values": [
                                                {
                                                  "$ref": "8"
                                                }
                                              ]
                                            },
                                            "Value": "Actual_volume_of_sludg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03b1802-02a5-4bff-bf80-5c4b70ac3001",
                                      "Dimensions": {
                                        "$type": "ModelMakerEngine.MMDimensions, ModelMakerEngine",
                                        "$values": [
                                          {
                                            "$ref": "2"
                                          }
                                        ]
                                      },
                                      "EquationOBXInternal": null,
                                      "NameOfGroup": "Inputs.Totex for cost sharing reconciliation.Baseline adjustments.Base costs.Bioresources variable cost allowance adjustment",
                                      "EquationToParse": "",
                                      "MostRecentExpectedUnitErrors": null,
                                      "Units": {
                                        "$ref": "67"
                                      },
                                      "Name": "Actual volume of slud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ioresources variable cost allowance adjustment",
                                "DisplayName": "Bioresources variable cost allowanc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69",
                                "$type": "ModelMaker.GroupNode, ModelMaker",
                                "TabOrHeaderColour": "",
                                "CollapsedByDefault": false,
                                "Comment": "",
                                "NameOfGroup": "Inputs.Net totex for cost sharing reconciliation.PCDs.Base costs",
                                "YPosition": 1,
                                "Folded": false,
                                "Font": null,
                                "Children": {
                                  "$type": "ModelMaker.GroupNodeChildCollection, ModelMaker",
                                  "$values": [
                                    {
                                      "$id": "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71",
                                                  "$type": "ModelMakerEngine.MMElement, ModelMakerEngine",
                                                  "Parent": {
                                                    "$ref": "2"
                                                  },
                                                  "Name": "WR"
                                                }
                                              ]
                                            },
                                            "Value": "Price_control_deliverables_adjustment___standard_base___time_incentive_PCDs___real.WR"
                                          },
                                          {
                                            "Key": {
                                              "$type": "ModelMakerEngine.MMElements, ModelMakerEngine",
                                              "$values": [
                                                {
                                                  "$ref": "45"
                                                }
                                              ]
                                            },
                                            "Value": "Price_control_deliverables_adjustment___standard_base___time_incentive_PCDs___real.WN."
                                          },
                                          {
                                            "Key": {
                                              "$type": "ModelMakerEngine.MMElements, ModelMakerEngine",
                                              "$values": [
                                                {
                                                  "$ref": "5"
                                                }
                                              ]
                                            },
                                            "Value": "Price_control_deliverables_adjustment___standard_base___time_incentive_PCDs___real.WWN."
                                          },
                                          {
                                            "Key": {
                                              "$type": "ModelMakerEngine.MMElements, ModelMakerEngine",
                                              "$values": [
                                                {
                                                  "$ref": "6"
                                                }
                                              ]
                                            },
                                            "Value": "Price_control_deliverables_adjustment___standard_base___time_incentive_PCDs___real.BIO"
                                          },
                                          {
                                            "Key": {
                                              "$type": "ModelMakerEngine.MMElements, ModelMakerEngine",
                                              "$values": [
                                                {
                                                  "$ref": "7"
                                                }
                                              ]
                                            },
                                            "Value": "Price_control_deliverables_adjustment___standard_base___time_incentive_PCDs___real.ADDN1"
                                          },
                                          {
                                            "Key": {
                                              "$type": "ModelMakerEngine.MMElements, ModelMakerEngine",
                                              "$values": [
                                                {
                                                  "$ref": "8"
                                                }
                                              ]
                                            },
                                            "Value": "Price_control_deliverables_adjustment___standard_base___time_incentive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dcc39c8-d7bc-4e1b-9a94-69b01ec3ffa3",
                                      "Dimensions": {
                                        "$type": "ModelMakerEngine.MMDimensions, ModelMakerEngine",
                                        "$values": [
                                          {
                                            "$ref": "2"
                                          }
                                        ]
                                      },
                                      "EquationOBXInternal": null,
                                      "NameOfGroup": "Inputs.Net totex for cost sharing reconciliation.PCDs.Base costs",
                                      "EquationToParse": "",
                                      "MostRecentExpectedUnitErrors": null,
                                      "Units": {
                                        "$id": "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standard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PE adjustments",
                                "DisplayName": "Time incentive PCD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73",
                                "$type": "ModelMaker.GroupNode, ModelMaker",
                                "TabOrHeaderColour": "",
                                "CollapsedByDefault": false,
                                "Comment": "",
                                "NameOfGroup": "Inputs.Net totex for cost sharing reconciliation.PCDs.Base costs",
                                "YPosition": 2,
                                "Folded": false,
                                "Font": null,
                                "Children": {
                                  "$type": "ModelMaker.GroupNodeChildCollection, ModelMaker",
                                  "$values": [
                                    {
                                      "$id": "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standard_base___other_PCDs___real.WR"
                                          },
                                          {
                                            "Key": {
                                              "$type": "ModelMakerEngine.MMElements, ModelMakerEngine",
                                              "$values": [
                                                {
                                                  "$ref": "45"
                                                }
                                              ]
                                            },
                                            "Value": "Price_control_deliverables_adjustment___standard_base___other_PCDs___real.WN."
                                          },
                                          {
                                            "Key": {
                                              "$type": "ModelMakerEngine.MMElements, ModelMakerEngine",
                                              "$values": [
                                                {
                                                  "$ref": "5"
                                                }
                                              ]
                                            },
                                            "Value": "Price_control_deliverables_adjustment___standard_base___other_PCDs___real.WWN."
                                          },
                                          {
                                            "Key": {
                                              "$type": "ModelMakerEngine.MMElements, ModelMakerEngine",
                                              "$values": [
                                                {
                                                  "$ref": "6"
                                                }
                                              ]
                                            },
                                            "Value": "Price_control_deliverables_adjustment___standard_base___other_PCDs___real.BIO"
                                          },
                                          {
                                            "Key": {
                                              "$type": "ModelMakerEngine.MMElements, ModelMakerEngine",
                                              "$values": [
                                                {
                                                  "$ref": "7"
                                                }
                                              ]
                                            },
                                            "Value": "Price_control_deliverables_adjustment___standard_base___other_PCDs___real.ADDN1"
                                          },
                                          {
                                            "Key": {
                                              "$type": "ModelMakerEngine.MMElements, ModelMakerEngine",
                                              "$values": [
                                                {
                                                  "$ref": "8"
                                                }
                                              ]
                                            },
                                            "Value": "Price_control_deliverables_adjustment___standard_base___other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67ee49-abfb-4146-a3e1-f7ce4ef59a87",
                                      "Dimensions": {
                                        "$type": "ModelMakerEngine.MMDimensions, ModelMakerEngine",
                                        "$values": [
                                          {
                                            "$ref": "2"
                                          }
                                        ]
                                      },
                                      "EquationOBXInternal": null,
                                      "NameOfGroup": "Inputs.Net totex for cost sharing reconciliation.PCDs.Base costs",
                                      "EquationToParse": "",
                                      "MostRecentExpectedUnitErrors": null,
                                      "Units": {
                                        "$id": "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standard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CD adjustments",
                                "DisplayName": "Non-delivery PCD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76",
                                "$type": "ModelMaker.GroupNode, ModelMaker",
                                "TabOrHeaderColour": "",
                                "CollapsedByDefault": false,
                                "Comment": "",
                                "NameOfGroup": "Inputs.Totex for cost sharing reconciliation.Baseline adjustments.Base costs",
                                "YPosition": 3,
                                "Folded": false,
                                "Font": null,
                                "Children": {
                                  "$type": "ModelMaker.GroupNodeChildCollection, ModelMaker",
                                  "$values": [
                                    {
                                      "$id": "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Asset_health.WR"
                                          },
                                          {
                                            "Key": {
                                              "$type": "ModelMakerEngine.MMElements, ModelMakerEngine",
                                              "$values": [
                                                {
                                                  "$ref": "4"
                                                }
                                              ]
                                            },
                                            "Value": "Asset_health.WN."
                                          },
                                          {
                                            "Key": {
                                              "$type": "ModelMakerEngine.MMElements, ModelMakerEngine",
                                              "$values": [
                                                {
                                                  "$ref": "5"
                                                }
                                              ]
                                            },
                                            "Value": "Asset_health.WWN."
                                          },
                                          {
                                            "Key": {
                                              "$type": "ModelMakerEngine.MMElements, ModelMakerEngine",
                                              "$values": [
                                                {
                                                  "$ref": "6"
                                                }
                                              ]
                                            },
                                            "Value": "Asset_health.BIO"
                                          },
                                          {
                                            "Key": {
                                              "$type": "ModelMakerEngine.MMElements, ModelMakerEngine",
                                              "$values": [
                                                {
                                                  "$ref": "7"
                                                }
                                              ]
                                            },
                                            "Value": "Asset_health.ADDN1"
                                          },
                                          {
                                            "Key": {
                                              "$type": "ModelMakerEngine.MMElements, ModelMakerEngine",
                                              "$values": [
                                                {
                                                  "$ref": "8"
                                                }
                                              ]
                                            },
                                            "Value": "Asset_health.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5982f1e-8532-4b92-b50b-ecbcde32e62d",
                                      "Dimensions": {
                                        "$type": "ModelMakerEngine.MMDimensions, ModelMakerEngine",
                                        "$values": [
                                          {
                                            "$ref": "2"
                                          }
                                        ]
                                      },
                                      "EquationOBXInternal": null,
                                      "NameOfGroup": "Inputs.Net totex for cost sharing reconciliation.Allowances.Base costs",
                                      "EquationToParse": "",
                                      "MostRecentExpectedUnitErrors": null,
                                      "Units": {
                                        "$id": "7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sset health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sset health",
                                "DisplayName": "Asset health",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79",
                                "$type": "ModelMaker.GroupNode, ModelMaker",
                                "TabOrHeaderColour": "",
                                "CollapsedByDefault": false,
                                "Comment": "",
                                "NameOfGroup": "Inputs.Totex for cost sharing reconciliation.PCD & RPE adjustments.Base costs",
                                "YPosition": 4,
                                "Folded": false,
                                "Font": null,
                                "Children": {
                                  "$type": "ModelMaker.GroupNodeChildCollection, ModelMaker",
                                  "$values": [
                                    {
                                      "$id": "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Performance_related_pay_recovery_adjustment_mechanism_adjustment___real.WR"
                                          },
                                          {
                                            "Key": {
                                              "$type": "ModelMakerEngine.MMElements, ModelMakerEngine",
                                              "$values": [
                                                {
                                                  "$ref": "4"
                                                }
                                              ]
                                            },
                                            "Value": "Performance_related_pay_recovery_adjustment_mechanism_adjustment___real.WN."
                                          },
                                          {
                                            "Key": {
                                              "$type": "ModelMakerEngine.MMElements, ModelMakerEngine",
                                              "$values": [
                                                {
                                                  "$ref": "5"
                                                }
                                              ]
                                            },
                                            "Value": "Performance_related_pay_recovery_adjustment_mechanism_adjustment___real.WWN."
                                          },
                                          {
                                            "Key": {
                                              "$type": "ModelMakerEngine.MMElements, ModelMakerEngine",
                                              "$values": [
                                                {
                                                  "$ref": "6"
                                                }
                                              ]
                                            },
                                            "Value": "Performance_related_pay_recovery_adjustment_mechanism_adjustment___real.BIO"
                                          },
                                          {
                                            "Key": {
                                              "$type": "ModelMakerEngine.MMElements, ModelMakerEngine",
                                              "$values": [
                                                {
                                                  "$ref": "7"
                                                }
                                              ]
                                            },
                                            "Value": "Performance_related_pay_recovery_adjustment_mechanism_adjustment___real.ADDN1"
                                          },
                                          {
                                            "Key": {
                                              "$type": "ModelMakerEngine.MMElements, ModelMakerEngine",
                                              "$values": [
                                                {
                                                  "$ref": "8"
                                                }
                                              ]
                                            },
                                            "Value": "Performance_related_pay_recovery_adjustment_mechanism_adjustment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c4a8c3d-f287-47e4-ae9f-0ad5724bb5e1",
                                      "Dimensions": {
                                        "$type": "ModelMakerEngine.MMDimensions, ModelMakerEngine",
                                        "$values": [
                                          {
                                            "$ref": "2"
                                          }
                                        ]
                                      },
                                      "EquationOBXInternal": null,
                                      "NameOfGroup": "Inputs.Totex for cost sharing reconciliation.PCD & RPE adjustments.Base costs.Performance related pay recovery adjustment",
                                      "EquationToParse": "",
                                      "MostRecentExpectedUnitErrors": null,
                                      "Units": {
                                        "$id": "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erformance related pay recovery adjustment mechanism adjustment - nominal (negativ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erformance related pay recovery adjustment",
                                "DisplayName": "Performance related pay recovery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costs",
                          "DisplayName": "Base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82",
                          "$type": "ModelMaker.GroupNode, ModelMaker",
                          "TabOrHeaderColour": "",
                          "CollapsedByDefault": false,
                          "Comment": "",
                          "NameOfGroup": "Inputs.Net totex for cost sharing reconciliation.PCDs",
                          "YPosition": 1,
                          "Folded": false,
                          "Font": null,
                          "Children": {
                            "$type": "ModelMaker.GroupNodeChildCollection, ModelMaker",
                            "$values": [
                              {
                                "$id": "83",
                                "$type": "ModelMaker.GroupNode, ModelMaker",
                                "TabOrHeaderColour": "",
                                "CollapsedByDefault": false,
                                "Comment": "",
                                "NameOfGroup": "Inputs.Net totex for cost sharing reconciliation.PCDs.Enhancement costs",
                                "YPosition": 0,
                                "Folded": true,
                                "Font": null,
                                "Children": {
                                  "$type": "ModelMaker.GroupNodeChildCollection, ModelMaker",
                                  "$values": [
                                    {
                                      "$id": "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standard_enhancement___time_incentive_PCDs___real.WR"
                                          },
                                          {
                                            "Key": {
                                              "$type": "ModelMakerEngine.MMElements, ModelMakerEngine",
                                              "$values": [
                                                {
                                                  "$ref": "45"
                                                }
                                              ]
                                            },
                                            "Value": "Price_control_deliverables_adjustment___standard_enhancement___time_incentive_PCDs___real.WN."
                                          },
                                          {
                                            "Key": {
                                              "$type": "ModelMakerEngine.MMElements, ModelMakerEngine",
                                              "$values": [
                                                {
                                                  "$ref": "5"
                                                }
                                              ]
                                            },
                                            "Value": "Price_control_deliverables_adjustment___standard_enhancement___time_incentive_PCDs___real.WWN."
                                          },
                                          {
                                            "Key": {
                                              "$type": "ModelMakerEngine.MMElements, ModelMakerEngine",
                                              "$values": [
                                                {
                                                  "$ref": "6"
                                                }
                                              ]
                                            },
                                            "Value": "Price_control_deliverables_adjustment___standard_enhancement___time_incentive_PCDs___real.BIO"
                                          },
                                          {
                                            "Key": {
                                              "$type": "ModelMakerEngine.MMElements, ModelMakerEngine",
                                              "$values": [
                                                {
                                                  "$ref": "7"
                                                }
                                              ]
                                            },
                                            "Value": "Price_control_deliverables_adjustment___standard_enhancement___time_incentive_PCDs___real.ADDN1"
                                          },
                                          {
                                            "Key": {
                                              "$type": "ModelMakerEngine.MMElements, ModelMakerEngine",
                                              "$values": [
                                                {
                                                  "$ref": "8"
                                                }
                                              ]
                                            },
                                            "Value": "Price_control_deliverables_adjustment___standard_enhancement___time_incentive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8a636b6-1f77-474d-8752-38f79e19a3c3",
                                      "Dimensions": {
                                        "$type": "ModelMakerEngine.MMDimensions, ModelMakerEngine",
                                        "$values": [
                                          {
                                            "$ref": "2"
                                          }
                                        ]
                                      },
                                      "EquationOBXInternal": null,
                                      "NameOfGroup": "Inputs.Net totex for cost sharing reconciliation.PCDs.Enhancement costs",
                                      "EquationToParse": "",
                                      "MostRecentExpectedUnitErrors": null,
                                      "Units": {
                                        "$id": "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standard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IED___time_incentive_PCDs___real.WR"
                                          },
                                          {
                                            "Key": {
                                              "$type": "ModelMakerEngine.MMElements, ModelMakerEngine",
                                              "$values": [
                                                {
                                                  "$ref": "45"
                                                }
                                              ]
                                            },
                                            "Value": "Price_control_deliverables_adjustment___IED___time_incentive_PCDs___real.WN."
                                          },
                                          {
                                            "Key": {
                                              "$type": "ModelMakerEngine.MMElements, ModelMakerEngine",
                                              "$values": [
                                                {
                                                  "$ref": "5"
                                                }
                                              ]
                                            },
                                            "Value": "Price_control_deliverables_adjustment___IED___time_incentive_PCDs___real.WWN."
                                          },
                                          {
                                            "Key": {
                                              "$type": "ModelMakerEngine.MMElements, ModelMakerEngine",
                                              "$values": [
                                                {
                                                  "$ref": "6"
                                                }
                                              ]
                                            },
                                            "Value": "Price_control_deliverables_adjustment___IED___time_incentive_PCDs___real.BIO"
                                          },
                                          {
                                            "Key": {
                                              "$type": "ModelMakerEngine.MMElements, ModelMakerEngine",
                                              "$values": [
                                                {
                                                  "$ref": "7"
                                                }
                                              ]
                                            },
                                            "Value": "Price_control_deliverables_adjustment___IED___time_incentive_PCDs___real.ADDN1"
                                          },
                                          {
                                            "Key": {
                                              "$type": "ModelMakerEngine.MMElements, ModelMakerEngine",
                                              "$values": [
                                                {
                                                  "$ref": "8"
                                                }
                                              ]
                                            },
                                            "Value": "Price_control_deliverables_adjustment___IED___time_incentive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72da62f-75b9-4780-9dbd-636d77b95deb",
                                      "Dimensions": {
                                        "$type": "ModelMakerEngine.MMDimensions, ModelMakerEngine",
                                        "$values": [
                                          {
                                            "$ref": "2"
                                          }
                                        ]
                                      },
                                      "EquationOBXInternal": null,
                                      "NameOfGroup": "Inputs.Net totex for cost sharing reconciliation.PCDs.Enhancement costs",
                                      "EquationToParse": "",
                                      "MostRecentExpectedUnitErrors": null,
                                      "Units": {
                                        "$id": "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delivery_mechanism_allowance___time_incentive_PCDs___real.WR"
                                          },
                                          {
                                            "Key": {
                                              "$type": "ModelMakerEngine.MMElements, ModelMakerEngine",
                                              "$values": [
                                                {
                                                  "$ref": "45"
                                                }
                                              ]
                                            },
                                            "Value": "Price_control_deliverables_adjustment___delivery_mechanism_allowance___time_incentive_PCDs___real.WN."
                                          },
                                          {
                                            "Key": {
                                              "$type": "ModelMakerEngine.MMElements, ModelMakerEngine",
                                              "$values": [
                                                {
                                                  "$ref": "5"
                                                }
                                              ]
                                            },
                                            "Value": "Price_control_deliverables_adjustment___delivery_mechanism_allowance___time_incentive_PCDs___real.WWN."
                                          },
                                          {
                                            "Key": {
                                              "$type": "ModelMakerEngine.MMElements, ModelMakerEngine",
                                              "$values": [
                                                {
                                                  "$ref": "6"
                                                }
                                              ]
                                            },
                                            "Value": "Price_control_deliverables_adjustment___delivery_mechanism_allowance___time_incentive_PCDs___real.BIO"
                                          },
                                          {
                                            "Key": {
                                              "$type": "ModelMakerEngine.MMElements, ModelMakerEngine",
                                              "$values": [
                                                {
                                                  "$ref": "7"
                                                }
                                              ]
                                            },
                                            "Value": "Price_control_deliverables_adjustment___delivery_mechanism_allowance___time_incentive_PCDs___real.ADDN1"
                                          },
                                          {
                                            "Key": {
                                              "$type": "ModelMakerEngine.MMElements, ModelMakerEngine",
                                              "$values": [
                                                {
                                                  "$ref": "8"
                                                }
                                              ]
                                            },
                                            "Value": "Price_control_deliverables_adjustment___delivery_mechanism_allowance___time_incentive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08c88b3-64da-4a47-afe8-0d80a48ebc38",
                                      "Dimensions": {
                                        "$type": "ModelMakerEngine.MMDimensions, ModelMakerEngine",
                                        "$values": [
                                          {
                                            "$ref": "2"
                                          }
                                        ]
                                      },
                                      "EquationOBXInternal": null,
                                      "NameOfGroup": "Inputs.Net totex for cost sharing reconciliation.PCDs.Enhancement costs.Time incentive PCDs",
                                      "EquationToParse": "",
                                      "MostRecentExpectedUnitErrors": null,
                                      "Units": {
                                        "$id": "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delivery_mechanism_allowance___time_incentive_PCDs___real.WR"
                                          },
                                          {
                                            "Key": {
                                              "$type": "ModelMakerEngine.MMElements, ModelMakerEngine",
                                              "$values": [
                                                {
                                                  "$ref": "45"
                                                }
                                              ]
                                            },
                                            "Value": "Price_control_deliverables_adjustment___delivery_mechanism_allowance___time_incentive_PCDs___real.WN."
                                          },
                                          {
                                            "Key": {
                                              "$type": "ModelMakerEngine.MMElements, ModelMakerEngine",
                                              "$values": [
                                                {
                                                  "$ref": "5"
                                                }
                                              ]
                                            },
                                            "Value": "Price_control_deliverables_adjustment___delivery_mechanism_allowance___time_incentive_PCDs___real.WWN."
                                          },
                                          {
                                            "Key": {
                                              "$type": "ModelMakerEngine.MMElements, ModelMakerEngine",
                                              "$values": [
                                                {
                                                  "$ref": "6"
                                                }
                                              ]
                                            },
                                            "Value": "Price_control_deliverables_adjustment___delivery_mechanism_allowance___time_incentive_PCDs___real.BIO"
                                          },
                                          {
                                            "Key": {
                                              "$type": "ModelMakerEngine.MMElements, ModelMakerEngine",
                                              "$values": [
                                                {
                                                  "$ref": "7"
                                                }
                                              ]
                                            },
                                            "Value": "Price_control_deliverables_adjustment___delivery_mechanism_allowance___time_incentive_PCDs___real.ADDN1"
                                          },
                                          {
                                            "Key": {
                                              "$type": "ModelMakerEngine.MMElements, ModelMakerEngine",
                                              "$values": [
                                                {
                                                  "$ref": "8"
                                                }
                                              ]
                                            },
                                            "Value": "Price_control_deliverables_adjustment___delivery_mechanism_allowance___time_incentive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a5c908e-8b0a-4907-800a-c6704f8abb9c",
                                      "Dimensions": {
                                        "$type": "ModelMakerEngine.MMDimensions, ModelMakerEngine",
                                        "$values": [
                                          {
                                            "$ref": "2"
                                          }
                                        ]
                                      },
                                      "EquationOBXInternal": null,
                                      "NameOfGroup": "Inputs.Net totex for cost sharing reconciliation.PCDs.Enhancement costs",
                                      "EquationToParse": "",
                                      "MostRecentExpectedUnitErrors": null,
                                      "Units": {
                                        "$id": "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al price effects adjustment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PE adjustments",
                                "DisplayName": "Time incentive PCD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92",
                                "$type": "ModelMaker.GroupNode, ModelMaker",
                                "TabOrHeaderColour": "",
                                "CollapsedByDefault": false,
                                "Comment": "",
                                "NameOfGroup": "Inputs.Net totex for cost sharing reconciliation.PCDs.Enhancement costs",
                                "YPosition": 1,
                                "Folded": true,
                                "Font": null,
                                "Children": {
                                  "$type": "ModelMaker.GroupNodeChildCollection, ModelMaker",
                                  "$values": [
                                    {
                                      "$id": "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standard_enhancement___other_PCDs___real.WR"
                                          },
                                          {
                                            "Key": {
                                              "$type": "ModelMakerEngine.MMElements, ModelMakerEngine",
                                              "$values": [
                                                {
                                                  "$ref": "45"
                                                }
                                              ]
                                            },
                                            "Value": "Price_control_deliverables_adjustment___standard_enhancement___other_PCDs___real.WN."
                                          },
                                          {
                                            "Key": {
                                              "$type": "ModelMakerEngine.MMElements, ModelMakerEngine",
                                              "$values": [
                                                {
                                                  "$ref": "5"
                                                }
                                              ]
                                            },
                                            "Value": "Price_control_deliverables_adjustment___standard_enhancement___other_PCDs___real.WWN."
                                          },
                                          {
                                            "Key": {
                                              "$type": "ModelMakerEngine.MMElements, ModelMakerEngine",
                                              "$values": [
                                                {
                                                  "$ref": "6"
                                                }
                                              ]
                                            },
                                            "Value": "Price_control_deliverables_adjustment___standard_enhancement___other_PCDs___real.BIO"
                                          },
                                          {
                                            "Key": {
                                              "$type": "ModelMakerEngine.MMElements, ModelMakerEngine",
                                              "$values": [
                                                {
                                                  "$ref": "7"
                                                }
                                              ]
                                            },
                                            "Value": "Price_control_deliverables_adjustment___standard_enhancement___other_PCDs___real.ADDN1"
                                          },
                                          {
                                            "Key": {
                                              "$type": "ModelMakerEngine.MMElements, ModelMakerEngine",
                                              "$values": [
                                                {
                                                  "$ref": "8"
                                                }
                                              ]
                                            },
                                            "Value": "Price_control_deliverables_adjustment___standard_enhancement___other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af7446b-c703-4499-b406-7c9fef2a63fd",
                                      "Dimensions": {
                                        "$type": "ModelMakerEngine.MMDimensions, ModelMakerEngine",
                                        "$values": [
                                          {
                                            "$ref": "2"
                                          }
                                        ]
                                      },
                                      "EquationOBXInternal": null,
                                      "NameOfGroup": "Inputs.Net totex for cost sharing reconciliation.PCDs.Enhancement costs",
                                      "EquationToParse": "",
                                      "MostRecentExpectedUnitErrors": null,
                                      "Units": {
                                        "$id": "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standard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IED___other_PCDs___real.WR"
                                          },
                                          {
                                            "Key": {
                                              "$type": "ModelMakerEngine.MMElements, ModelMakerEngine",
                                              "$values": [
                                                {
                                                  "$ref": "45"
                                                }
                                              ]
                                            },
                                            "Value": "Price_control_deliverables_adjustment___IED___other_PCDs___real.WN."
                                          },
                                          {
                                            "Key": {
                                              "$type": "ModelMakerEngine.MMElements, ModelMakerEngine",
                                              "$values": [
                                                {
                                                  "$ref": "5"
                                                }
                                              ]
                                            },
                                            "Value": "Price_control_deliverables_adjustment___IED___other_PCDs___real.WWN."
                                          },
                                          {
                                            "Key": {
                                              "$type": "ModelMakerEngine.MMElements, ModelMakerEngine",
                                              "$values": [
                                                {
                                                  "$ref": "6"
                                                }
                                              ]
                                            },
                                            "Value": "Price_control_deliverables_adjustment___IED___other_PCDs___real.BIO"
                                          },
                                          {
                                            "Key": {
                                              "$type": "ModelMakerEngine.MMElements, ModelMakerEngine",
                                              "$values": [
                                                {
                                                  "$ref": "7"
                                                }
                                              ]
                                            },
                                            "Value": "Price_control_deliverables_adjustment___IED___other_PCDs___real.ADDN1"
                                          },
                                          {
                                            "Key": {
                                              "$type": "ModelMakerEngine.MMElements, ModelMakerEngine",
                                              "$values": [
                                                {
                                                  "$ref": "8"
                                                }
                                              ]
                                            },
                                            "Value": "Price_control_deliverables_adjustment___IED___other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0e22463-f36c-42d4-a2d0-9975329e1a56",
                                      "Dimensions": {
                                        "$type": "ModelMakerEngine.MMDimensions, ModelMakerEngine",
                                        "$values": [
                                          {
                                            "$ref": "2"
                                          }
                                        ]
                                      },
                                      "EquationOBXInternal": null,
                                      "NameOfGroup": "Inputs.Net totex for cost sharing reconciliation.PCDs.Enhancement costs",
                                      "EquationToParse": "",
                                      "MostRecentExpectedUnitErrors": null,
                                      "Units": {
                                        "$id": "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delivery_mechanism_allowance___other_PCDs___real.WR"
                                          },
                                          {
                                            "Key": {
                                              "$type": "ModelMakerEngine.MMElements, ModelMakerEngine",
                                              "$values": [
                                                {
                                                  "$ref": "45"
                                                }
                                              ]
                                            },
                                            "Value": "Price_control_deliverables_adjustment___delivery_mechanism_allowance___other_PCDs___real.WN."
                                          },
                                          {
                                            "Key": {
                                              "$type": "ModelMakerEngine.MMElements, ModelMakerEngine",
                                              "$values": [
                                                {
                                                  "$ref": "5"
                                                }
                                              ]
                                            },
                                            "Value": "Price_control_deliverables_adjustment___delivery_mechanism_allowance___other_PCDs___real.WWN."
                                          },
                                          {
                                            "Key": {
                                              "$type": "ModelMakerEngine.MMElements, ModelMakerEngine",
                                              "$values": [
                                                {
                                                  "$ref": "6"
                                                }
                                              ]
                                            },
                                            "Value": "Price_control_deliverables_adjustment___delivery_mechanism_allowance___other_PCDs___real.BIO"
                                          },
                                          {
                                            "Key": {
                                              "$type": "ModelMakerEngine.MMElements, ModelMakerEngine",
                                              "$values": [
                                                {
                                                  "$ref": "7"
                                                }
                                              ]
                                            },
                                            "Value": "Price_control_deliverables_adjustment___delivery_mechanism_allowance___other_PCDs___real.ADDN1"
                                          },
                                          {
                                            "Key": {
                                              "$type": "ModelMakerEngine.MMElements, ModelMakerEngine",
                                              "$values": [
                                                {
                                                  "$ref": "8"
                                                }
                                              ]
                                            },
                                            "Value": "Price_control_deliverables_adjustment___delivery_mechanism_allowance___other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4b1009b-71f9-4fd6-8760-605f4114b974",
                                      "Dimensions": {
                                        "$type": "ModelMakerEngine.MMDimensions, ModelMakerEngine",
                                        "$values": [
                                          {
                                            "$ref": "2"
                                          }
                                        ]
                                      },
                                      "EquationOBXInternal": null,
                                      "NameOfGroup": "Inputs.Net totex for cost sharing reconciliation.PCDs.Enhancement costs.Non-delivery PCDs",
                                      "EquationToParse": "",
                                      "MostRecentExpectedUnitErrors": null,
                                      "Units": {
                                        "$id": "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71"
                                                }
                                              ]
                                            },
                                            "Value": "Price_control_deliverables_adjustment___delivery_mechanism_allowance___other_PCDs___real.WR"
                                          },
                                          {
                                            "Key": {
                                              "$type": "ModelMakerEngine.MMElements, ModelMakerEngine",
                                              "$values": [
                                                {
                                                  "$ref": "45"
                                                }
                                              ]
                                            },
                                            "Value": "Price_control_deliverables_adjustment___delivery_mechanism_allowance___other_PCDs___real.WN."
                                          },
                                          {
                                            "Key": {
                                              "$type": "ModelMakerEngine.MMElements, ModelMakerEngine",
                                              "$values": [
                                                {
                                                  "$ref": "5"
                                                }
                                              ]
                                            },
                                            "Value": "Price_control_deliverables_adjustment___delivery_mechanism_allowance___other_PCDs___real.WWN."
                                          },
                                          {
                                            "Key": {
                                              "$type": "ModelMakerEngine.MMElements, ModelMakerEngine",
                                              "$values": [
                                                {
                                                  "$ref": "6"
                                                }
                                              ]
                                            },
                                            "Value": "Price_control_deliverables_adjustment___delivery_mechanism_allowance___other_PCDs___real.BIO"
                                          },
                                          {
                                            "Key": {
                                              "$type": "ModelMakerEngine.MMElements, ModelMakerEngine",
                                              "$values": [
                                                {
                                                  "$ref": "7"
                                                }
                                              ]
                                            },
                                            "Value": "Price_control_deliverables_adjustment___delivery_mechanism_allowance___other_PCDs___real.ADDN1"
                                          },
                                          {
                                            "Key": {
                                              "$type": "ModelMakerEngine.MMElements, ModelMakerEngine",
                                              "$values": [
                                                {
                                                  "$ref": "8"
                                                }
                                              ]
                                            },
                                            "Value": "Price_control_deliverables_adjustment___delivery_mechanism_allowance___other_PCDs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02421d5-cc57-4922-a6ed-b9966a0b26e3",
                                      "Dimensions": {
                                        "$type": "ModelMakerEngine.MMDimensions, ModelMakerEngine",
                                        "$values": [
                                          {
                                            "$ref": "2"
                                          }
                                        ]
                                      },
                                      "EquationOBXInternal": null,
                                      "NameOfGroup": "Inputs.Net totex for cost sharing reconciliation.PCDs.Enhancement costs",
                                      "EquationToParse": "",
                                      "MostRecentExpectedUnitErrors": null,
                                      "Units": {
                                        "$id": "10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rice control deliverables adjustment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CD adjustments",
                                "DisplayName": "Non-delivery PCD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ment costs",
                          "DisplayName": "Enhancement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line adjustments",
                    "DisplayName": "Baseline adjustme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01",
                    "$type": "ModelMaker.GroupNode, ModelMaker",
                    "TabOrHeaderColour": "",
                    "CollapsedByDefault": false,
                    "Comment": "",
                    "NameOfGroup": "Inputs.Net totex for cost sharing reconciliation",
                    "YPosition": 2,
                    "Folded": false,
                    "Font": null,
                    "Children": {
                      "$type": "ModelMaker.GroupNodeChildCollection, ModelMaker",
                      "$values": [
                        {
                          "$id": "102",
                          "$type": "ModelMaker.GroupNode, ModelMaker",
                          "TabOrHeaderColour": "",
                          "CollapsedByDefault": false,
                          "Comment": "",
                          "NameOfGroup": "Inputs.Net totex for cost sharing reconciliation.Actuals",
                          "YPosition": 0,
                          "Folded": false,
                          "Font": null,
                          "Children": {
                            "$type": "ModelMaker.GroupNodeChildCollection, ModelMaker",
                            "$values": [
                              {
                                "$id": "10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ase_standard_cost_sharing___real.WR"
                                    },
                                    {
                                      "Key": {
                                        "$type": "ModelMakerEngine.MMElements, ModelMakerEngine",
                                        "$values": [
                                          {
                                            "$ref": "40"
                                          }
                                        ]
                                      },
                                      "Value": "Net_totex_available_for_cost_sharing_reconciliation___base_standard_cost_sharing___real.WN"
                                    },
                                    {
                                      "Key": {
                                        "$type": "ModelMakerEngine.MMElements, ModelMakerEngine",
                                        "$values": [
                                          {
                                            "$ref": "41"
                                          }
                                        ]
                                      },
                                      "Value": "Net_totex_available_for_cost_sharing_reconciliation___base_standard_cost_sharing___real.WWN"
                                    },
                                    {
                                      "Key": {
                                        "$type": "ModelMakerEngine.MMElements, ModelMakerEngine",
                                        "$values": [
                                          {
                                            "$ref": "42"
                                          }
                                        ]
                                      },
                                      "Value": "Net_totex_available_for_cost_sharing_reconciliation___base_standard_cost_sharing___real.BIO"
                                    },
                                    {
                                      "Key": {
                                        "$type": "ModelMakerEngine.MMElements, ModelMakerEngine",
                                        "$values": [
                                          {
                                            "$ref": "43"
                                          }
                                        ]
                                      },
                                      "Value": "Net_totex_available_for_cost_sharing_reconciliation___base_standard_cost_sharing___real.ADDN1"
                                    },
                                    {
                                      "Key": {
                                        "$type": "ModelMakerEngine.MMElements, ModelMakerEngine",
                                        "$values": [
                                          {
                                            "$ref": "44"
                                          }
                                        ]
                                      },
                                      "Value": "Net_totex_available_for_cost_sharing_reconciliation___base_standard_cost_sharing___real.ADDN2"
                                    },
                                    {
                                      "Key": {
                                        "$type": "ModelMakerEngine.MMElements, ModelMakerEngine",
                                        "$values": [
                                          {
                                            "$ref": "45"
                                          }
                                        ]
                                      },
                                      "Value": "Actual_net_totex_for_cost_sharing_reconciliation___standard_base_cost_sharing___nominal.WN."
                                    },
                                    {
                                      "Key": {
                                        "$type": "ModelMakerEngine.MMElements, ModelMakerEngine",
                                        "$values": [
                                          {
                                            "$ref": "5"
                                          }
                                        ]
                                      },
                                      "Value": "Actual_net_totex_for_cost_sharing_reconciliation___standard_base_cost_sharing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6a1264-1ab3-45c5-acdd-1f76257f7e3a",
                                "Dimensions": {
                                  "$type": "ModelMakerEngine.MMDimensions, ModelMakerEngine",
                                  "$values": [
                                    {
                                      "$ref": "2"
                                    }
                                  ]
                                },
                                "EquationOBXInternal": null,
                                "NameOfGroup": "Inputs.Net totex for cost sharing reconciliation.Actuals",
                                "EquationToParse": "",
                                "MostRecentExpectedUnitErrors": null,
                                "Units": {
                                  "$id": "10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standard base cost sharing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usiness_rates___real.WR"
                                    },
                                    {
                                      "Key": {
                                        "$type": "ModelMakerEngine.MMElements, ModelMakerEngine",
                                        "$values": [
                                          {
                                            "$ref": "40"
                                          }
                                        ]
                                      },
                                      "Value": "Net_totex_available_for_cost_sharing_reconciliation___business_rates___real.WN"
                                    },
                                    {
                                      "Key": {
                                        "$type": "ModelMakerEngine.MMElements, ModelMakerEngine",
                                        "$values": [
                                          {
                                            "$ref": "41"
                                          }
                                        ]
                                      },
                                      "Value": "Net_totex_available_for_cost_sharing_reconciliation___business_rates___real.WWN"
                                    },
                                    {
                                      "Key": {
                                        "$type": "ModelMakerEngine.MMElements, ModelMakerEngine",
                                        "$values": [
                                          {
                                            "$ref": "42"
                                          }
                                        ]
                                      },
                                      "Value": "Net_totex_available_for_cost_sharing_reconciliation___business_rates___real.BIO"
                                    },
                                    {
                                      "Key": {
                                        "$type": "ModelMakerEngine.MMElements, ModelMakerEngine",
                                        "$values": [
                                          {
                                            "$ref": "43"
                                          }
                                        ]
                                      },
                                      "Value": "Net_totex_available_for_cost_sharing_reconciliation___business_rates___real.ADDN1"
                                    },
                                    {
                                      "Key": {
                                        "$type": "ModelMakerEngine.MMElements, ModelMakerEngine",
                                        "$values": [
                                          {
                                            "$ref": "44"
                                          }
                                        ]
                                      },
                                      "Value": "Net_totex_available_for_cost_sharing_reconciliation___business_rates___real.ADDN2"
                                    },
                                    {
                                      "Key": {
                                        "$type": "ModelMakerEngine.MMElements, ModelMakerEngine",
                                        "$values": [
                                          {
                                            "$ref": "45"
                                          }
                                        ]
                                      },
                                      "Value": "Actual_net_totex_for_cost_sharing_reconciliation___business_rates___nominal.WN."
                                    },
                                    {
                                      "Key": {
                                        "$type": "ModelMakerEngine.MMElements, ModelMakerEngine",
                                        "$values": [
                                          {
                                            "$ref": "5"
                                          }
                                        ]
                                      },
                                      "Value": "Actual_net_totex_for_cost_sharing_reconciliation___business_rates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4540cec-9072-410f-ae50-3b8992954e37",
                                "Dimensions": {
                                  "$type": "ModelMakerEngine.MMDimensions, ModelMakerEngine",
                                  "$values": [
                                    {
                                      "$ref": "2"
                                    }
                                  ]
                                },
                                "EquationOBXInternal": null,
                                "NameOfGroup": "Inputs.Net totex for cost sharing reconciliation.Actuals.Base costs",
                                "EquationToParse": "",
                                "MostRecentExpectedUnitErrors": null,
                                "Units": {
                                  "$id": "10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business rates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usiness_rates___real.WR"
                                    },
                                    {
                                      "Key": {
                                        "$type": "ModelMakerEngine.MMElements, ModelMakerEngine",
                                        "$values": [
                                          {
                                            "$ref": "40"
                                          }
                                        ]
                                      },
                                      "Value": "Net_totex_available_for_cost_sharing_reconciliation___business_rates___real.WN"
                                    },
                                    {
                                      "Key": {
                                        "$type": "ModelMakerEngine.MMElements, ModelMakerEngine",
                                        "$values": [
                                          {
                                            "$ref": "41"
                                          }
                                        ]
                                      },
                                      "Value": "Net_totex_available_for_cost_sharing_reconciliation___business_rates___real.WWN"
                                    },
                                    {
                                      "Key": {
                                        "$type": "ModelMakerEngine.MMElements, ModelMakerEngine",
                                        "$values": [
                                          {
                                            "$ref": "42"
                                          }
                                        ]
                                      },
                                      "Value": "Net_totex_available_for_cost_sharing_reconciliation___business_rates___real.BIO"
                                    },
                                    {
                                      "Key": {
                                        "$type": "ModelMakerEngine.MMElements, ModelMakerEngine",
                                        "$values": [
                                          {
                                            "$ref": "43"
                                          }
                                        ]
                                      },
                                      "Value": "Net_totex_available_for_cost_sharing_reconciliation___business_rates___real.ADDN1"
                                    },
                                    {
                                      "Key": {
                                        "$type": "ModelMakerEngine.MMElements, ModelMakerEngine",
                                        "$values": [
                                          {
                                            "$ref": "44"
                                          }
                                        ]
                                      },
                                      "Value": "Net_totex_available_for_cost_sharing_reconciliation___business_rates___real.ADDN2"
                                    },
                                    {
                                      "Key": {
                                        "$type": "ModelMakerEngine.MMElements, ModelMakerEngine",
                                        "$values": [
                                          {
                                            "$ref": "45"
                                          }
                                        ]
                                      },
                                      "Value": "Actual_net_totex_for_cost_sharing_reconciliation___abstraction___nominal.WN."
                                    },
                                    {
                                      "Key": {
                                        "$type": "ModelMakerEngine.MMElements, ModelMakerEngine",
                                        "$values": [
                                          {
                                            "$ref": "5"
                                          }
                                        ]
                                      },
                                      "Value": "Actual_net_totex_for_cost_sharing_reconciliation___abstraction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cd74d4c-636c-4551-90a2-3cef896c9f78",
                                "Dimensions": {
                                  "$type": "ModelMakerEngine.MMDimensions, ModelMakerEngine",
                                  "$values": [
                                    {
                                      "$ref": "2"
                                    }
                                  ]
                                },
                                "EquationOBXInternal": null,
                                "NameOfGroup": "Inputs.Net totex for cost sharing reconciliation.Actuals.Base costs",
                                "EquationToParse": "",
                                "MostRecentExpectedUnitErrors": null,
                                "Units": {
                                  "$id": "1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abstraction & discharge consents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costs",
                          "DisplayName": "Base cos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09",
                          "$type": "ModelMaker.GroupNode, ModelMaker",
                          "TabOrHeaderColour": "",
                          "CollapsedByDefault": false,
                          "Comment": "",
                          "NameOfGroup": "Inputs.Net totex for cost sharing reconciliation.Actuals",
                          "YPosition": 1,
                          "Folded": false,
                          "Font": null,
                          "Children": {
                            "$type": "ModelMaker.GroupNodeChildCollection, ModelMaker",
                            "$values": [
                              {
                                "$id": "1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base_standard_cost_sharing___real.WR"
                                    },
                                    {
                                      "Key": {
                                        "$type": "ModelMakerEngine.MMElements, ModelMakerEngine",
                                        "$values": [
                                          {
                                            "$ref": "40"
                                          }
                                        ]
                                      },
                                      "Value": "Net_totex_available_for_cost_sharing_reconciliation___base_standard_cost_sharing___real.WN"
                                    },
                                    {
                                      "Key": {
                                        "$type": "ModelMakerEngine.MMElements, ModelMakerEngine",
                                        "$values": [
                                          {
                                            "$ref": "41"
                                          }
                                        ]
                                      },
                                      "Value": "Net_totex_available_for_cost_sharing_reconciliation___base_standard_cost_sharing___real.WWN"
                                    },
                                    {
                                      "Key": {
                                        "$type": "ModelMakerEngine.MMElements, ModelMakerEngine",
                                        "$values": [
                                          {
                                            "$ref": "42"
                                          }
                                        ]
                                      },
                                      "Value": "Net_totex_available_for_cost_sharing_reconciliation___base_standard_cost_sharing___real.BIO"
                                    },
                                    {
                                      "Key": {
                                        "$type": "ModelMakerEngine.MMElements, ModelMakerEngine",
                                        "$values": [
                                          {
                                            "$ref": "43"
                                          }
                                        ]
                                      },
                                      "Value": "Net_totex_available_for_cost_sharing_reconciliation___base_standard_cost_sharing___real.ADDN1"
                                    },
                                    {
                                      "Key": {
                                        "$type": "ModelMakerEngine.MMElements, ModelMakerEngine",
                                        "$values": [
                                          {
                                            "$ref": "44"
                                          }
                                        ]
                                      },
                                      "Value": "Net_totex_available_for_cost_sharing_reconciliation___base_standard_cost_sharing___real.ADDN2"
                                    },
                                    {
                                      "Key": {
                                        "$type": "ModelMakerEngine.MMElements, ModelMakerEngine",
                                        "$values": [
                                          {
                                            "$ref": "45"
                                          }
                                        ]
                                      },
                                      "Value": "Actual_net_totex_for_cost_sharing_reconciliation___standard_enhancement_cost_sharing___nominal.WN."
                                    },
                                    {
                                      "Key": {
                                        "$type": "ModelMakerEngine.MMElements, ModelMakerEngine",
                                        "$values": [
                                          {
                                            "$ref": "5"
                                          }
                                        ]
                                      },
                                      "Value": "Actual_net_totex_for_cost_sharing_reconciliation___standard_enhancement_cost_sharing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3857e6d-c84f-4cf8-b1c1-078edc50ef17",
                                "Dimensions": {
                                  "$type": "ModelMakerEngine.MMDimensions, ModelMakerEngine",
                                  "$values": [
                                    {
                                      "$ref": "2"
                                    }
                                  ]
                                },
                                "EquationOBXInternal": null,
                                "NameOfGroup": "Inputs.Net totex for cost sharing reconciliation.Actuals.Enhancement costs",
                                "EquationToParse": "",
                                "MostRecentExpectedUnitErrors": null,
                                "Units": {
                                  "$id": "11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standard enhancement cost sharing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Actual_net_totex_for_cost_sharing_reconciliation___IED___nominal.WR"
                                    },
                                    {
                                      "Key": {
                                        "$type": "ModelMakerEngine.MMElements, ModelMakerEngine",
                                        "$values": [
                                          {
                                            "$ref": "40"
                                          }
                                        ]
                                      },
                                      "Value": "Actual_net_totex_for_cost_sharing_reconciliation___IED___nominal.WN"
                                    },
                                    {
                                      "Key": {
                                        "$type": "ModelMakerEngine.MMElements, ModelMakerEngine",
                                        "$values": [
                                          {
                                            "$ref": "41"
                                          }
                                        ]
                                      },
                                      "Value": "Actual_net_totex_for_cost_sharing_reconciliation___IED___nominal.WWN"
                                    },
                                    {
                                      "Key": {
                                        "$type": "ModelMakerEngine.MMElements, ModelMakerEngine",
                                        "$values": [
                                          {
                                            "$ref": "42"
                                          }
                                        ]
                                      },
                                      "Value": "Actual_net_totex_for_cost_sharing_reconciliation___IED___nominal.BIO"
                                    },
                                    {
                                      "Key": {
                                        "$type": "ModelMakerEngine.MMElements, ModelMakerEngine",
                                        "$values": [
                                          {
                                            "$ref": "43"
                                          }
                                        ]
                                      },
                                      "Value": "Actual_net_totex_for_cost_sharing_reconciliation___IED___nominal.ADDN1"
                                    },
                                    {
                                      "Key": {
                                        "$type": "ModelMakerEngine.MMElements, ModelMakerEngine",
                                        "$values": [
                                          {
                                            "$ref": "44"
                                          }
                                        ]
                                      },
                                      "Value": "Actual_net_totex_for_cost_sharing_reconciliation___IED___nominal.ADDN2"
                                    },
                                    {
                                      "Key": {
                                        "$type": "ModelMakerEngine.MMElements, ModelMakerEngine",
                                        "$values": [
                                          {
                                            "$ref": "45"
                                          }
                                        ]
                                      },
                                      "Value": "Actual_net_totex_for_cost_sharing_reconciliation___IED___nominal.WN."
                                    },
                                    {
                                      "Key": {
                                        "$type": "ModelMakerEngine.MMElements, ModelMakerEngine",
                                        "$values": [
                                          {
                                            "$ref": "5"
                                          }
                                        ]
                                      },
                                      "Value": "Actual_net_totex_for_cost_sharing_reconciliation___IED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e240b35-b27d-4cf7-9017-9d2d75aad8a1",
                                "Dimensions": {
                                  "$type": "ModelMakerEngine.MMDimensions, ModelMakerEngine",
                                  "$values": [
                                    {
                                      "$ref": "2"
                                    }
                                  ]
                                },
                                "EquationOBXInternal": null,
                                "NameOfGroup": "Inputs.Net totex for cost sharing reconciliation.Actuals.Enhancement costs",
                                "EquationToParse": "",
                                "MostRecentExpectedUnitErrors": null,
                                "Units": {
                                  "$id": "11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25:25 cost sharing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delivery_mechanism_allowance___real.WR"
                                    },
                                    {
                                      "Key": {
                                        "$type": "ModelMakerEngine.MMElements, ModelMakerEngine",
                                        "$values": [
                                          {
                                            "$ref": "40"
                                          }
                                        ]
                                      },
                                      "Value": "Net_totex_available_for_cost_sharing_reconciliation___delivery_mechanism_allowance___real.WN"
                                    },
                                    {
                                      "Key": {
                                        "$type": "ModelMakerEngine.MMElements, ModelMakerEngine",
                                        "$values": [
                                          {
                                            "$ref": "41"
                                          }
                                        ]
                                      },
                                      "Value": "Net_totex_available_for_cost_sharing_reconciliation___delivery_mechanism_allowance___real.WWN"
                                    },
                                    {
                                      "Key": {
                                        "$type": "ModelMakerEngine.MMElements, ModelMakerEngine",
                                        "$values": [
                                          {
                                            "$ref": "42"
                                          }
                                        ]
                                      },
                                      "Value": "Net_totex_available_for_cost_sharing_reconciliation___delivery_mechanism_allowance___real.BIO"
                                    },
                                    {
                                      "Key": {
                                        "$type": "ModelMakerEngine.MMElements, ModelMakerEngine",
                                        "$values": [
                                          {
                                            "$ref": "43"
                                          }
                                        ]
                                      },
                                      "Value": "Net_totex_available_for_cost_sharing_reconciliation___delivery_mechanism_allowance___real.ADDN1"
                                    },
                                    {
                                      "Key": {
                                        "$type": "ModelMakerEngine.MMElements, ModelMakerEngine",
                                        "$values": [
                                          {
                                            "$ref": "44"
                                          }
                                        ]
                                      },
                                      "Value": "Net_totex_available_for_cost_sharing_reconciliation___delivery_mechanism_allowance___real.ADDN2"
                                    },
                                    {
                                      "Key": {
                                        "$type": "ModelMakerEngine.MMElements, ModelMakerEngine",
                                        "$values": [
                                          {
                                            "$ref": "45"
                                          }
                                        ]
                                      },
                                      "Value": "Actual_net_totex_for_cost_sharing_reconciliation___delivery_mechanism_allowance___nominal.WN."
                                    },
                                    {
                                      "Key": {
                                        "$type": "ModelMakerEngine.MMElements, ModelMakerEngine",
                                        "$values": [
                                          {
                                            "$ref": "5"
                                          }
                                        ]
                                      },
                                      "Value": "Actual_net_totex_for_cost_sharing_reconciliation___delivery_mechanism_allowance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672f479-8e25-42bd-84a1-6ac41aa258c7",
                                "Dimensions": {
                                  "$type": "ModelMakerEngine.MMDimensions, ModelMakerEngine",
                                  "$values": [
                                    {
                                      "$ref": "2"
                                    }
                                  ]
                                },
                                "EquationOBXInternal": null,
                                "NameOfGroup": "Inputs.Net totex for cost sharing reconciliation.Actuals.Enhancement costs",
                                "EquationToParse": "",
                                "MostRecentExpectedUnitErrors": null,
                                "Units": {
                                  "$id": "11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40:10 cost sharing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delivery_mechanism_allowance___real.WR"
                                    },
                                    {
                                      "Key": {
                                        "$type": "ModelMakerEngine.MMElements, ModelMakerEngine",
                                        "$values": [
                                          {
                                            "$ref": "40"
                                          }
                                        ]
                                      },
                                      "Value": "Net_totex_available_for_cost_sharing_reconciliation___delivery_mechanism_allowance___real.WN"
                                    },
                                    {
                                      "Key": {
                                        "$type": "ModelMakerEngine.MMElements, ModelMakerEngine",
                                        "$values": [
                                          {
                                            "$ref": "41"
                                          }
                                        ]
                                      },
                                      "Value": "Net_totex_available_for_cost_sharing_reconciliation___delivery_mechanism_allowance___real.WWN"
                                    },
                                    {
                                      "Key": {
                                        "$type": "ModelMakerEngine.MMElements, ModelMakerEngine",
                                        "$values": [
                                          {
                                            "$ref": "42"
                                          }
                                        ]
                                      },
                                      "Value": "Net_totex_available_for_cost_sharing_reconciliation___delivery_mechanism_allowance___real.BIO"
                                    },
                                    {
                                      "Key": {
                                        "$type": "ModelMakerEngine.MMElements, ModelMakerEngine",
                                        "$values": [
                                          {
                                            "$ref": "43"
                                          }
                                        ]
                                      },
                                      "Value": "Net_totex_available_for_cost_sharing_reconciliation___delivery_mechanism_allowance___real.ADDN1"
                                    },
                                    {
                                      "Key": {
                                        "$type": "ModelMakerEngine.MMElements, ModelMakerEngine",
                                        "$values": [
                                          {
                                            "$ref": "44"
                                          }
                                        ]
                                      },
                                      "Value": "Net_totex_available_for_cost_sharing_reconciliation___delivery_mechanism_allowance___real.ADDN2"
                                    },
                                    {
                                      "Key": {
                                        "$type": "ModelMakerEngine.MMElements, ModelMakerEngine",
                                        "$values": [
                                          {
                                            "$ref": "45"
                                          }
                                        ]
                                      },
                                      "Value": "Actual_net_totex_for_cost_sharing_reconciliation___delivery_mechanism_allowance___nominal.WN."
                                    },
                                    {
                                      "Key": {
                                        "$type": "ModelMakerEngine.MMElements, ModelMakerEngine",
                                        "$values": [
                                          {
                                            "$ref": "5"
                                          }
                                        ]
                                      },
                                      "Value": "Actual_net_totex_for_cost_sharing_reconciliation___delivery_mechanism_allowance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b0402a3-7837-4d84-8e91-b010ccf81227",
                                "Dimensions": {
                                  "$type": "ModelMakerEngine.MMDimensions, ModelMakerEngine",
                                  "$values": [
                                    {
                                      "$ref": "2"
                                    }
                                  ]
                                },
                                "EquationOBXInternal": null,
                                "NameOfGroup": "Inputs.Net totex for cost sharing reconciliation.Actuals.Enhancement costs",
                                "EquationToParse": "",
                                "MostRecentExpectedUnitErrors": null,
                                "Units": {
                                  "$id": "1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delivery mechanism allowance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SRO_gated_allowances___real.WR"
                                    },
                                    {
                                      "Key": {
                                        "$type": "ModelMakerEngine.MMElements, ModelMakerEngine",
                                        "$values": [
                                          {
                                            "$ref": "40"
                                          }
                                        ]
                                      },
                                      "Value": "Net_totex_available_for_cost_sharing_reconciliation___SRO_gated_allowances___real.WN"
                                    },
                                    {
                                      "Key": {
                                        "$type": "ModelMakerEngine.MMElements, ModelMakerEngine",
                                        "$values": [
                                          {
                                            "$ref": "41"
                                          }
                                        ]
                                      },
                                      "Value": "Net_totex_available_for_cost_sharing_reconciliation___SRO_gated_allowances___real.WWN"
                                    },
                                    {
                                      "Key": {
                                        "$type": "ModelMakerEngine.MMElements, ModelMakerEngine",
                                        "$values": [
                                          {
                                            "$ref": "42"
                                          }
                                        ]
                                      },
                                      "Value": "Net_totex_available_for_cost_sharing_reconciliation___SRO_gated_allowances___real.BIO"
                                    },
                                    {
                                      "Key": {
                                        "$type": "ModelMakerEngine.MMElements, ModelMakerEngine",
                                        "$values": [
                                          {
                                            "$ref": "43"
                                          }
                                        ]
                                      },
                                      "Value": "Net_totex_available_for_cost_sharing_reconciliation___SRO_gated_allowances___real.ADDN1"
                                    },
                                    {
                                      "Key": {
                                        "$type": "ModelMakerEngine.MMElements, ModelMakerEngine",
                                        "$values": [
                                          {
                                            "$ref": "44"
                                          }
                                        ]
                                      },
                                      "Value": "Net_totex_available_for_cost_sharing_reconciliation___SRO_gated_allowances___real.ADDN2"
                                    },
                                    {
                                      "Key": {
                                        "$type": "ModelMakerEngine.MMElements, ModelMakerEngine",
                                        "$values": [
                                          {
                                            "$ref": "45"
                                          }
                                        ]
                                      },
                                      "Value": "Actual_net_totex_for_cost_sharing_reconciliation___SRO_gated_allowances___nominal.WN."
                                    },
                                    {
                                      "Key": {
                                        "$type": "ModelMakerEngine.MMElements, ModelMakerEngine",
                                        "$values": [
                                          {
                                            "$ref": "5"
                                          }
                                        ]
                                      },
                                      "Value": "Actual_net_totex_for_cost_sharing_reconciliation___SRO_gated_allowances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c1ad758-3944-4448-848f-1ba6f72e6096",
                                "Dimensions": {
                                  "$type": "ModelMakerEngine.MMDimensions, ModelMakerEngine",
                                  "$values": [
                                    {
                                      "$ref": "2"
                                    }
                                  ]
                                },
                                "EquationOBXInternal": null,
                                "NameOfGroup": "Inputs.Net totex for cost sharing reconciliation.Actuals.Enhancement costs",
                                "EquationToParse": "",
                                "MostRecentExpectedUnitErrors": null,
                                "Units": {
                                  "$id": "1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PFAS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SRO_contingent_allowances___real.WR"
                                    },
                                    {
                                      "Key": {
                                        "$type": "ModelMakerEngine.MMElements, ModelMakerEngine",
                                        "$values": [
                                          {
                                            "$ref": "40"
                                          }
                                        ]
                                      },
                                      "Value": "Net_totex_available_for_cost_sharing_reconciliation___SRO_contingent_allowances___real.WN"
                                    },
                                    {
                                      "Key": {
                                        "$type": "ModelMakerEngine.MMElements, ModelMakerEngine",
                                        "$values": [
                                          {
                                            "$ref": "41"
                                          }
                                        ]
                                      },
                                      "Value": "Net_totex_available_for_cost_sharing_reconciliation___SRO_contingent_allowances___real.WWN"
                                    },
                                    {
                                      "Key": {
                                        "$type": "ModelMakerEngine.MMElements, ModelMakerEngine",
                                        "$values": [
                                          {
                                            "$ref": "42"
                                          }
                                        ]
                                      },
                                      "Value": "Net_totex_available_for_cost_sharing_reconciliation___SRO_contingent_allowances___real.BIO"
                                    },
                                    {
                                      "Key": {
                                        "$type": "ModelMakerEngine.MMElements, ModelMakerEngine",
                                        "$values": [
                                          {
                                            "$ref": "43"
                                          }
                                        ]
                                      },
                                      "Value": "Net_totex_available_for_cost_sharing_reconciliation___SRO_contingent_allowances___real.ADDN1"
                                    },
                                    {
                                      "Key": {
                                        "$type": "ModelMakerEngine.MMElements, ModelMakerEngine",
                                        "$values": [
                                          {
                                            "$ref": "44"
                                          }
                                        ]
                                      },
                                      "Value": "Net_totex_available_for_cost_sharing_reconciliation___SRO_contingent_allowances___real.ADDN2"
                                    },
                                    {
                                      "Key": {
                                        "$type": "ModelMakerEngine.MMElements, ModelMakerEngine",
                                        "$values": [
                                          {
                                            "$ref": "45"
                                          }
                                        ]
                                      },
                                      "Value": "Actual_net_totex_for_cost_sharing_reconciliation___SRO_contingent_allowances___nominal.WN."
                                    },
                                    {
                                      "Key": {
                                        "$type": "ModelMakerEngine.MMElements, ModelMakerEngine",
                                        "$values": [
                                          {
                                            "$ref": "5"
                                          }
                                        ]
                                      },
                                      "Value": "Actual_net_totex_for_cost_sharing_reconciliation___SRO_contingent_allowances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63bdbfc-7977-4648-9b49-b1c74d5bcebc",
                                "Dimensions": {
                                  "$type": "ModelMakerEngine.MMDimensions, ModelMakerEngine",
                                  "$values": [
                                    {
                                      "$ref": "2"
                                    }
                                  ]
                                },
                                "EquationOBXInternal": null,
                                "NameOfGroup": "Inputs.Net totex for cost sharing reconciliation.Actuals.Enhancement costs",
                                "EquationToParse": "",
                                "MostRecentExpectedUnitErrors": null,
                                "Units": {
                                  "$id": "1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cyber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large_non_complex_schemes___real.WR"
                                    },
                                    {
                                      "Key": {
                                        "$type": "ModelMakerEngine.MMElements, ModelMakerEngine",
                                        "$values": [
                                          {
                                            "$ref": "40"
                                          }
                                        ]
                                      },
                                      "Value": "Net_totex_available_for_cost_sharing_reconciliation___large_non_complex_schemes___real.WN"
                                    },
                                    {
                                      "Key": {
                                        "$type": "ModelMakerEngine.MMElements, ModelMakerEngine",
                                        "$values": [
                                          {
                                            "$ref": "41"
                                          }
                                        ]
                                      },
                                      "Value": "Net_totex_available_for_cost_sharing_reconciliation___large_non_complex_schemes___real.WWN"
                                    },
                                    {
                                      "Key": {
                                        "$type": "ModelMakerEngine.MMElements, ModelMakerEngine",
                                        "$values": [
                                          {
                                            "$ref": "42"
                                          }
                                        ]
                                      },
                                      "Value": "Net_totex_available_for_cost_sharing_reconciliation___large_non_complex_schemes___real.BIO"
                                    },
                                    {
                                      "Key": {
                                        "$type": "ModelMakerEngine.MMElements, ModelMakerEngine",
                                        "$values": [
                                          {
                                            "$ref": "43"
                                          }
                                        ]
                                      },
                                      "Value": "Net_totex_available_for_cost_sharing_reconciliation___large_non_complex_schemes___real.ADDN1"
                                    },
                                    {
                                      "Key": {
                                        "$type": "ModelMakerEngine.MMElements, ModelMakerEngine",
                                        "$values": [
                                          {
                                            "$ref": "44"
                                          }
                                        ]
                                      },
                                      "Value": "Net_totex_available_for_cost_sharing_reconciliation___large_non_complex_schemes___real.ADDN2"
                                    },
                                    {
                                      "Key": {
                                        "$type": "ModelMakerEngine.MMElements, ModelMakerEngine",
                                        "$values": [
                                          {
                                            "$ref": "45"
                                          }
                                        ]
                                      },
                                      "Value": "Actual_net_totex_for_cost_sharing_reconciliation___large_non_complex_schemes___nominal.WN."
                                    },
                                    {
                                      "Key": {
                                        "$type": "ModelMakerEngine.MMElements, ModelMakerEngine",
                                        "$values": [
                                          {
                                            "$ref": "5"
                                          }
                                        ]
                                      },
                                      "Value": "Actual_net_totex_for_cost_sharing_reconciliation___enhanced_engagement_and_cost_sharing_schemes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c11a9f4-47e3-41a7-bf5e-7b6aa43dc1a2",
                                "Dimensions": {
                                  "$type": "ModelMakerEngine.MMDimensions, ModelMakerEngine",
                                  "$values": [
                                    {
                                      "$ref": "2"
                                    }
                                  ]
                                },
                                "EquationOBXInternal": null,
                                "NameOfGroup": "Inputs.Net totex for cost sharing reconciliation.Actuals.Enhancement costs",
                                "EquationToParse": "",
                                "MostRecentExpectedUnitErrors": null,
                                "Units": {
                                  "$id": "12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enhanced engagement schemes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large_complex_schemes_contingent_allowances___real.WR"
                                    },
                                    {
                                      "Key": {
                                        "$type": "ModelMakerEngine.MMElements, ModelMakerEngine",
                                        "$values": [
                                          {
                                            "$ref": "40"
                                          }
                                        ]
                                      },
                                      "Value": "Net_totex_available_for_cost_sharing_reconciliation___large_complex_schemes_contingent_allowances___real.WN"
                                    },
                                    {
                                      "Key": {
                                        "$type": "ModelMakerEngine.MMElements, ModelMakerEngine",
                                        "$values": [
                                          {
                                            "$ref": "41"
                                          }
                                        ]
                                      },
                                      "Value": "Net_totex_available_for_cost_sharing_reconciliation___large_complex_schemes_contingent_allowances___real.WWN"
                                    },
                                    {
                                      "Key": {
                                        "$type": "ModelMakerEngine.MMElements, ModelMakerEngine",
                                        "$values": [
                                          {
                                            "$ref": "42"
                                          }
                                        ]
                                      },
                                      "Value": "Net_totex_available_for_cost_sharing_reconciliation___large_complex_schemes_contingent_allowances___real.BIO"
                                    },
                                    {
                                      "Key": {
                                        "$type": "ModelMakerEngine.MMElements, ModelMakerEngine",
                                        "$values": [
                                          {
                                            "$ref": "43"
                                          }
                                        ]
                                      },
                                      "Value": "Net_totex_available_for_cost_sharing_reconciliation___large_complex_schemes_contingent_allowances___real.ADDN1"
                                    },
                                    {
                                      "Key": {
                                        "$type": "ModelMakerEngine.MMElements, ModelMakerEngine",
                                        "$values": [
                                          {
                                            "$ref": "44"
                                          }
                                        ]
                                      },
                                      "Value": "Net_totex_available_for_cost_sharing_reconciliation___large_complex_schemes_contingent_allowances___real.ADDN2"
                                    },
                                    {
                                      "Key": {
                                        "$type": "ModelMakerEngine.MMElements, ModelMakerEngine",
                                        "$values": [
                                          {
                                            "$ref": "45"
                                          }
                                        ]
                                      },
                                      "Value": "Actual_net_totex_for_cost_sharing_reconciliation___large_complex_schemes_contingent_allowances___nominal.WN."
                                    },
                                    {
                                      "Key": {
                                        "$type": "ModelMakerEngine.MMElements, ModelMakerEngine",
                                        "$values": [
                                          {
                                            "$ref": "5"
                                          }
                                        ]
                                      },
                                      "Value": "Actual_net_totex_for_cost_sharing_reconciliation___large_schemes_gated_process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12c294a-8e30-465d-b95c-f516111dc358",
                                "Dimensions": {
                                  "$type": "ModelMakerEngine.MMDimensions, ModelMakerEngine",
                                  "$values": [
                                    {
                                      "$ref": "2"
                                    }
                                  ]
                                },
                                "EquationOBXInternal": null,
                                "NameOfGroup": "Inputs.Net totex for cost sharing reconciliation.Actuals.Enhancement costs",
                                "EquationToParse": "",
                                "MostRecentExpectedUnitErrors": null,
                                "Units": {
                                  "$id": "1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large schemes gated process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vailable_for_cost_sharing_reconciliation___Thames_Water_gated_allowance___real.WR"
                                    },
                                    {
                                      "Key": {
                                        "$type": "ModelMakerEngine.MMElements, ModelMakerEngine",
                                        "$values": [
                                          {
                                            "$ref": "40"
                                          }
                                        ]
                                      },
                                      "Value": "Net_totex_available_for_cost_sharing_reconciliation___Thames_Water_gated_allowance___real.WN"
                                    },
                                    {
                                      "Key": {
                                        "$type": "ModelMakerEngine.MMElements, ModelMakerEngine",
                                        "$values": [
                                          {
                                            "$ref": "41"
                                          }
                                        ]
                                      },
                                      "Value": "Net_totex_available_for_cost_sharing_reconciliation___Thames_Water_gated_allowance___real.WWN"
                                    },
                                    {
                                      "Key": {
                                        "$type": "ModelMakerEngine.MMElements, ModelMakerEngine",
                                        "$values": [
                                          {
                                            "$ref": "42"
                                          }
                                        ]
                                      },
                                      "Value": "Net_totex_available_for_cost_sharing_reconciliation___Thames_Water_gated_allowance___real.BIO"
                                    },
                                    {
                                      "Key": {
                                        "$type": "ModelMakerEngine.MMElements, ModelMakerEngine",
                                        "$values": [
                                          {
                                            "$ref": "43"
                                          }
                                        ]
                                      },
                                      "Value": "Net_totex_available_for_cost_sharing_reconciliation___Thames_Water_gated_allowance___real.ADDN1"
                                    },
                                    {
                                      "Key": {
                                        "$type": "ModelMakerEngine.MMElements, ModelMakerEngine",
                                        "$values": [
                                          {
                                            "$ref": "44"
                                          }
                                        ]
                                      },
                                      "Value": "Net_totex_available_for_cost_sharing_reconciliation___Thames_Water_gated_allowance___real.ADDN2"
                                    },
                                    {
                                      "Key": {
                                        "$type": "ModelMakerEngine.MMElements, ModelMakerEngine",
                                        "$values": [
                                          {
                                            "$ref": "45"
                                          }
                                        ]
                                      },
                                      "Value": "Actual_net_totex_for_cost_sharing_reconciliation___Thames_Water_gated_allowance___nominal.WN."
                                    },
                                    {
                                      "Key": {
                                        "$type": "ModelMakerEngine.MMElements, ModelMakerEngine",
                                        "$values": [
                                          {
                                            "$ref": "5"
                                          }
                                        ]
                                      },
                                      "Value": "Actual_net_totex_for_cost_sharing_reconciliation___Thames_Water_gated_allowance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fc20349-0242-4557-89f3-3fc325831775",
                                "Dimensions": {
                                  "$type": "ModelMakerEngine.MMDimensions, ModelMakerEngine",
                                  "$values": [
                                    {
                                      "$ref": "2"
                                    }
                                  ]
                                },
                                "EquationOBXInternal": null,
                                "NameOfGroup": "Inputs.Net totex for cost sharing reconciliation.Actuals.Enhancement costs",
                                "EquationToParse": "",
                                "MostRecentExpectedUnitErrors": null,
                                "Units": {
                                  "$id": "1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gated allowance (TMS/SEW only)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ment costs",
                          "DisplayName": "Enhancement cos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uals",
                    "DisplayName": "Actual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128",
                    "$type": "ModelMaker.GroupNode, ModelMaker",
                    "TabOrHeaderColour": "",
                    "CollapsedByDefault": false,
                    "Comment": "",
                    "NameOfGroup": "Inputs.Net totex for cost sharing reconciliation",
                    "YPosition": 3,
                    "Folded": false,
                    "Font": null,
                    "Children": {
                      "$type": "ModelMaker.GroupNodeChildCollection, ModelMaker",
                      "$values": [
                        {
                          "$id": "1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pex_percentage___base.WR"
                              },
                              {
                                "Key": {
                                  "$type": "ModelMakerEngine.MMElements, ModelMakerEngine",
                                  "$values": [
                                    {
                                      "$ref": "4"
                                    }
                                  ]
                                },
                                "Value": "Opex_percentage___base.WN."
                              },
                              {
                                "Key": {
                                  "$type": "ModelMakerEngine.MMElements, ModelMakerEngine",
                                  "$values": [
                                    {
                                      "$ref": "5"
                                    }
                                  ]
                                },
                                "Value": "Opex_percentage___base.WWN."
                              },
                              {
                                "Key": {
                                  "$type": "ModelMakerEngine.MMElements, ModelMakerEngine",
                                  "$values": [
                                    {
                                      "$ref": "6"
                                    }
                                  ]
                                },
                                "Value": "Opex_percentage___base.BIO"
                              },
                              {
                                "Key": {
                                  "$type": "ModelMakerEngine.MMElements, ModelMakerEngine",
                                  "$values": [
                                    {
                                      "$ref": "7"
                                    }
                                  ]
                                },
                                "Value": "Opex_percentage___base.ADDN1"
                              },
                              {
                                "Key": {
                                  "$type": "ModelMakerEngine.MMElements, ModelMakerEngine",
                                  "$values": [
                                    {
                                      "$ref": "8"
                                    }
                                  ]
                                },
                                "Value": "Opex_percentage___base.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475784b1-f389-40ad-a092-fb06123f3aec",
                          "Dimensions": {
                            "$type": "ModelMakerEngine.MMDimensions, ModelMakerEngine",
                            "$values": [
                              {
                                "$ref": "2"
                              }
                            ]
                          },
                          "EquationOBXInternal": null,
                          "NameOfGroup": "Inputs.Totex for cost sharing reconciliation.PAYG rate",
                          "EquationToParse": "",
                          "MostRecentExpectedUnitErrors": null,
                          "Units": {
                            "$id": "13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pex percentage - ba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Opex_percentage___enhancement.WR"
                              },
                              {
                                "Key": {
                                  "$type": "ModelMakerEngine.MMElements, ModelMakerEngine",
                                  "$values": [
                                    {
                                      "$ref": "4"
                                    }
                                  ]
                                },
                                "Value": "Opex_percentage___enhancement.WN."
                              },
                              {
                                "Key": {
                                  "$type": "ModelMakerEngine.MMElements, ModelMakerEngine",
                                  "$values": [
                                    {
                                      "$ref": "5"
                                    }
                                  ]
                                },
                                "Value": "Opex_percentage___enhancement.WWN."
                              },
                              {
                                "Key": {
                                  "$type": "ModelMakerEngine.MMElements, ModelMakerEngine",
                                  "$values": [
                                    {
                                      "$ref": "6"
                                    }
                                  ]
                                },
                                "Value": "Opex_percentage___enhancement.BIO"
                              },
                              {
                                "Key": {
                                  "$type": "ModelMakerEngine.MMElements, ModelMakerEngine",
                                  "$values": [
                                    {
                                      "$ref": "7"
                                    }
                                  ]
                                },
                                "Value": "Opex_percentage___enhancement.ADDN1"
                              },
                              {
                                "Key": {
                                  "$type": "ModelMakerEngine.MMElements, ModelMakerEngine",
                                  "$values": [
                                    {
                                      "$ref": "8"
                                    }
                                  ]
                                },
                                "Value": "Opex_percentage___enhancement.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349ae5e1-06b2-4fe0-b462-2061715fe819",
                          "Dimensions": {
                            "$type": "ModelMakerEngine.MMDimensions, ModelMakerEngine",
                            "$values": [
                              {
                                "$ref": "2"
                              }
                            ]
                          },
                          "EquationOBXInternal": null,
                          "NameOfGroup": "Inputs.Totex for cost sharing reconciliation.PAYG rate",
                          "EquationToParse": "",
                          "MostRecentExpectedUnitErrors": null,
                          "Units": {
                            "$id": "13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pex percentage - enhanceme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Opex percentages",
                    "DisplayName": "PAYG rat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3",
                    "$type": "ModelMaker.GroupNode, ModelMaker",
                    "TabOrHeaderColour": "",
                    "CollapsedByDefault": false,
                    "Comment": "",
                    "NameOfGroup": "Inputs.Net totex for cost sharing reconciliation",
                    "YPosition": 4,
                    "Folded": false,
                    "Font": null,
                    "Children": {
                      "$type": "ModelMaker.GroupNodeChildCollection, ModelMaker",
                      "$values": [
                        {
                          "$id": "1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Net_totex_allowance_available_for_cost_sharing___bespoke_items___real.WR"
                              },
                              {
                                "Key": {
                                  "$type": "ModelMakerEngine.MMElements, ModelMakerEngine",
                                  "$values": [
                                    {
                                      "$ref": "40"
                                    }
                                  ]
                                },
                                "Value": "Net_totex_allowance_available_for_cost_sharing___bespoke_items___real.WN"
                              },
                              {
                                "Key": {
                                  "$type": "ModelMakerEngine.MMElements, ModelMakerEngine",
                                  "$values": [
                                    {
                                      "$ref": "41"
                                    }
                                  ]
                                },
                                "Value": "Net_totex_allowance_available_for_cost_sharing___bespoke_items___real.WWN"
                              },
                              {
                                "Key": {
                                  "$type": "ModelMakerEngine.MMElements, ModelMakerEngine",
                                  "$values": [
                                    {
                                      "$ref": "42"
                                    }
                                  ]
                                },
                                "Value": "Net_totex_allowance_available_for_cost_sharing___bespoke_items___real.BIO"
                              },
                              {
                                "Key": {
                                  "$type": "ModelMakerEngine.MMElements, ModelMakerEngine",
                                  "$values": [
                                    {
                                      "$ref": "43"
                                    }
                                  ]
                                },
                                "Value": "Net_totex_allowance_available_for_cost_sharing___bespoke_items___real.ADDN1"
                              },
                              {
                                "Key": {
                                  "$type": "ModelMakerEngine.MMElements, ModelMakerEngine",
                                  "$values": [
                                    {
                                      "$ref": "44"
                                    }
                                  ]
                                },
                                "Value": "Net_totex_allowance_available_for_cost_sharing___bespoke_items___real.ADDN2"
                              },
                              {
                                "Key": {
                                  "$type": "ModelMakerEngine.MMElements, ModelMakerEngine",
                                  "$values": [
                                    {
                                      "$ref": "45"
                                    }
                                  ]
                                },
                                "Value": "Net_totex_allowance_available_for_cost_sharing___bespoke_items___real.WN."
                              },
                              {
                                "Key": {
                                  "$type": "ModelMakerEngine.MMElements, ModelMakerEngine",
                                  "$values": [
                                    {
                                      "$ref": "5"
                                    }
                                  ]
                                },
                                "Value": "Net_totex_allowance_available_for_cost_sharing___bespoke_items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344013f-6363-4e5b-9327-ebcafa1e1403",
                          "Dimensions": {
                            "$type": "ModelMakerEngine.MMDimensions, ModelMakerEngine",
                            "$values": [
                              {
                                "$ref": "2"
                              }
                            ]
                          },
                          "EquationOBXInternal": null,
                          "NameOfGroup": "Inputs.Net totex for cost sharing reconciliation.Bespoke items",
                          "EquationToParse": "",
                          "MostRecentExpectedUnitErrors": null,
                          "Units": {
                            "$id": "1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Actual_net_totex_for_cost_sharing_reconciliation___bespoke_items___nominal.WR"
                              },
                              {
                                "Key": {
                                  "$type": "ModelMakerEngine.MMElements, ModelMakerEngine",
                                  "$values": [
                                    {
                                      "$ref": "40"
                                    }
                                  ]
                                },
                                "Value": "Actual_net_totex_for_cost_sharing_reconciliation___bespoke_items___nominal.WN"
                              },
                              {
                                "Key": {
                                  "$type": "ModelMakerEngine.MMElements, ModelMakerEngine",
                                  "$values": [
                                    {
                                      "$ref": "41"
                                    }
                                  ]
                                },
                                "Value": "Actual_net_totex_for_cost_sharing_reconciliation___bespoke_items___nominal.WWN"
                              },
                              {
                                "Key": {
                                  "$type": "ModelMakerEngine.MMElements, ModelMakerEngine",
                                  "$values": [
                                    {
                                      "$ref": "42"
                                    }
                                  ]
                                },
                                "Value": "Actual_net_totex_for_cost_sharing_reconciliation___bespoke_items___nominal.BIO"
                              },
                              {
                                "Key": {
                                  "$type": "ModelMakerEngine.MMElements, ModelMakerEngine",
                                  "$values": [
                                    {
                                      "$ref": "43"
                                    }
                                  ]
                                },
                                "Value": "Actual_net_totex_for_cost_sharing_reconciliation___bespoke_items___nominal.ADDN1"
                              },
                              {
                                "Key": {
                                  "$type": "ModelMakerEngine.MMElements, ModelMakerEngine",
                                  "$values": [
                                    {
                                      "$ref": "44"
                                    }
                                  ]
                                },
                                "Value": "Actual_net_totex_for_cost_sharing_reconciliation___bespoke_items___nominal.ADDN2"
                              },
                              {
                                "Key": {
                                  "$type": "ModelMakerEngine.MMElements, ModelMakerEngine",
                                  "$values": [
                                    {
                                      "$ref": "45"
                                    }
                                  ]
                                },
                                "Value": "Actual_net_totex_for_cost_sharing_reconciliation___bespoke_items___nominal.WN."
                              },
                              {
                                "Key": {
                                  "$type": "ModelMakerEngine.MMElements, ModelMakerEngine",
                                  "$values": [
                                    {
                                      "$ref": "5"
                                    }
                                  ]
                                },
                                "Value": "Actual_net_totex_for_cost_sharing_reconciliation___bespoke_items___nomin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aa6fd3b-fabd-4be0-8678-24144f0fd4dc",
                          "Dimensions": {
                            "$type": "ModelMakerEngine.MMDimensions, ModelMakerEngine",
                            "$values": [
                              {
                                "$ref": "2"
                              }
                            ]
                          },
                          "EquationOBXInternal": null,
                          "NameOfGroup": "Inputs.Net totex for cost sharing reconciliation.Bespoke items",
                          "EquationToParse": "",
                          "MostRecentExpectedUnitErrors": null,
                          "Units": {
                            "$ref": "135"
                          },
                          "Name": "Actual totex for cost sharing reconciliation - bespoke items - nomin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c27f0cdc-e166-4f0d-bd62-0f7e5171f164",
                          "Dimensions": {
                            "$type": "ModelMakerEngine.MMDimensions, ModelMakerEngine",
                            "$values": []
                          },
                          "EquationOBXInternal": null,
                          "NameOfGroup": "Inputs.Totex for cost sharing reconciliation.Bespoke items",
                          "EquationToParse": "",
                          "MostRecentExpectedUnitErrors": null,
                          "Units": {
                            "$id": "13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Opex percentage - bespoke item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espoke items",
                    "DisplayName": "Bespoke item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otex for cost sharing reconciliation",
              "DisplayName": "Net totex for cost sharing reconcili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39",
              "$type": "ModelMaker.GroupNode, ModelMaker",
              "TabOrHeaderColour": "",
              "CollapsedByDefault": false,
              "Comment": "",
              "NameOfGroup": "Inputs",
              "YPosition": 2,
              "Folded": true,
              "Font": null,
              "Children": {
                "$type": "ModelMaker.GroupNodeChildCollection, ModelMaker",
                "$values": [
                  {
                    "$id": "140",
                    "$type": "ModelMaker.GroupNode, ModelMaker",
                    "TabOrHeaderColour": "",
                    "CollapsedByDefault": false,
                    "Comment": "",
                    "NameOfGroup": "Inputs.Cost sharing rates",
                    "YPosition": 0,
                    "Folded": true,
                    "Font": null,
                    "Children": {
                      "$type": "ModelMaker.GroupNodeChildCollection, ModelMaker",
                      "$values": [
                        {
                          "$id": "1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ase_standard___cost_sharing_outperformance_rate.WR"
                              },
                              {
                                "Key": {
                                  "$type": "ModelMakerEngine.MMElements, ModelMakerEngine",
                                  "$values": [
                                    {
                                      "$ref": "40"
                                    }
                                  ]
                                },
                                "Value": "Base_standard___cost_sharing_outperformance_rate.WN"
                              },
                              {
                                "Key": {
                                  "$type": "ModelMakerEngine.MMElements, ModelMakerEngine",
                                  "$values": [
                                    {
                                      "$ref": "41"
                                    }
                                  ]
                                },
                                "Value": "Base_standard___cost_sharing_outperformance_rate.WWN"
                              },
                              {
                                "Key": {
                                  "$type": "ModelMakerEngine.MMElements, ModelMakerEngine",
                                  "$values": [
                                    {
                                      "$ref": "42"
                                    }
                                  ]
                                },
                                "Value": "Base_standard___cost_sharing_outperformance_rate.BIO"
                              },
                              {
                                "Key": {
                                  "$type": "ModelMakerEngine.MMElements, ModelMakerEngine",
                                  "$values": [
                                    {
                                      "$ref": "43"
                                    }
                                  ]
                                },
                                "Value": "Base_standard___cost_sharing_outperformance_rate.ADDN1"
                              },
                              {
                                "Key": {
                                  "$type": "ModelMakerEngine.MMElements, ModelMakerEngine",
                                  "$values": [
                                    {
                                      "$ref": "44"
                                    }
                                  ]
                                },
                                "Value": "Base_standard___cost_sharing_outperformance_rate.ADDN2"
                              },
                              {
                                "Key": {
                                  "$type": "ModelMakerEngine.MMElements, ModelMakerEngine",
                                  "$values": [
                                    {
                                      "$ref": "45"
                                    }
                                  ]
                                },
                                "Value": "Standard_base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a1558ff7-daa9-4a5f-8d27-a878daf27549",
                          "Dimensions": {
                            "$type": "ModelMakerEngine.MMDimensions, ModelMakerEngine",
                            "$values": []
                          },
                          "EquationOBXInternal": null,
                          "NameOfGroup": "Inputs.Cost sharing rates",
                          "EquationToParse": "",
                          "MostRecentExpectedUnitErrors": null,
                          "Units": {
                            "$id": "14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Standard base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ase_standard___cost_sharing_underperformance_rate.WR"
                              },
                              {
                                "Key": {
                                  "$type": "ModelMakerEngine.MMElements, ModelMakerEngine",
                                  "$values": [
                                    {
                                      "$ref": "40"
                                    }
                                  ]
                                },
                                "Value": "Base_standard___cost_sharing_underperformance_rate.WN"
                              },
                              {
                                "Key": {
                                  "$type": "ModelMakerEngine.MMElements, ModelMakerEngine",
                                  "$values": [
                                    {
                                      "$ref": "41"
                                    }
                                  ]
                                },
                                "Value": "Base_standard___cost_sharing_underperformance_rate.WWN"
                              },
                              {
                                "Key": {
                                  "$type": "ModelMakerEngine.MMElements, ModelMakerEngine",
                                  "$values": [
                                    {
                                      "$ref": "42"
                                    }
                                  ]
                                },
                                "Value": "Base_standard___cost_sharing_underperformance_rate.BIO"
                              },
                              {
                                "Key": {
                                  "$type": "ModelMakerEngine.MMElements, ModelMakerEngine",
                                  "$values": [
                                    {
                                      "$ref": "43"
                                    }
                                  ]
                                },
                                "Value": "Base_standard___cost_sharing_underperformance_rate.ADDN1"
                              },
                              {
                                "Key": {
                                  "$type": "ModelMakerEngine.MMElements, ModelMakerEngine",
                                  "$values": [
                                    {
                                      "$ref": "44"
                                    }
                                  ]
                                },
                                "Value": "Base_standard___cost_sharing_underperformance_rate.ADDN2"
                              },
                              {
                                "Key": {
                                  "$type": "ModelMakerEngine.MMElements, ModelMakerEngine",
                                  "$values": [
                                    {
                                      "$ref": "45"
                                    }
                                  ]
                                },
                                "Value": "Standard_base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8b33e57e-3197-4f40-9d6c-42ea9ea5d5d7",
                          "Dimensions": {
                            "$type": "ModelMakerEngine.MMDimensions, ModelMakerEngine",
                            "$values": []
                          },
                          "EquationOBXInternal": null,
                          "NameOfGroup": "Inputs.Cost sharing rates",
                          "EquationToParse": "",
                          "MostRecentExpectedUnitErrors": null,
                          "Units": {
                            "$id": "14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Standard base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usiness_rates___cost_sharing_outperformance_rate.WR"
                              },
                              {
                                "Key": {
                                  "$type": "ModelMakerEngine.MMElements, ModelMakerEngine",
                                  "$values": [
                                    {
                                      "$ref": "40"
                                    }
                                  ]
                                },
                                "Value": "Business_rates___cost_sharing_outperformance_rate.WN"
                              },
                              {
                                "Key": {
                                  "$type": "ModelMakerEngine.MMElements, ModelMakerEngine",
                                  "$values": [
                                    {
                                      "$ref": "41"
                                    }
                                  ]
                                },
                                "Value": "Business_rates___cost_sharing_outperformance_rate.WWN"
                              },
                              {
                                "Key": {
                                  "$type": "ModelMakerEngine.MMElements, ModelMakerEngine",
                                  "$values": [
                                    {
                                      "$ref": "42"
                                    }
                                  ]
                                },
                                "Value": "Business_rates___cost_sharing_outperformance_rate.BIO"
                              },
                              {
                                "Key": {
                                  "$type": "ModelMakerEngine.MMElements, ModelMakerEngine",
                                  "$values": [
                                    {
                                      "$ref": "43"
                                    }
                                  ]
                                },
                                "Value": "Business_rates___cost_sharing_outperformance_rate.ADDN1"
                              },
                              {
                                "Key": {
                                  "$type": "ModelMakerEngine.MMElements, ModelMakerEngine",
                                  "$values": [
                                    {
                                      "$ref": "44"
                                    }
                                  ]
                                },
                                "Value": "Business_rates___cost_sharing_outperformance_rate.ADDN2"
                              },
                              {
                                "Key": {
                                  "$type": "ModelMakerEngine.MMElements, ModelMakerEngine",
                                  "$values": [
                                    {
                                      "$ref": "45"
                                    }
                                  ]
                                },
                                "Value": "Business_rate___company_shares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09c8ca8-1a45-4c5c-8dc9-9b5b1edb86d4",
                          "Dimensions": {
                            "$type": "ModelMakerEngine.MMDimensions, ModelMakerEngine",
                            "$values": []
                          },
                          "EquationOBXInternal": null,
                          "NameOfGroup": "Inputs.Cost sharing rates",
                          "EquationToParse": "",
                          "MostRecentExpectedUnitErrors": null,
                          "Units": {
                            "$id": "14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Business rate - company shares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usiness_rates___cost_sharing_underperformance_rate.WR"
                              },
                              {
                                "Key": {
                                  "$type": "ModelMakerEngine.MMElements, ModelMakerEngine",
                                  "$values": [
                                    {
                                      "$ref": "40"
                                    }
                                  ]
                                },
                                "Value": "Business_rates___cost_sharing_underperformance_rate.WN"
                              },
                              {
                                "Key": {
                                  "$type": "ModelMakerEngine.MMElements, ModelMakerEngine",
                                  "$values": [
                                    {
                                      "$ref": "41"
                                    }
                                  ]
                                },
                                "Value": "Business_rates___cost_sharing_underperformance_rate.WWN"
                              },
                              {
                                "Key": {
                                  "$type": "ModelMakerEngine.MMElements, ModelMakerEngine",
                                  "$values": [
                                    {
                                      "$ref": "42"
                                    }
                                  ]
                                },
                                "Value": "Business_rates___cost_sharing_underperformance_rate.BIO"
                              },
                              {
                                "Key": {
                                  "$type": "ModelMakerEngine.MMElements, ModelMakerEngine",
                                  "$values": [
                                    {
                                      "$ref": "43"
                                    }
                                  ]
                                },
                                "Value": "Business_rates___cost_sharing_underperformance_rate.ADDN1"
                              },
                              {
                                "Key": {
                                  "$type": "ModelMakerEngine.MMElements, ModelMakerEngine",
                                  "$values": [
                                    {
                                      "$ref": "44"
                                    }
                                  ]
                                },
                                "Value": "Business_rates___cost_sharing_underperformance_rate.ADDN2"
                              },
                              {
                                "Key": {
                                  "$type": "ModelMakerEngine.MMElements, ModelMakerEngine",
                                  "$values": [
                                    {
                                      "$ref": "45"
                                    }
                                  ]
                                },
                                "Value": "Business_rate___company_shares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0b098870-2a03-46a2-9dea-0ad3e8097935",
                          "Dimensions": {
                            "$type": "ModelMakerEngine.MMDimensions, ModelMakerEngine",
                            "$values": []
                          },
                          "EquationOBXInternal": null,
                          "NameOfGroup": "Inputs.Cost sharing rates",
                          "EquationToParse": "",
                          "MostRecentExpectedUnitErrors": null,
                          "Units": {
                            "$id": "14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Business rate - company shares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usiness_rates___cost_sharing_outperformance_rate.WR"
                              },
                              {
                                "Key": {
                                  "$type": "ModelMakerEngine.MMElements, ModelMakerEngine",
                                  "$values": [
                                    {
                                      "$ref": "40"
                                    }
                                  ]
                                },
                                "Value": "Business_rates___cost_sharing_outperformance_rate.WN"
                              },
                              {
                                "Key": {
                                  "$type": "ModelMakerEngine.MMElements, ModelMakerEngine",
                                  "$values": [
                                    {
                                      "$ref": "41"
                                    }
                                  ]
                                },
                                "Value": "Business_rates___cost_sharing_outperformance_rate.WWN"
                              },
                              {
                                "Key": {
                                  "$type": "ModelMakerEngine.MMElements, ModelMakerEngine",
                                  "$values": [
                                    {
                                      "$ref": "42"
                                    }
                                  ]
                                },
                                "Value": "Business_rates___cost_sharing_outperformance_rate.BIO"
                              },
                              {
                                "Key": {
                                  "$type": "ModelMakerEngine.MMElements, ModelMakerEngine",
                                  "$values": [
                                    {
                                      "$ref": "43"
                                    }
                                  ]
                                },
                                "Value": "Business_rates___cost_sharing_outperformance_rate.ADDN1"
                              },
                              {
                                "Key": {
                                  "$type": "ModelMakerEngine.MMElements, ModelMakerEngine",
                                  "$values": [
                                    {
                                      "$ref": "44"
                                    }
                                  ]
                                },
                                "Value": "Business_rates___cost_sharing_outperformance_rate.ADDN2"
                              },
                              {
                                "Key": {
                                  "$type": "ModelMakerEngine.MMElements, ModelMakerEngine",
                                  "$values": [
                                    {
                                      "$ref": "45"
                                    }
                                  ]
                                },
                                "Value": "Abstraction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09501bb-33c9-496f-96a9-0909660ea790",
                          "Dimensions": {
                            "$type": "ModelMakerEngine.MMDimensions, ModelMakerEngine",
                            "$values": []
                          },
                          "EquationOBXInternal": null,
                          "NameOfGroup": "Inputs.Cost sharing rates.Base costs",
                          "EquationToParse": "",
                          "MostRecentExpectedUnitErrors": null,
                          "Units": {
                            "$id": "15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bstraction & discharge consents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usiness_rates___cost_sharing_underperformance_rate.WR"
                              },
                              {
                                "Key": {
                                  "$type": "ModelMakerEngine.MMElements, ModelMakerEngine",
                                  "$values": [
                                    {
                                      "$ref": "40"
                                    }
                                  ]
                                },
                                "Value": "Business_rates___cost_sharing_underperformance_rate.WN"
                              },
                              {
                                "Key": {
                                  "$type": "ModelMakerEngine.MMElements, ModelMakerEngine",
                                  "$values": [
                                    {
                                      "$ref": "41"
                                    }
                                  ]
                                },
                                "Value": "Business_rates___cost_sharing_underperformance_rate.WWN"
                              },
                              {
                                "Key": {
                                  "$type": "ModelMakerEngine.MMElements, ModelMakerEngine",
                                  "$values": [
                                    {
                                      "$ref": "42"
                                    }
                                  ]
                                },
                                "Value": "Business_rates___cost_sharing_underperformance_rate.BIO"
                              },
                              {
                                "Key": {
                                  "$type": "ModelMakerEngine.MMElements, ModelMakerEngine",
                                  "$values": [
                                    {
                                      "$ref": "43"
                                    }
                                  ]
                                },
                                "Value": "Business_rates___cost_sharing_underperformance_rate.ADDN1"
                              },
                              {
                                "Key": {
                                  "$type": "ModelMakerEngine.MMElements, ModelMakerEngine",
                                  "$values": [
                                    {
                                      "$ref": "44"
                                    }
                                  ]
                                },
                                "Value": "Business_rates___cost_sharing_underperformance_rate.ADDN2"
                              },
                              {
                                "Key": {
                                  "$type": "ModelMakerEngine.MMElements, ModelMakerEngine",
                                  "$values": [
                                    {
                                      "$ref": "45"
                                    }
                                  ]
                                },
                                "Value": "Abstraction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2dfb98a1-a9cb-4e9c-a315-f0d28fb2e024",
                          "Dimensions": {
                            "$type": "ModelMakerEngine.MMDimensions, ModelMakerEngine",
                            "$values": []
                          },
                          "EquationOBXInternal": null,
                          "NameOfGroup": "Inputs.Cost sharing rates.Base costs",
                          "EquationToParse": "",
                          "MostRecentExpectedUnitErrors": null,
                          "Units": {
                            "$id": "15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bstraction & discharge consents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costs",
                    "DisplayName": "Base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53",
                    "$type": "ModelMaker.GroupNode, ModelMaker",
                    "TabOrHeaderColour": "",
                    "CollapsedByDefault": false,
                    "Comment": "",
                    "NameOfGroup": "Inputs.Cost sharing rates",
                    "YPosition": 1,
                    "Folded": true,
                    "Font": null,
                    "Children": {
                      "$type": "ModelMaker.GroupNodeChildCollection, ModelMaker",
                      "$values": [
                        {
                          "$id": "1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ase_standard___cost_sharing_outperformance_rate.WR"
                              },
                              {
                                "Key": {
                                  "$type": "ModelMakerEngine.MMElements, ModelMakerEngine",
                                  "$values": [
                                    {
                                      "$ref": "40"
                                    }
                                  ]
                                },
                                "Value": "Base_standard___cost_sharing_outperformance_rate.WN"
                              },
                              {
                                "Key": {
                                  "$type": "ModelMakerEngine.MMElements, ModelMakerEngine",
                                  "$values": [
                                    {
                                      "$ref": "41"
                                    }
                                  ]
                                },
                                "Value": "Base_standard___cost_sharing_outperformance_rate.WWN"
                              },
                              {
                                "Key": {
                                  "$type": "ModelMakerEngine.MMElements, ModelMakerEngine",
                                  "$values": [
                                    {
                                      "$ref": "42"
                                    }
                                  ]
                                },
                                "Value": "Base_standard___cost_sharing_outperformance_rate.BIO"
                              },
                              {
                                "Key": {
                                  "$type": "ModelMakerEngine.MMElements, ModelMakerEngine",
                                  "$values": [
                                    {
                                      "$ref": "43"
                                    }
                                  ]
                                },
                                "Value": "Base_standard___cost_sharing_outperformance_rate.ADDN1"
                              },
                              {
                                "Key": {
                                  "$type": "ModelMakerEngine.MMElements, ModelMakerEngine",
                                  "$values": [
                                    {
                                      "$ref": "44"
                                    }
                                  ]
                                },
                                "Value": "Base_standard___cost_sharing_outperformance_rate.ADDN2"
                              },
                              {
                                "Key": {
                                  "$type": "ModelMakerEngine.MMElements, ModelMakerEngine",
                                  "$values": [
                                    {
                                      "$ref": "45"
                                    }
                                  ]
                                },
                                "Value": "Standard_enhancement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83578303-3c6d-4b7c-a7f0-9bf84dd855be",
                          "Dimensions": {
                            "$type": "ModelMakerEngine.MMDimensions, ModelMakerEngine",
                            "$values": []
                          },
                          "EquationOBXInternal": null,
                          "NameOfGroup": "Inputs.Cost sharing rates.Enhancement costs",
                          "EquationToParse": "",
                          "MostRecentExpectedUnitErrors": null,
                          "Units": {
                            "$id": "15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Standard enhancement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ase_standard___cost_sharing_underperformance_rate.WR"
                              },
                              {
                                "Key": {
                                  "$type": "ModelMakerEngine.MMElements, ModelMakerEngine",
                                  "$values": [
                                    {
                                      "$ref": "40"
                                    }
                                  ]
                                },
                                "Value": "Base_standard___cost_sharing_underperformance_rate.WN"
                              },
                              {
                                "Key": {
                                  "$type": "ModelMakerEngine.MMElements, ModelMakerEngine",
                                  "$values": [
                                    {
                                      "$ref": "41"
                                    }
                                  ]
                                },
                                "Value": "Base_standard___cost_sharing_underperformance_rate.WWN"
                              },
                              {
                                "Key": {
                                  "$type": "ModelMakerEngine.MMElements, ModelMakerEngine",
                                  "$values": [
                                    {
                                      "$ref": "42"
                                    }
                                  ]
                                },
                                "Value": "Base_standard___cost_sharing_underperformance_rate.BIO"
                              },
                              {
                                "Key": {
                                  "$type": "ModelMakerEngine.MMElements, ModelMakerEngine",
                                  "$values": [
                                    {
                                      "$ref": "43"
                                    }
                                  ]
                                },
                                "Value": "Base_standard___cost_sharing_underperformance_rate.ADDN1"
                              },
                              {
                                "Key": {
                                  "$type": "ModelMakerEngine.MMElements, ModelMakerEngine",
                                  "$values": [
                                    {
                                      "$ref": "44"
                                    }
                                  ]
                                },
                                "Value": "Base_standard___cost_sharing_underperformance_rate.ADDN2"
                              },
                              {
                                "Key": {
                                  "$type": "ModelMakerEngine.MMElements, ModelMakerEngine",
                                  "$values": [
                                    {
                                      "$ref": "45"
                                    }
                                  ]
                                },
                                "Value": "Standard_enhancement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f915b588-5a72-40cc-98a7-35e3432273c7",
                          "Dimensions": {
                            "$type": "ModelMakerEngine.MMDimensions, ModelMakerEngine",
                            "$values": []
                          },
                          "EquationOBXInternal": null,
                          "NameOfGroup": "Inputs.Cost sharing rates.Enhancement costs",
                          "EquationToParse": "",
                          "MostRecentExpectedUnitErrors": null,
                          "Units": {
                            "$id": "15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Standard enhancement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IED___cost_sharing_outperformance_rate.WR"
                              },
                              {
                                "Key": {
                                  "$type": "ModelMakerEngine.MMElements, ModelMakerEngine",
                                  "$values": [
                                    {
                                      "$ref": "40"
                                    }
                                  ]
                                },
                                "Value": "IED___cost_sharing_outperformance_rate.WN"
                              },
                              {
                                "Key": {
                                  "$type": "ModelMakerEngine.MMElements, ModelMakerEngine",
                                  "$values": [
                                    {
                                      "$ref": "41"
                                    }
                                  ]
                                },
                                "Value": "IED___cost_sharing_outperformance_rate.WWN"
                              },
                              {
                                "Key": {
                                  "$type": "ModelMakerEngine.MMElements, ModelMakerEngine",
                                  "$values": [
                                    {
                                      "$ref": "42"
                                    }
                                  ]
                                },
                                "Value": "IED___cost_sharing_outperformance_rate.BIO"
                              },
                              {
                                "Key": {
                                  "$type": "ModelMakerEngine.MMElements, ModelMakerEngine",
                                  "$values": [
                                    {
                                      "$ref": "43"
                                    }
                                  ]
                                },
                                "Value": "IED___cost_sharing_outperformance_rate.ADDN1"
                              },
                              {
                                "Key": {
                                  "$type": "ModelMakerEngine.MMElements, ModelMakerEngine",
                                  "$values": [
                                    {
                                      "$ref": "44"
                                    }
                                  ]
                                },
                                "Value": "IED___cost_sharing_outperformance_rate.ADDN2"
                              },
                              {
                                "Key": {
                                  "$type": "ModelMakerEngine.MMElements, ModelMakerEngine",
                                  "$values": [
                                    {
                                      "$ref": "45"
                                    }
                                  ]
                                },
                                "Value": "IED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4c0365d-2891-40b2-bc9f-dbf77de891aa",
                          "Dimensions": {
                            "$type": "ModelMakerEngine.MMDimensions, ModelMakerEngine",
                            "$values": []
                          },
                          "EquationOBXInternal": null,
                          "NameOfGroup": "Inputs.Cost sharing rates",
                          "EquationToParse": "",
                          "MostRecentExpectedUnitErrors": null,
                          "Units": {
                            "$id": "15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25:25 cost sharing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IED___cost_sharing_underperformance_rate.WR"
                              },
                              {
                                "Key": {
                                  "$type": "ModelMakerEngine.MMElements, ModelMakerEngine",
                                  "$values": [
                                    {
                                      "$ref": "40"
                                    }
                                  ]
                                },
                                "Value": "IED___cost_sharing_underperformance_rate.WN"
                              },
                              {
                                "Key": {
                                  "$type": "ModelMakerEngine.MMElements, ModelMakerEngine",
                                  "$values": [
                                    {
                                      "$ref": "41"
                                    }
                                  ]
                                },
                                "Value": "IED___cost_sharing_underperformance_rate.WWN"
                              },
                              {
                                "Key": {
                                  "$type": "ModelMakerEngine.MMElements, ModelMakerEngine",
                                  "$values": [
                                    {
                                      "$ref": "42"
                                    }
                                  ]
                                },
                                "Value": "IED___cost_sharing_underperformance_rate.BIO"
                              },
                              {
                                "Key": {
                                  "$type": "ModelMakerEngine.MMElements, ModelMakerEngine",
                                  "$values": [
                                    {
                                      "$ref": "43"
                                    }
                                  ]
                                },
                                "Value": "IED___cost_sharing_underperformance_rate.ADDN1"
                              },
                              {
                                "Key": {
                                  "$type": "ModelMakerEngine.MMElements, ModelMakerEngine",
                                  "$values": [
                                    {
                                      "$ref": "44"
                                    }
                                  ]
                                },
                                "Value": "IED___cost_sharing_underperformance_rate.ADDN2"
                              },
                              {
                                "Key": {
                                  "$type": "ModelMakerEngine.MMElements, ModelMakerEngine",
                                  "$values": [
                                    {
                                      "$ref": "45"
                                    }
                                  ]
                                },
                                "Value": "IED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86ab4dae-fde0-42a6-846a-b5bbe4538eee",
                          "Dimensions": {
                            "$type": "ModelMakerEngine.MMDimensions, ModelMakerEngine",
                            "$values": []
                          },
                          "EquationOBXInternal": null,
                          "NameOfGroup": "Inputs.Cost sharing rates",
                          "EquationToParse": "",
                          "MostRecentExpectedUnitErrors": null,
                          "Units": {
                            "$id": "16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25:25 cost sharing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Delivery_mechanism_allowance___cost_sharing_outperformance_rate.WR"
                              },
                              {
                                "Key": {
                                  "$type": "ModelMakerEngine.MMElements, ModelMakerEngine",
                                  "$values": [
                                    {
                                      "$ref": "40"
                                    }
                                  ]
                                },
                                "Value": "Delivery_mechanism_allowance___cost_sharing_outperformance_rate.WN"
                              },
                              {
                                "Key": {
                                  "$type": "ModelMakerEngine.MMElements, ModelMakerEngine",
                                  "$values": [
                                    {
                                      "$ref": "41"
                                    }
                                  ]
                                },
                                "Value": "Delivery_mechanism_allowance___cost_sharing_outperformance_rate.WWN"
                              },
                              {
                                "Key": {
                                  "$type": "ModelMakerEngine.MMElements, ModelMakerEngine",
                                  "$values": [
                                    {
                                      "$ref": "42"
                                    }
                                  ]
                                },
                                "Value": "Delivery_mechanism_allowance___cost_sharing_outperformance_rate.BIO"
                              },
                              {
                                "Key": {
                                  "$type": "ModelMakerEngine.MMElements, ModelMakerEngine",
                                  "$values": [
                                    {
                                      "$ref": "43"
                                    }
                                  ]
                                },
                                "Value": "Delivery_mechanism_allowance___cost_sharing_outperformance_rate.ADDN1"
                              },
                              {
                                "Key": {
                                  "$type": "ModelMakerEngine.MMElements, ModelMakerEngine",
                                  "$values": [
                                    {
                                      "$ref": "44"
                                    }
                                  ]
                                },
                                "Value": "Delivery_mechanism_allowance___cost_sharing_outperformance_rate.ADDN2"
                              },
                              {
                                "Key": {
                                  "$type": "ModelMakerEngine.MMElements, ModelMakerEngine",
                                  "$values": [
                                    {
                                      "$ref": "45"
                                    }
                                  ]
                                },
                                "Value": "Delivery_mechanism_allowance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09e1950-671b-4390-ba60-68a14b16bcb8",
                          "Dimensions": {
                            "$type": "ModelMakerEngine.MMDimensions, ModelMakerEngine",
                            "$values": []
                          },
                          "EquationOBXInternal": null,
                          "NameOfGroup": "Inputs.Cost sharing rates.Enhancement costs",
                          "EquationToParse": "",
                          "MostRecentExpectedUnitErrors": null,
                          "Units": {
                            "$id": "16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40:10 cost sharing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Delivery_mechanism_allowance___cost_sharing_outperformance_rate.WR"
                              },
                              {
                                "Key": {
                                  "$type": "ModelMakerEngine.MMElements, ModelMakerEngine",
                                  "$values": [
                                    {
                                      "$ref": "40"
                                    }
                                  ]
                                },
                                "Value": "Delivery_mechanism_allowance___cost_sharing_outperformance_rate.WN"
                              },
                              {
                                "Key": {
                                  "$type": "ModelMakerEngine.MMElements, ModelMakerEngine",
                                  "$values": [
                                    {
                                      "$ref": "41"
                                    }
                                  ]
                                },
                                "Value": "Delivery_mechanism_allowance___cost_sharing_outperformance_rate.WWN"
                              },
                              {
                                "Key": {
                                  "$type": "ModelMakerEngine.MMElements, ModelMakerEngine",
                                  "$values": [
                                    {
                                      "$ref": "42"
                                    }
                                  ]
                                },
                                "Value": "Delivery_mechanism_allowance___cost_sharing_outperformance_rate.BIO"
                              },
                              {
                                "Key": {
                                  "$type": "ModelMakerEngine.MMElements, ModelMakerEngine",
                                  "$values": [
                                    {
                                      "$ref": "43"
                                    }
                                  ]
                                },
                                "Value": "Delivery_mechanism_allowance___cost_sharing_outperformance_rate.ADDN1"
                              },
                              {
                                "Key": {
                                  "$type": "ModelMakerEngine.MMElements, ModelMakerEngine",
                                  "$values": [
                                    {
                                      "$ref": "44"
                                    }
                                  ]
                                },
                                "Value": "Delivery_mechanism_allowance___cost_sharing_outperformance_rate.ADDN2"
                              },
                              {
                                "Key": {
                                  "$type": "ModelMakerEngine.MMElements, ModelMakerEngine",
                                  "$values": [
                                    {
                                      "$ref": "45"
                                    }
                                  ]
                                },
                                "Value": "Delivery_mechanism_allowance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fbadffc7-e84b-4085-8923-f44e074f7282",
                          "Dimensions": {
                            "$type": "ModelMakerEngine.MMDimensions, ModelMakerEngine",
                            "$values": []
                          },
                          "EquationOBXInternal": null,
                          "NameOfGroup": "Inputs.Cost sharing rates.Enhancement costs",
                          "EquationToParse": "",
                          "MostRecentExpectedUnitErrors": null,
                          "Units": {
                            "$id": "16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40:10 cost sharing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Delivery_mechanism_allowance___cost_sharing_outperformance_rate.WR"
                              },
                              {
                                "Key": {
                                  "$type": "ModelMakerEngine.MMElements, ModelMakerEngine",
                                  "$values": [
                                    {
                                      "$ref": "40"
                                    }
                                  ]
                                },
                                "Value": "Delivery_mechanism_allowance___cost_sharing_outperformance_rate.WN"
                              },
                              {
                                "Key": {
                                  "$type": "ModelMakerEngine.MMElements, ModelMakerEngine",
                                  "$values": [
                                    {
                                      "$ref": "41"
                                    }
                                  ]
                                },
                                "Value": "Delivery_mechanism_allowance___cost_sharing_outperformance_rate.WWN"
                              },
                              {
                                "Key": {
                                  "$type": "ModelMakerEngine.MMElements, ModelMakerEngine",
                                  "$values": [
                                    {
                                      "$ref": "42"
                                    }
                                  ]
                                },
                                "Value": "Delivery_mechanism_allowance___cost_sharing_outperformance_rate.BIO"
                              },
                              {
                                "Key": {
                                  "$type": "ModelMakerEngine.MMElements, ModelMakerEngine",
                                  "$values": [
                                    {
                                      "$ref": "43"
                                    }
                                  ]
                                },
                                "Value": "Delivery_mechanism_allowance___cost_sharing_outperformance_rate.ADDN1"
                              },
                              {
                                "Key": {
                                  "$type": "ModelMakerEngine.MMElements, ModelMakerEngine",
                                  "$values": [
                                    {
                                      "$ref": "44"
                                    }
                                  ]
                                },
                                "Value": "Delivery_mechanism_allowance___cost_sharing_outperformance_rate.ADDN2"
                              },
                              {
                                "Key": {
                                  "$type": "ModelMakerEngine.MMElements, ModelMakerEngine",
                                  "$values": [
                                    {
                                      "$ref": "45"
                                    }
                                  ]
                                },
                                "Value": "Delivery_mechanism_allowance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188cc09-58d7-4883-947b-38b3c51a678b",
                          "Dimensions": {
                            "$type": "ModelMakerEngine.MMDimensions, ModelMakerEngine",
                            "$values": []
                          },
                          "EquationOBXInternal": null,
                          "NameOfGroup": "Inputs.Cost sharing rates",
                          "EquationToParse": "",
                          "MostRecentExpectedUnitErrors": null,
                          "Units": {
                            "$id": "16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elivery mechanism allowance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Delivery_mechanism_allowance___cost_sharing_underperformance_rate.WR"
                              },
                              {
                                "Key": {
                                  "$type": "ModelMakerEngine.MMElements, ModelMakerEngine",
                                  "$values": [
                                    {
                                      "$ref": "40"
                                    }
                                  ]
                                },
                                "Value": "Delivery_mechanism_allowance___cost_sharing_underperformance_rate.WN"
                              },
                              {
                                "Key": {
                                  "$type": "ModelMakerEngine.MMElements, ModelMakerEngine",
                                  "$values": [
                                    {
                                      "$ref": "41"
                                    }
                                  ]
                                },
                                "Value": "Delivery_mechanism_allowance___cost_sharing_underperformance_rate.WWN"
                              },
                              {
                                "Key": {
                                  "$type": "ModelMakerEngine.MMElements, ModelMakerEngine",
                                  "$values": [
                                    {
                                      "$ref": "42"
                                    }
                                  ]
                                },
                                "Value": "Delivery_mechanism_allowance___cost_sharing_underperformance_rate.BIO"
                              },
                              {
                                "Key": {
                                  "$type": "ModelMakerEngine.MMElements, ModelMakerEngine",
                                  "$values": [
                                    {
                                      "$ref": "43"
                                    }
                                  ]
                                },
                                "Value": "Delivery_mechanism_allowance___cost_sharing_underperformance_rate.ADDN1"
                              },
                              {
                                "Key": {
                                  "$type": "ModelMakerEngine.MMElements, ModelMakerEngine",
                                  "$values": [
                                    {
                                      "$ref": "44"
                                    }
                                  ]
                                },
                                "Value": "Delivery_mechanism_allowance___cost_sharing_underperformance_rate.ADDN2"
                              },
                              {
                                "Key": {
                                  "$type": "ModelMakerEngine.MMElements, ModelMakerEngine",
                                  "$values": [
                                    {
                                      "$ref": "45"
                                    }
                                  ]
                                },
                                "Value": "Delivery_mechanism_allowance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dbf94a9c-2fce-452f-ab6f-1f52e844370a",
                          "Dimensions": {
                            "$type": "ModelMakerEngine.MMDimensions, ModelMakerEngine",
                            "$values": []
                          },
                          "EquationOBXInternal": null,
                          "NameOfGroup": "Inputs.Cost sharing rates",
                          "EquationToParse": "",
                          "MostRecentExpectedUnitErrors": null,
                          "Units": {
                            "$id": "16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Delivery mechanism allowance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SRO_gated_allowances___cost_sharing_outperformance_rate.WR"
                              },
                              {
                                "Key": {
                                  "$type": "ModelMakerEngine.MMElements, ModelMakerEngine",
                                  "$values": [
                                    {
                                      "$ref": "40"
                                    }
                                  ]
                                },
                                "Value": "SRO_gated_allowances___cost_sharing_outperformance_rate.WN"
                              },
                              {
                                "Key": {
                                  "$type": "ModelMakerEngine.MMElements, ModelMakerEngine",
                                  "$values": [
                                    {
                                      "$ref": "41"
                                    }
                                  ]
                                },
                                "Value": "SRO_gated_allowances___cost_sharing_outperformance_rate.WWN"
                              },
                              {
                                "Key": {
                                  "$type": "ModelMakerEngine.MMElements, ModelMakerEngine",
                                  "$values": [
                                    {
                                      "$ref": "42"
                                    }
                                  ]
                                },
                                "Value": "SRO_gated_allowances___cost_sharing_outperformance_rate.BIO"
                              },
                              {
                                "Key": {
                                  "$type": "ModelMakerEngine.MMElements, ModelMakerEngine",
                                  "$values": [
                                    {
                                      "$ref": "43"
                                    }
                                  ]
                                },
                                "Value": "SRO_gated_allowances___cost_sharing_outperformance_rate.ADDN1"
                              },
                              {
                                "Key": {
                                  "$type": "ModelMakerEngine.MMElements, ModelMakerEngine",
                                  "$values": [
                                    {
                                      "$ref": "44"
                                    }
                                  ]
                                },
                                "Value": "SRO_gated_allowances___cost_sharing_outperformance_rate.ADDN2"
                              },
                              {
                                "Key": {
                                  "$type": "ModelMakerEngine.MMElements, ModelMakerEngine",
                                  "$values": [
                                    {
                                      "$ref": "45"
                                    }
                                  ]
                                },
                                "Value": "SRO_gated_allowances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26389479-a637-40ef-b1ba-ba3d465003a5",
                          "Dimensions": {
                            "$type": "ModelMakerEngine.MMDimensions, ModelMakerEngine",
                            "$values": []
                          },
                          "EquationOBXInternal": null,
                          "NameOfGroup": "Inputs.Cost sharing rates",
                          "EquationToParse": "",
                          "MostRecentExpectedUnitErrors": null,
                          "Units": {
                            "$id": "17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FAS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SRO_gated_allowances___cost_sharing_underperformance_rate.WR"
                              },
                              {
                                "Key": {
                                  "$type": "ModelMakerEngine.MMElements, ModelMakerEngine",
                                  "$values": [
                                    {
                                      "$ref": "40"
                                    }
                                  ]
                                },
                                "Value": "SRO_gated_allowances___cost_sharing_underperformance_rate.WN"
                              },
                              {
                                "Key": {
                                  "$type": "ModelMakerEngine.MMElements, ModelMakerEngine",
                                  "$values": [
                                    {
                                      "$ref": "41"
                                    }
                                  ]
                                },
                                "Value": "SRO_gated_allowances___cost_sharing_underperformance_rate.WWN"
                              },
                              {
                                "Key": {
                                  "$type": "ModelMakerEngine.MMElements, ModelMakerEngine",
                                  "$values": [
                                    {
                                      "$ref": "42"
                                    }
                                  ]
                                },
                                "Value": "SRO_gated_allowances___cost_sharing_underperformance_rate.BIO"
                              },
                              {
                                "Key": {
                                  "$type": "ModelMakerEngine.MMElements, ModelMakerEngine",
                                  "$values": [
                                    {
                                      "$ref": "43"
                                    }
                                  ]
                                },
                                "Value": "SRO_gated_allowances___cost_sharing_underperformance_rate.ADDN1"
                              },
                              {
                                "Key": {
                                  "$type": "ModelMakerEngine.MMElements, ModelMakerEngine",
                                  "$values": [
                                    {
                                      "$ref": "44"
                                    }
                                  ]
                                },
                                "Value": "SRO_gated_allowances___cost_sharing_underperformance_rate.ADDN2"
                              },
                              {
                                "Key": {
                                  "$type": "ModelMakerEngine.MMElements, ModelMakerEngine",
                                  "$values": [
                                    {
                                      "$ref": "45"
                                    }
                                  ]
                                },
                                "Value": "SRO_gated_allowances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9da1dad-e14e-4b5e-a6f3-be8598968a39",
                          "Dimensions": {
                            "$type": "ModelMakerEngine.MMDimensions, ModelMakerEngine",
                            "$values": []
                          },
                          "EquationOBXInternal": null,
                          "NameOfGroup": "Inputs.Cost sharing rates",
                          "EquationToParse": "",
                          "MostRecentExpectedUnitErrors": null,
                          "Units": {
                            "$id": "17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PFAS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SRO_contingent_allowances___cost_sharing_outperformance_rate.WR"
                              },
                              {
                                "Key": {
                                  "$type": "ModelMakerEngine.MMElements, ModelMakerEngine",
                                  "$values": [
                                    {
                                      "$ref": "40"
                                    }
                                  ]
                                },
                                "Value": "SRO_contingent_allowances___cost_sharing_outperformance_rate.WN"
                              },
                              {
                                "Key": {
                                  "$type": "ModelMakerEngine.MMElements, ModelMakerEngine",
                                  "$values": [
                                    {
                                      "$ref": "41"
                                    }
                                  ]
                                },
                                "Value": "SRO_contingent_allowances___cost_sharing_outperformance_rate.WWN"
                              },
                              {
                                "Key": {
                                  "$type": "ModelMakerEngine.MMElements, ModelMakerEngine",
                                  "$values": [
                                    {
                                      "$ref": "42"
                                    }
                                  ]
                                },
                                "Value": "SRO_contingent_allowances___cost_sharing_outperformance_rate.BIO"
                              },
                              {
                                "Key": {
                                  "$type": "ModelMakerEngine.MMElements, ModelMakerEngine",
                                  "$values": [
                                    {
                                      "$ref": "43"
                                    }
                                  ]
                                },
                                "Value": "SRO_contingent_allowances___cost_sharing_outperformance_rate.ADDN1"
                              },
                              {
                                "Key": {
                                  "$type": "ModelMakerEngine.MMElements, ModelMakerEngine",
                                  "$values": [
                                    {
                                      "$ref": "44"
                                    }
                                  ]
                                },
                                "Value": "SRO_contingent_allowances___cost_sharing_outperformance_rate.ADDN2"
                              },
                              {
                                "Key": {
                                  "$type": "ModelMakerEngine.MMElements, ModelMakerEngine",
                                  "$values": [
                                    {
                                      "$ref": "45"
                                    }
                                  ]
                                },
                                "Value": "SRO_contingent_allowances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52c4345e-566c-4b75-8afd-4c354105de58",
                          "Dimensions": {
                            "$type": "ModelMakerEngine.MMDimensions, ModelMakerEngine",
                            "$values": []
                          },
                          "EquationOBXInternal": null,
                          "NameOfGroup": "Inputs.Cost sharing rates",
                          "EquationToParse": "",
                          "MostRecentExpectedUnitErrors": null,
                          "Units": {
                            "$id": "17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yber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SRO_contingent_allowances___cost_sharing_underperformance_rate.WR"
                              },
                              {
                                "Key": {
                                  "$type": "ModelMakerEngine.MMElements, ModelMakerEngine",
                                  "$values": [
                                    {
                                      "$ref": "40"
                                    }
                                  ]
                                },
                                "Value": "SRO_contingent_allowances___cost_sharing_underperformance_rate.WN"
                              },
                              {
                                "Key": {
                                  "$type": "ModelMakerEngine.MMElements, ModelMakerEngine",
                                  "$values": [
                                    {
                                      "$ref": "41"
                                    }
                                  ]
                                },
                                "Value": "SRO_contingent_allowances___cost_sharing_underperformance_rate.WWN"
                              },
                              {
                                "Key": {
                                  "$type": "ModelMakerEngine.MMElements, ModelMakerEngine",
                                  "$values": [
                                    {
                                      "$ref": "42"
                                    }
                                  ]
                                },
                                "Value": "SRO_contingent_allowances___cost_sharing_underperformance_rate.BIO"
                              },
                              {
                                "Key": {
                                  "$type": "ModelMakerEngine.MMElements, ModelMakerEngine",
                                  "$values": [
                                    {
                                      "$ref": "43"
                                    }
                                  ]
                                },
                                "Value": "SRO_contingent_allowances___cost_sharing_underperformance_rate.ADDN1"
                              },
                              {
                                "Key": {
                                  "$type": "ModelMakerEngine.MMElements, ModelMakerEngine",
                                  "$values": [
                                    {
                                      "$ref": "44"
                                    }
                                  ]
                                },
                                "Value": "SRO_contingent_allowances___cost_sharing_underperformance_rate.ADDN2"
                              },
                              {
                                "Key": {
                                  "$type": "ModelMakerEngine.MMElements, ModelMakerEngine",
                                  "$values": [
                                    {
                                      "$ref": "45"
                                    }
                                  ]
                                },
                                "Value": "SRO_contingent_allowances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9db1b83-40ba-48a2-8e13-54d8520209f5",
                          "Dimensions": {
                            "$type": "ModelMakerEngine.MMDimensions, ModelMakerEngine",
                            "$values": []
                          },
                          "EquationOBXInternal": null,
                          "NameOfGroup": "Inputs.Cost sharing rates",
                          "EquationToParse": "",
                          "MostRecentExpectedUnitErrors": null,
                          "Units": {
                            "$id": "17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yber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Large_non_complex_schemes___cost_sharing_outperformance_rate.WR"
                              },
                              {
                                "Key": {
                                  "$type": "ModelMakerEngine.MMElements, ModelMakerEngine",
                                  "$values": [
                                    {
                                      "$ref": "40"
                                    }
                                  ]
                                },
                                "Value": "Large_non_complex_schemes___cost_sharing_outperformance_rate.WN"
                              },
                              {
                                "Key": {
                                  "$type": "ModelMakerEngine.MMElements, ModelMakerEngine",
                                  "$values": [
                                    {
                                      "$ref": "41"
                                    }
                                  ]
                                },
                                "Value": "Large_non_complex_schemes___cost_sharing_outperformance_rate.WWN"
                              },
                              {
                                "Key": {
                                  "$type": "ModelMakerEngine.MMElements, ModelMakerEngine",
                                  "$values": [
                                    {
                                      "$ref": "42"
                                    }
                                  ]
                                },
                                "Value": "Large_non_complex_schemes___cost_sharing_outperformance_rate.BIO"
                              },
                              {
                                "Key": {
                                  "$type": "ModelMakerEngine.MMElements, ModelMakerEngine",
                                  "$values": [
                                    {
                                      "$ref": "43"
                                    }
                                  ]
                                },
                                "Value": "Large_non_complex_schemes___cost_sharing_outperformance_rate.ADDN1"
                              },
                              {
                                "Key": {
                                  "$type": "ModelMakerEngine.MMElements, ModelMakerEngine",
                                  "$values": [
                                    {
                                      "$ref": "44"
                                    }
                                  ]
                                },
                                "Value": "Large_non_complex_schemes___cost_sharing_outperformance_rate.ADDN2"
                              },
                              {
                                "Key": {
                                  "$type": "ModelMakerEngine.MMElements, ModelMakerEngine",
                                  "$values": [
                                    {
                                      "$ref": "45"
                                    }
                                  ]
                                },
                                "Value": "Large_non_complex_schemes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0b22c02-8ba5-4369-8748-c0a43b45f46a",
                          "Dimensions": {
                            "$type": "ModelMakerEngine.MMDimensions, ModelMakerEngine",
                            "$values": []
                          },
                          "EquationOBXInternal": null,
                          "NameOfGroup": "Inputs.Cost sharing rates",
                          "EquationToParse": "",
                          "MostRecentExpectedUnitErrors": null,
                          "Units": {
                            "$id": "17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hanced engagement schemes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Large_non_complex_schemes___cost_sharing_underperformance_rate.WR"
                              },
                              {
                                "Key": {
                                  "$type": "ModelMakerEngine.MMElements, ModelMakerEngine",
                                  "$values": [
                                    {
                                      "$ref": "40"
                                    }
                                  ]
                                },
                                "Value": "Large_non_complex_schemes___cost_sharing_underperformance_rate.WN"
                              },
                              {
                                "Key": {
                                  "$type": "ModelMakerEngine.MMElements, ModelMakerEngine",
                                  "$values": [
                                    {
                                      "$ref": "41"
                                    }
                                  ]
                                },
                                "Value": "Large_non_complex_schemes___cost_sharing_underperformance_rate.WWN"
                              },
                              {
                                "Key": {
                                  "$type": "ModelMakerEngine.MMElements, ModelMakerEngine",
                                  "$values": [
                                    {
                                      "$ref": "42"
                                    }
                                  ]
                                },
                                "Value": "Large_non_complex_schemes___cost_sharing_underperformance_rate.BIO"
                              },
                              {
                                "Key": {
                                  "$type": "ModelMakerEngine.MMElements, ModelMakerEngine",
                                  "$values": [
                                    {
                                      "$ref": "43"
                                    }
                                  ]
                                },
                                "Value": "Large_non_complex_schemes___cost_sharing_underperformance_rate.ADDN1"
                              },
                              {
                                "Key": {
                                  "$type": "ModelMakerEngine.MMElements, ModelMakerEngine",
                                  "$values": [
                                    {
                                      "$ref": "44"
                                    }
                                  ]
                                },
                                "Value": "Large_non_complex_schemes___cost_sharing_underperformance_rate.ADDN2"
                              },
                              {
                                "Key": {
                                  "$type": "ModelMakerEngine.MMElements, ModelMakerEngine",
                                  "$values": [
                                    {
                                      "$ref": "45"
                                    }
                                  ]
                                },
                                "Value": "Large_non_complex_schemes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20c3cb96-a6ad-47c3-8b7e-ac775a579a3e",
                          "Dimensions": {
                            "$type": "ModelMakerEngine.MMDimensions, ModelMakerEngine",
                            "$values": []
                          },
                          "EquationOBXInternal": null,
                          "NameOfGroup": "Inputs.Cost sharing rates",
                          "EquationToParse": "",
                          "MostRecentExpectedUnitErrors": null,
                          "Units": {
                            "$id": "18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Enhanced engagement schemes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Large_complex_schemes_contingent_allowance___cost_sharing_outperformance_rate.WR"
                              },
                              {
                                "Key": {
                                  "$type": "ModelMakerEngine.MMElements, ModelMakerEngine",
                                  "$values": [
                                    {
                                      "$ref": "40"
                                    }
                                  ]
                                },
                                "Value": "Large_complex_schemes_contingent_allowance___cost_sharing_outperformance_rate.WN"
                              },
                              {
                                "Key": {
                                  "$type": "ModelMakerEngine.MMElements, ModelMakerEngine",
                                  "$values": [
                                    {
                                      "$ref": "41"
                                    }
                                  ]
                                },
                                "Value": "Large_complex_schemes_contingent_allowance___cost_sharing_outperformance_rate.WWN"
                              },
                              {
                                "Key": {
                                  "$type": "ModelMakerEngine.MMElements, ModelMakerEngine",
                                  "$values": [
                                    {
                                      "$ref": "42"
                                    }
                                  ]
                                },
                                "Value": "Large_complex_schemes_contingent_allowance___cost_sharing_outperformance_rate.BIO"
                              },
                              {
                                "Key": {
                                  "$type": "ModelMakerEngine.MMElements, ModelMakerEngine",
                                  "$values": [
                                    {
                                      "$ref": "43"
                                    }
                                  ]
                                },
                                "Value": "Large_complex_schemes_contingent_allowance___cost_sharing_outperformance_rate.ADDN1"
                              },
                              {
                                "Key": {
                                  "$type": "ModelMakerEngine.MMElements, ModelMakerEngine",
                                  "$values": [
                                    {
                                      "$ref": "44"
                                    }
                                  ]
                                },
                                "Value": "Large_complex_schemes_contingent_allowance___cost_sharing_outperformance_rate.ADDN2"
                              },
                              {
                                "Key": {
                                  "$type": "ModelMakerEngine.MMElements, ModelMakerEngine",
                                  "$values": [
                                    {
                                      "$ref": "45"
                                    }
                                  ]
                                },
                                "Value": "Large_complex_schemes_contingent_allowances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7c6ad0d-e21e-4e7d-b9b1-bbd75027d9b4",
                          "Dimensions": {
                            "$type": "ModelMakerEngine.MMDimensions, ModelMakerEngine",
                            "$values": []
                          },
                          "EquationOBXInternal": null,
                          "NameOfGroup": "Inputs.Cost sharing rates",
                          "EquationToParse": "",
                          "MostRecentExpectedUnitErrors": null,
                          "Units": {
                            "$id": "183",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Large schemes gated process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Large_complex_schemes_contingent_allowances___cost_sharing_underperformance_rate.WR"
                              },
                              {
                                "Key": {
                                  "$type": "ModelMakerEngine.MMElements, ModelMakerEngine",
                                  "$values": [
                                    {
                                      "$ref": "40"
                                    }
                                  ]
                                },
                                "Value": "Large_complex_schemes_contingent_allowances___cost_sharing_underperformance_rate.WN"
                              },
                              {
                                "Key": {
                                  "$type": "ModelMakerEngine.MMElements, ModelMakerEngine",
                                  "$values": [
                                    {
                                      "$ref": "41"
                                    }
                                  ]
                                },
                                "Value": "Large_complex_schemes_contingent_allowances___cost_sharing_underperformance_rate.WWN"
                              },
                              {
                                "Key": {
                                  "$type": "ModelMakerEngine.MMElements, ModelMakerEngine",
                                  "$values": [
                                    {
                                      "$ref": "42"
                                    }
                                  ]
                                },
                                "Value": "Large_complex_schemes_contingent_allowances___cost_sharing_underperformance_rate.BIO"
                              },
                              {
                                "Key": {
                                  "$type": "ModelMakerEngine.MMElements, ModelMakerEngine",
                                  "$values": [
                                    {
                                      "$ref": "43"
                                    }
                                  ]
                                },
                                "Value": "Large_complex_schemes_contingent_allowances___cost_sharing_underperformance_rate.ADDN1"
                              },
                              {
                                "Key": {
                                  "$type": "ModelMakerEngine.MMElements, ModelMakerEngine",
                                  "$values": [
                                    {
                                      "$ref": "44"
                                    }
                                  ]
                                },
                                "Value": "Large_complex_schemes_contingent_allowances___cost_sharing_underperformance_rate.ADDN2"
                              },
                              {
                                "Key": {
                                  "$type": "ModelMakerEngine.MMElements, ModelMakerEngine",
                                  "$values": [
                                    {
                                      "$ref": "45"
                                    }
                                  ]
                                },
                                "Value": "Large_complex_schemes_contingent_allowances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175d8a46-19cb-4bc0-8751-026e6be6678b",
                          "Dimensions": {
                            "$type": "ModelMakerEngine.MMDimensions, ModelMakerEngine",
                            "$values": []
                          },
                          "EquationOBXInternal": null,
                          "NameOfGroup": "Inputs.Cost sharing rates",
                          "EquationToParse": "",
                          "MostRecentExpectedUnitErrors": null,
                          "Units": {
                            "$id": "18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Large schemes gated process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Thames_Water_gated_allowance___cost_sharing_outperformance_rate.WR"
                              },
                              {
                                "Key": {
                                  "$type": "ModelMakerEngine.MMElements, ModelMakerEngine",
                                  "$values": [
                                    {
                                      "$ref": "40"
                                    }
                                  ]
                                },
                                "Value": "Thames_Water_gated_allowance___cost_sharing_outperformance_rate.WN"
                              },
                              {
                                "Key": {
                                  "$type": "ModelMakerEngine.MMElements, ModelMakerEngine",
                                  "$values": [
                                    {
                                      "$ref": "41"
                                    }
                                  ]
                                },
                                "Value": "Thames_Water_gated_allowance___cost_sharing_outperformance_rate.WWN"
                              },
                              {
                                "Key": {
                                  "$type": "ModelMakerEngine.MMElements, ModelMakerEngine",
                                  "$values": [
                                    {
                                      "$ref": "42"
                                    }
                                  ]
                                },
                                "Value": "Thames_Water_gated_allowance___cost_sharing_outperformance_rate.BIO"
                              },
                              {
                                "Key": {
                                  "$type": "ModelMakerEngine.MMElements, ModelMakerEngine",
                                  "$values": [
                                    {
                                      "$ref": "43"
                                    }
                                  ]
                                },
                                "Value": "Thames_Water_gated_allowance___cost_sharing_outperformance_rate.ADDN1"
                              },
                              {
                                "Key": {
                                  "$type": "ModelMakerEngine.MMElements, ModelMakerEngine",
                                  "$values": [
                                    {
                                      "$ref": "44"
                                    }
                                  ]
                                },
                                "Value": "Thames_Water_gated_allowance___cost_sharing_outperformance_rate.ADDN2"
                              },
                              {
                                "Key": {
                                  "$type": "ModelMakerEngine.MMElements, ModelMakerEngine",
                                  "$values": [
                                    {
                                      "$ref": "45"
                                    }
                                  ]
                                },
                                "Value": "Thames_Water_gated_allowance___cost_sharing_out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3970d02-5501-4304-ba05-658e656a0972",
                          "Dimensions": {
                            "$type": "ModelMakerEngine.MMDimensions, ModelMakerEngine",
                            "$values": []
                          },
                          "EquationOBXInternal": null,
                          "NameOfGroup": "Inputs.Cost sharing rates",
                          "EquationToParse": "",
                          "MostRecentExpectedUnitErrors": null,
                          "Units": {
                            "$id": "18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Gated allowance (TMS/SEW only) - cost sharing out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Thames_Water_gated_allowance___cost_sharing_underperformance_rate.WR"
                              },
                              {
                                "Key": {
                                  "$type": "ModelMakerEngine.MMElements, ModelMakerEngine",
                                  "$values": [
                                    {
                                      "$ref": "40"
                                    }
                                  ]
                                },
                                "Value": "Thames_Water_gated_allowance___cost_sharing_underperformance_rate.WN"
                              },
                              {
                                "Key": {
                                  "$type": "ModelMakerEngine.MMElements, ModelMakerEngine",
                                  "$values": [
                                    {
                                      "$ref": "41"
                                    }
                                  ]
                                },
                                "Value": "Thames_Water_gated_allowance___cost_sharing_underperformance_rate.WWN"
                              },
                              {
                                "Key": {
                                  "$type": "ModelMakerEngine.MMElements, ModelMakerEngine",
                                  "$values": [
                                    {
                                      "$ref": "42"
                                    }
                                  ]
                                },
                                "Value": "Thames_Water_gated_allowance___cost_sharing_underperformance_rate.BIO"
                              },
                              {
                                "Key": {
                                  "$type": "ModelMakerEngine.MMElements, ModelMakerEngine",
                                  "$values": [
                                    {
                                      "$ref": "43"
                                    }
                                  ]
                                },
                                "Value": "Thames_Water_gated_allowance___cost_sharing_underperformance_rate.ADDN1"
                              },
                              {
                                "Key": {
                                  "$type": "ModelMakerEngine.MMElements, ModelMakerEngine",
                                  "$values": [
                                    {
                                      "$ref": "44"
                                    }
                                  ]
                                },
                                "Value": "Thames_Water_gated_allowance___cost_sharing_underperformance_rate.ADDN2"
                              },
                              {
                                "Key": {
                                  "$type": "ModelMakerEngine.MMElements, ModelMakerEngine",
                                  "$values": [
                                    {
                                      "$ref": "45"
                                    }
                                  ]
                                },
                                "Value": "Thames_Water_gated_allowance___cost_sharing_underperformance_rate___company_share.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c1f0840b-5e67-473c-a88d-13cfc659be4c",
                          "Dimensions": {
                            "$type": "ModelMakerEngine.MMDimensions, ModelMakerEngine",
                            "$values": []
                          },
                          "EquationOBXInternal": null,
                          "NameOfGroup": "Inputs.Cost sharing rates",
                          "EquationToParse": "",
                          "MostRecentExpectedUnitErrors": null,
                          "Units": {
                            "$id": "18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Gated allowance (TMS/SEW only) - cost sharing underperformance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ment costs",
                    "DisplayName": "Enhancement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90",
                    "$type": "ModelMaker.GroupNode, ModelMaker",
                    "TabOrHeaderColour": "",
                    "CollapsedByDefault": false,
                    "Comment": "",
                    "NameOfGroup": "Inputs.Cost sharing rates",
                    "YPosition": 2,
                    "Folded": true,
                    "Font": null,
                    "Children": {
                      "$type": "ModelMaker.GroupNodeChildCollection, ModelMaker",
                      "$values": [
                        {
                          "$id": "1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Bespoke_items_cost_sharing_rate.WR"
                              },
                              {
                                "Key": {
                                  "$type": "ModelMakerEngine.MMElements, ModelMakerEngine",
                                  "$values": [
                                    {
                                      "$ref": "40"
                                    }
                                  ]
                                },
                                "Value": "Bespoke_items_cost_sharing_rate.WN"
                              },
                              {
                                "Key": {
                                  "$type": "ModelMakerEngine.MMElements, ModelMakerEngine",
                                  "$values": [
                                    {
                                      "$ref": "41"
                                    }
                                  ]
                                },
                                "Value": "Bespoke_items_cost_sharing_rate.WWN"
                              },
                              {
                                "Key": {
                                  "$type": "ModelMakerEngine.MMElements, ModelMakerEngine",
                                  "$values": [
                                    {
                                      "$ref": "42"
                                    }
                                  ]
                                },
                                "Value": "Bespoke_items_cost_sharing_rate.BIO"
                              },
                              {
                                "Key": {
                                  "$type": "ModelMakerEngine.MMElements, ModelMakerEngine",
                                  "$values": [
                                    {
                                      "$ref": "43"
                                    }
                                  ]
                                },
                                "Value": "Bespoke_items_cost_sharing_rate.ADDN1"
                              },
                              {
                                "Key": {
                                  "$type": "ModelMakerEngine.MMElements, ModelMakerEngine",
                                  "$values": [
                                    {
                                      "$ref": "44"
                                    }
                                  ]
                                },
                                "Value": "Bespoke_items_cost_sharing_rate.ADDN2"
                              },
                              {
                                "Key": {
                                  "$type": "ModelMakerEngine.MMElements, ModelMakerEngine",
                                  "$values": [
                                    {
                                      "$ref": "45"
                                    }
                                  ]
                                },
                                "Value": "Bespoke_items_cost_sharing_rate___company_share.WN."
                              },
                              {
                                "Key": {
                                  "$type": "ModelMakerEngine.MMElements, ModelMakerEngine",
                                  "$values": [
                                    {
                                      "$ref": "5"
                                    }
                                  ]
                                },
                                "Value": "Bespoke_items_cost_sharing_rate___company_share.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54da7981-33b7-4455-8a5a-f20a568fd9bd",
                          "Dimensions": {
                            "$type": "ModelMakerEngine.MMDimensions, ModelMakerEngine",
                            "$values": [
                              {
                                "$ref": "2"
                              }
                            ]
                          },
                          "EquationOBXInternal": null,
                          "NameOfGroup": "Inputs.Cost sharing rates.Bespoke items",
                          "EquationToParse": "",
                          "MostRecentExpectedUnitErrors": null,
                          "Units": {
                            "$id": "19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Bespoke items cost sharing rate - company shar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espoke items",
                    "DisplayName": "Bespoke item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ost sharing rates",
              "DisplayName": "Cost sharing rat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93",
              "$type": "ModelMaker.GroupNode, ModelMaker",
              "TabOrHeaderColour": "",
              "CollapsedByDefault": false,
              "Comment": "",
              "NameOfGroup": "Inputs",
              "YPosition": 3,
              "Folded": true,
              "Font": null,
              "Children": {
                "$type": "ModelMaker.GroupNodeChildCollection, ModelMaker",
                "$values": [
                  {
                    "$id": "194",
                    "$type": "ModelMaker.GroupNode, ModelMaker",
                    "TabOrHeaderColour": "",
                    "CollapsedByDefault": false,
                    "Comment": "",
                    "NameOfGroup": "Inputs.Indexation",
                    "YPosition": 0,
                    "Folded": true,
                    "Font": null,
                    "Children": {
                      "$type": "ModelMaker.GroupNodeChildCollection, ModelMaker",
                      "$values": [
                        {
                          "$id": "1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id": "196",
                                      "$type": "ModelMakerEngine.MMElement, ModelMakerEngine",
                                      "Parent": {
                                        "$ref": "9"
                                      },
                                      "Name": "April"
                                    }
                                  ]
                                },
                                "Value": "Consumer_Price_Index__with_housing____base_year.April"
                              },
                              {
                                "Key": {
                                  "$type": "ModelMakerEngine.MMElements, ModelMakerEngine",
                                  "$values": [
                                    {
                                      "$id": "197",
                                      "$type": "ModelMakerEngine.MMElement, ModelMakerEngine",
                                      "Parent": {
                                        "$ref": "9"
                                      },
                                      "Name": "May"
                                    }
                                  ]
                                },
                                "Value": "Consumer_Price_Index__with_housing____base_year.May"
                              },
                              {
                                "Key": {
                                  "$type": "ModelMakerEngine.MMElements, ModelMakerEngine",
                                  "$values": [
                                    {
                                      "$id": "198",
                                      "$type": "ModelMakerEngine.MMElement, ModelMakerEngine",
                                      "Parent": {
                                        "$ref": "9"
                                      },
                                      "Name": "June"
                                    }
                                  ]
                                },
                                "Value": "Consumer_Price_Index__with_housing____base_year.June"
                              },
                              {
                                "Key": {
                                  "$type": "ModelMakerEngine.MMElements, ModelMakerEngine",
                                  "$values": [
                                    {
                                      "$id": "199",
                                      "$type": "ModelMakerEngine.MMElement, ModelMakerEngine",
                                      "Parent": {
                                        "$ref": "9"
                                      },
                                      "Name": "July"
                                    }
                                  ]
                                },
                                "Value": "Consumer_Price_Index__with_housing____base_year.July"
                              },
                              {
                                "Key": {
                                  "$type": "ModelMakerEngine.MMElements, ModelMakerEngine",
                                  "$values": [
                                    {
                                      "$id": "200",
                                      "$type": "ModelMakerEngine.MMElement, ModelMakerEngine",
                                      "Parent": {
                                        "$ref": "9"
                                      },
                                      "Name": "August"
                                    }
                                  ]
                                },
                                "Value": "Consumer_Price_Index__with_housing____base_year.August"
                              },
                              {
                                "Key": {
                                  "$type": "ModelMakerEngine.MMElements, ModelMakerEngine",
                                  "$values": [
                                    {
                                      "$id": "201",
                                      "$type": "ModelMakerEngine.MMElement, ModelMakerEngine",
                                      "Parent": {
                                        "$ref": "9"
                                      },
                                      "Name": "September"
                                    }
                                  ]
                                },
                                "Value": "Consumer_Price_Index__with_housing____base_year.September"
                              },
                              {
                                "Key": {
                                  "$type": "ModelMakerEngine.MMElements, ModelMakerEngine",
                                  "$values": [
                                    {
                                      "$id": "202",
                                      "$type": "ModelMakerEngine.MMElement, ModelMakerEngine",
                                      "Parent": {
                                        "$ref": "9"
                                      },
                                      "Name": "October"
                                    }
                                  ]
                                },
                                "Value": "Consumer_Price_Index__with_housing____base_year.October"
                              },
                              {
                                "Key": {
                                  "$type": "ModelMakerEngine.MMElements, ModelMakerEngine",
                                  "$values": [
                                    {
                                      "$id": "203",
                                      "$type": "ModelMakerEngine.MMElement, ModelMakerEngine",
                                      "Parent": {
                                        "$ref": "9"
                                      },
                                      "Name": "November"
                                    }
                                  ]
                                },
                                "Value": "Consumer_Price_Index__with_housing____base_year.November"
                              },
                              {
                                "Key": {
                                  "$type": "ModelMakerEngine.MMElements, ModelMakerEngine",
                                  "$values": [
                                    {
                                      "$id": "204",
                                      "$type": "ModelMakerEngine.MMElement, ModelMakerEngine",
                                      "Parent": {
                                        "$ref": "9"
                                      },
                                      "Name": "Decemeber"
                                    }
                                  ]
                                },
                                "Value": "Consumer_Price_Index__with_housing____base_year.Decemeber"
                              },
                              {
                                "Key": {
                                  "$type": "ModelMakerEngine.MMElements, ModelMakerEngine",
                                  "$values": [
                                    {
                                      "$id": "205",
                                      "$type": "ModelMakerEngine.MMElement, ModelMakerEngine",
                                      "Parent": {
                                        "$ref": "9"
                                      },
                                      "Name": "January"
                                    }
                                  ]
                                },
                                "Value": "Consumer_Price_Index__with_housing____base_year.January"
                              },
                              {
                                "Key": {
                                  "$type": "ModelMakerEngine.MMElements, ModelMakerEngine",
                                  "$values": [
                                    {
                                      "$id": "206",
                                      "$type": "ModelMakerEngine.MMElement, ModelMakerEngine",
                                      "Parent": {
                                        "$ref": "9"
                                      },
                                      "Name": "February"
                                    }
                                  ]
                                },
                                "Value": "Consumer_Price_Index__with_housing____base_year.February"
                              },
                              {
                                "Key": {
                                  "$type": "ModelMakerEngine.MMElements, ModelMakerEngine",
                                  "$values": [
                                    {
                                      "$id": "207",
                                      "$type": "ModelMakerEngine.MMElement, ModelMakerEngine",
                                      "Parent": {
                                        "$ref": "9"
                                      },
                                      "Name": "March"
                                    }
                                  ]
                                },
                                "Value": "Consumer_Price_Index__with_housing____base_year.March"
                              },
                              {
                                "Key": {
                                  "$type": "ModelMakerEngine.MMElements, ModelMakerEngine",
                                  "$values": [
                                    {
                                      "$ref": "18"
                                    }
                                  ]
                                },
                                "Value": "Consumer_Price_Index__with_housing____base_year.December"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c716b61-0b5c-443c-8e5c-91de936b7cd6",
                          "Dimensions": {
                            "$type": "ModelMakerEngine.MMDimensions, ModelMakerEngine",
                            "$values": [
                              {
                                "$ref": "9"
                              }
                            ]
                          },
                          "EquationOBXInternal": null,
                          "NameOfGroup": "Inputs.Indexation.Base year",
                          "EquationToParse": "",
                          "MostRecentExpectedUnitErrors": null,
                          "Units": {
                            "$id": "208",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with housing) - base year (2022-23)",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year",
                    "DisplayName": "Base yea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09",
                    "$type": "ModelMaker.GroupNode, ModelMaker",
                    "TabOrHeaderColour": "",
                    "CollapsedByDefault": false,
                    "Comment": "",
                    "NameOfGroup": "Inputs.Indexation",
                    "YPosition": 1,
                    "Folded": true,
                    "Font": null,
                    "Children": {
                      "$type": "ModelMaker.GroupNodeChildCollection, ModelMaker",
                      "$values": [
                        {
                          "$id": "2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196"
                                    }
                                  ]
                                },
                                "Value": "Consumer_Price_Index__with_housing_.April"
                              },
                              {
                                "Key": {
                                  "$type": "ModelMakerEngine.MMElements, ModelMakerEngine",
                                  "$values": [
                                    {
                                      "$ref": "197"
                                    }
                                  ]
                                },
                                "Value": "Consumer_Price_Index__with_housing_.May"
                              },
                              {
                                "Key": {
                                  "$type": "ModelMakerEngine.MMElements, ModelMakerEngine",
                                  "$values": [
                                    {
                                      "$ref": "198"
                                    }
                                  ]
                                },
                                "Value": "Consumer_Price_Index__with_housing_.June"
                              },
                              {
                                "Key": {
                                  "$type": "ModelMakerEngine.MMElements, ModelMakerEngine",
                                  "$values": [
                                    {
                                      "$ref": "199"
                                    }
                                  ]
                                },
                                "Value": "Consumer_Price_Index__with_housing_.July"
                              },
                              {
                                "Key": {
                                  "$type": "ModelMakerEngine.MMElements, ModelMakerEngine",
                                  "$values": [
                                    {
                                      "$ref": "200"
                                    }
                                  ]
                                },
                                "Value": "Consumer_Price_Index__with_housing_.August"
                              },
                              {
                                "Key": {
                                  "$type": "ModelMakerEngine.MMElements, ModelMakerEngine",
                                  "$values": [
                                    {
                                      "$ref": "201"
                                    }
                                  ]
                                },
                                "Value": "Consumer_Price_Index__with_housing_.September"
                              },
                              {
                                "Key": {
                                  "$type": "ModelMakerEngine.MMElements, ModelMakerEngine",
                                  "$values": [
                                    {
                                      "$ref": "202"
                                    }
                                  ]
                                },
                                "Value": "Consumer_Price_Index__with_housing_.October"
                              },
                              {
                                "Key": {
                                  "$type": "ModelMakerEngine.MMElements, ModelMakerEngine",
                                  "$values": [
                                    {
                                      "$ref": "203"
                                    }
                                  ]
                                },
                                "Value": "Consumer_Price_Index__with_housing_.November"
                              },
                              {
                                "Key": {
                                  "$type": "ModelMakerEngine.MMElements, ModelMakerEngine",
                                  "$values": [
                                    {
                                      "$ref": "204"
                                    }
                                  ]
                                },
                                "Value": "Consumer_Price_Index__with_housing_.Decemeber"
                              },
                              {
                                "Key": {
                                  "$type": "ModelMakerEngine.MMElements, ModelMakerEngine",
                                  "$values": [
                                    {
                                      "$ref": "205"
                                    }
                                  ]
                                },
                                "Value": "Consumer_Price_Index__with_housing_.January"
                              },
                              {
                                "Key": {
                                  "$type": "ModelMakerEngine.MMElements, ModelMakerEngine",
                                  "$values": [
                                    {
                                      "$ref": "206"
                                    }
                                  ]
                                },
                                "Value": "Consumer_Price_Index__with_housing_.February"
                              },
                              {
                                "Key": {
                                  "$type": "ModelMakerEngine.MMElements, ModelMakerEngine",
                                  "$values": [
                                    {
                                      "$ref": "207"
                                    }
                                  ]
                                },
                                "Value": "Consumer_Price_Index__with_housing_.March"
                              },
                              {
                                "Key": {
                                  "$type": "ModelMakerEngine.MMElements, ModelMakerEngine",
                                  "$values": [
                                    {
                                      "$ref": "18"
                                    }
                                  ]
                                },
                                "Value": "Consumer_Price_Index__with_housing_.December"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621217d-f8c7-40e0-a180-a08a6095b468",
                          "Dimensions": {
                            "$type": "ModelMakerEngine.MMDimensions, ModelMakerEngine",
                            "$values": [
                              {
                                "$ref": "9"
                              }
                            ]
                          },
                          "EquationOBXInternal": null,
                          "NameOfGroup": "Inputs.Indexation.Period",
                          "EquationToParse": "",
                          "MostRecentExpectedUnitErrors": null,
                          "Units": {
                            "$ref": "208"
                          },
                          "Name": "Consumer Price Index (with hous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eriod",
                    "DisplayName":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Indexation",
              "Display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11",
              "$type": "ModelMaker.GroupNode, ModelMaker",
              "TabOrHeaderColour": "",
              "CollapsedByDefault": false,
              "Comment": "",
              "NameOfGroup": "Inputs",
              "YPosition": 4,
              "Folded": true,
              "Font": null,
              "Children": {
                "$type": "ModelMaker.GroupNodeChildCollection, ModelMaker",
                "$values": [
                  {
                    "$id": "2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7060c85-c9b3-4e5f-82ad-9908f63688ab",
                    "Dimensions": {
                      "$type": "ModelMakerEngine.MMDimensions, ModelMakerEngine",
                      "$values": []
                    },
                    "EquationOBXInternal": null,
                    "NameOfGroup": "Inputs.Financing",
                    "EquationToParse": "",
                    "MostRecentExpectedUnitErrors": null,
                    "Units": {
                      "$id": "213",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nancing cost index",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Real_WACC_CPI_H__deflated.WR"
                        },
                        {
                          "Key": {
                            "$type": "ModelMakerEngine.MMElements, ModelMakerEngine",
                            "$values": [
                              {
                                "$ref": "40"
                              }
                            ]
                          },
                          "Value": "Real_WACC_CPI_H__deflated.WN"
                        },
                        {
                          "Key": {
                            "$type": "ModelMakerEngine.MMElements, ModelMakerEngine",
                            "$values": [
                              {
                                "$ref": "41"
                              }
                            ]
                          },
                          "Value": "Real_WACC_CPI_H__deflated.WWN"
                        },
                        {
                          "Key": {
                            "$type": "ModelMakerEngine.MMElements, ModelMakerEngine",
                            "$values": [
                              {
                                "$ref": "42"
                              }
                            ]
                          },
                          "Value": "Real_WACC_CPI_H__deflated.BIO"
                        },
                        {
                          "Key": {
                            "$type": "ModelMakerEngine.MMElements, ModelMakerEngine",
                            "$values": [
                              {
                                "$ref": "43"
                              }
                            ]
                          },
                          "Value": "Real_WACC_CPI_H__deflated.ADDN1"
                        },
                        {
                          "Key": {
                            "$type": "ModelMakerEngine.MMElements, ModelMakerEngine",
                            "$values": [
                              {
                                "$ref": "44"
                              }
                            ]
                          },
                          "Value": "Real_WACC_CPI_H__deflated.ADDN2"
                        },
                        {
                          "Key": {
                            "$type": "ModelMakerEngine.MMElements, ModelMakerEngine",
                            "$values": [
                              {
                                "$ref": "45"
                              }
                            ]
                          },
                          "Value": "Real_WACC_CPI_H__deflated.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61a1f22f-98b5-4f61-b3d9-e0f0ea6dc95d",
                    "Dimensions": {
                      "$type": "ModelMakerEngine.MMDimensions, ModelMakerEngine",
                      "$values": []
                    },
                    "EquationOBXInternal": null,
                    "NameOfGroup": "Inputs.Financing",
                    "EquationToParse": "",
                    "MostRecentExpectedUnitErrors": null,
                    "Units": {
                      "$id": "21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Real WACC CPI(H) deflate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inancing",
              "DisplayName": "Financing",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16",
              "$type": "ModelMaker.GroupNode, ModelMaker",
              "TabOrHeaderColour": "",
              "CollapsedByDefault": false,
              "Comment": "",
              "NameOfGroup": "Inputs",
              "YPosition": 5,
              "Folded": false,
              "Font": null,
              "Children": {
                "$type": "ModelMaker.GroupNodeChildCollection, ModelMaker",
                "$values": [
                  {
                    "$id": "2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7effaa2-31a0-4d9d-976e-5c12ec9d01d0",
                    "Dimensions": {
                      "$type": "ModelMakerEngine.MMDimensions, ModelMakerEngine",
                      "$values": []
                    },
                    "EquationOBXInternal": "",
                    "NameOfGroup": "Inputs.Aggregate sharing mechanism",
                    "EquationToParse": "",
                    "MostRecentExpectedUnitErrors": null,
                    "Units": {
                      "$id": "2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Financial year average RCV - all control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74a5efed-2feb-4662-9623-07e94f8a2a54",
                    "Dimensions": {
                      "$type": "ModelMakerEngine.MMDimensions, ModelMakerEngine",
                      "$values": []
                    },
                    "EquationOBXInternal": null,
                    "NameOfGroup": "Inputs.Aggregate sharing mechanism",
                    "EquationToParse": "",
                    "MostRecentExpectedUnitErrors": null,
                    "Units": {
                      "$id": "220",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Notional gear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07bce04-2a79-4476-ba76-6137b6249a8a",
                    "Dimensions": {
                      "$type": "ModelMakerEngine.MMDimensions, ModelMakerEngine",
                      "$values": []
                    },
                    "EquationOBXInternal": null,
                    "NameOfGroup": "Inputs.Aggregate sharing mechanism",
                    "EquationToParse": "",
                    "MostRecentExpectedUnitErrors": null,
                    "Units": {
                      "$id": "22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rigger point on aggregate sharing mechanism",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50d85f62-a1f0-40c2-bb25-800846133ab8",
                    "Dimensions": {
                      "$type": "ModelMakerEngine.MMDimensions, ModelMakerEngine",
                      "$values": []
                    },
                    "EquationOBXInternal": null,
                    "NameOfGroup": "Inputs.Aggregate sharing mechanism",
                    "EquationToParse": "",
                    "MostRecentExpectedUnitErrors": null,
                    "Units": {
                      "$id": "224",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djustment to ASM total adjustment amoun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ggregate sharing mechanism",
              "DisplayName": "Aggregate sharing mechanism",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25",
              "$type": "ModelMaker.GroupNode, ModelMaker",
              "TabOrHeaderColour": "",
              "CollapsedByDefault": false,
              "Comment": "",
              "NameOfGroup": "Inputs",
              "YPosition": 6,
              "Folded": true,
              "Font": null,
              "Children": {
                "$type": "ModelMaker.GroupNodeChildCollection, ModelMaker",
                "$values": [
                  {
                    "$id": "2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
                              }
                            ]
                          },
                          "Value": "Ex_ante_allowance__ANH_only____real.WR"
                        },
                        {
                          "Key": {
                            "$type": "ModelMakerEngine.MMElements, ModelMakerEngine",
                            "$values": [
                              {
                                "$ref": "4"
                              }
                            ]
                          },
                          "Value": "Ex_ante_allowance__ANH_only____real.WN."
                        },
                        {
                          "Key": {
                            "$type": "ModelMakerEngine.MMElements, ModelMakerEngine",
                            "$values": [
                              {
                                "$ref": "5"
                              }
                            ]
                          },
                          "Value": "Ex_ante_allowance__ANH_only____real.WWN."
                        },
                        {
                          "Key": {
                            "$type": "ModelMakerEngine.MMElements, ModelMakerEngine",
                            "$values": [
                              {
                                "$ref": "6"
                              }
                            ]
                          },
                          "Value": "Ex_ante_allowance__ANH_only____real.BIO"
                        },
                        {
                          "Key": {
                            "$type": "ModelMakerEngine.MMElements, ModelMakerEngine",
                            "$values": [
                              {
                                "$ref": "7"
                              }
                            ]
                          },
                          "Value": "Ex_ante_allowance__ANH_only____real.ADDN1"
                        },
                        {
                          "Key": {
                            "$type": "ModelMakerEngine.MMElements, ModelMakerEngine",
                            "$values": [
                              {
                                "$ref": "8"
                              }
                            ]
                          },
                          "Value": "Ex_ante_allowance__ANH_only____real.ADDN2"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e628c8cb-a976-46c5-bef9-3f94b28018b6",
                    "Dimensions": {
                      "$type": "ModelMakerEngine.MMDimensions, ModelMakerEngine",
                      "$values": [
                        {
                          "$ref": "2"
                        }
                      ]
                    },
                    "EquationOBXInternal": null,
                    "NameOfGroup": "Inputs.Ex-ante allowance (ANH only)",
                    "EquationToParse": "",
                    "MostRecentExpectedUnitErrors": null,
                    "Units": {
                      "$id": "2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Ex-ante allowance (ANH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x-ante allowance (ANH only)",
              "DisplayName": "Ex-ante allowance (ANH onl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28",
              "$type": "ModelMaker.GroupNode, ModelMaker",
              "TabOrHeaderColour": "",
              "CollapsedByDefault": false,
              "Comment": "",
              "NameOfGroup": "Inputs",
              "YPosition": 7,
              "Folded": true,
              "Font": null,
              "Children": {
                "$type": "ModelMaker.GroupNodeChildCollection, ModelMaker",
                "$values": [
                  {
                    "$id": "22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true,
                    "UniqueID": "becc2995-9a43-4912-8cf3-fef4cc2052df",
                    "Dimensions": {
                      "$type": "ModelMakerEngine.MMDimensions, ModelMakerEngine",
                      "$values": []
                    },
                    "EquationOBXInternal": "0.001",
                    "NameOfGroup": "Inputs.Model Constants",
                    "EquationToParse": "0.001",
                    "MostRecentExpectedUnitErrors": null,
                    "Units": {
                      "$id": "230",
                      "$type": "ModelMaker.Unit, ModelMaker",
                      "DefaultNumberFormat": 5,
                      "NumberFormatOverride": null,
                      "MatchAnything": false,
                      "ExternalRepresentation": "tolerance",
                      "ItemsOnTop": {
                        "$type": "System.Collections.Generic.List`1[[System.String, mscorlib]], mscorlib",
                        "$values": [
                          "tolerance"
                        ]
                      },
                      "ItemsOnBottom": {
                        "$type": "System.Collections.Generic.List`1[[System.String, mscorlib]], mscorlib",
                        "$values": []
                      },
                      "IsCurrency": false,
                      "ContainsSMU": false,
                      "IsDimensionless": false,
                      "InsertRowTotal": true,
                      "IgnoreWhenDeterminingExpectedUnits": false
                    },
                    "Name": "Model toleranc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onstants",
              "Display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HasOneSheetPerElem": false,
        "OneSheetPerElem": null,
        "Name": "Inputs",
        "Display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31",
        "$type": "ModelMaker.GroupNode, ModelMaker",
        "TabOrHeaderColour": "",
        "CollapsedByDefault": false,
        "Comment": "",
        "NameOfGroup": null,
        "YPosition": 0,
        "Folded": false,
        "Font": null,
        "Children": {
          "$type": "ModelMaker.GroupNodeChildCollection, ModelMaker",
          "$values": [
            {
              "$id": "23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e3e3a6ea-2cef-4c58-bf66-4a8431ffe193",
              "Dimensions": {
                "$type": "ModelMakerEngine.MMDimensions, ModelMakerEngine",
                "$values": []
              },
              "EquationOBXInternal": "IF([Model column counter] = 1,[Start date],EDATE(PREVIOUSVALUE(), [Months per period]))",
              "NameOfGroup": "Time",
              "EquationToParse": "IF([Model column counter] = 1,[Start date],EDATE(PREVIOUSVALUE(), [Months per period]))",
              "MostRecentExpectedUnitErrors": null,
              "Units": {
                "$id": "233",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31db376-9da8-4d0a-a7eb-a346cc6036d5",
              "Dimensions": {
                "$type": "ModelMakerEngine.MMDimensions, ModelMakerEngine",
                "$values": []
              },
              "EquationOBXInternal": "MAX(ALLVALUES([Model column counter]))",
              "NameOfGroup": "Time",
              "EquationToParse": "MAX(ALLVALUES([Model column counter]))",
              "MostRecentExpectedUnitErrors": null,
              "Units": {
                "$id": "235",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Model column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36",
              "$type": "ModelMaker.GroupNode, ModelMaker",
              "TabOrHeaderColour": "",
              "CollapsedByDefault": false,
              "Comment": "",
              "NameOfGroup": "Time",
              "YPosition": 2,
              "Folded": false,
              "Font": null,
              "Children": {
                "$type": "ModelMaker.GroupNodeChildCollection, ModelMaker",
                "$values": [
                  {
                    "$id": "237",
                    "$type": "ModelMaker.GroupNode, ModelMaker",
                    "TabOrHeaderColour": "",
                    "CollapsedByDefault": false,
                    "Comment": "",
                    "NameOfGroup": "Time",
                    "YPosition": 0,
                    "Folded": false,
                    "Font": null,
                    "Children": {
                      "$type": "ModelMaker.GroupNodeChildCollection, ModelMaker",
                      "$values": [
                        {
                          "$id": "2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778da6b-031c-4745-ac27-33d7808ed8a6",
                          "Dimensions": {
                            "$type": "ModelMakerEngine.MMDimensions, ModelMakerEngine",
                            "$values": []
                          },
                          "EquationOBXInternal": "IF([Model period end] = [Last pre forecast date], 1, 0)",
                          "NameOfGroup": "Time.Pre forecast period.New item flag",
                          "EquationToParse": "IF([Model period end] = [Last pre forecast date], 1, 0)",
                          "MostRecentExpectedUnitErrors": null,
                          "Units": {
                            "$id": "239",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pre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d2d34d8-fed2-47ce-8e2e-2190e62e2c16",
                          "Dimensions": {
                            "$type": "ModelMakerEngine.MMDimensions, ModelMakerEngine",
                            "$values": []
                          },
                          "EquationOBXInternal": "IF([Last pre forecast date] >= [Model period end], 1, 0)",
                          "NameOfGroup": "Time.Pre forecast period.New item flag",
                          "EquationToParse": "IF([Last pre forecast date] >= [Model period end], 1, 0)",
                          "MostRecentExpectedUnitErrors": null,
                          "Units": {
                            "$id": "241",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"Pre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"b442386c-26b6-4e6a-bf73-1442d3a5427d",
                          "Dimensions": {
                            "$type": "ModelMakerEngine.MMDimensions, ModelMakerEngine",
                            "$values": []
                          },
                          "EquationOBXInternal": "SUM(ALLVALUES([Pre forecast period flag]))",
                          "NameOfGroup": "Time.Pre forecast period",
                          "EquationToParse": "SUM(ALLVALUES([Pre forecast period flag]))",
                          "MostRecentExpectedUnitErrors": null,
                          "Units": {
                            "$id": "243",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"Pre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"Pre forecast period",
                    "DisplayName": "Pre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"244",
                    "$type": "ModelMaker.GroupNode, ModelMaker",
                    "TabOrHeaderColour": "",
                    "CollapsedByDefault": false,
                    "Comment": "",
                    "NameOfGroup": "Time",
                    "YPosition": 1,
                    "Folded": false,
                    "Font": null,
                    "Children": {
                      "$type": "ModelMaker.GroupNodeChildCollection, ModelMaker",
                      "$values": [
                        {
                          "$id": "245",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"03d1b5e3-ef1c-442b-ab28-eab380b94696",
                          "Dimensions": {
                            "$type": "ModelMakerEngine.MMDimensions, ModelMakerEngine",
                            "$values": []
                          },
                          "EquationOBXInternal": "PREVIOUSVALUE([Last pre forecast flag])",
                          "NameOfGroup": "Time.Pre forecast period.New item flag",
                          "EquationToParse": "PREVIOUSVALUE([Last pre forecast flag])",
                          "MostRecentExpectedUnitErrors": null,
                          "Units": {
                            "$id": "246",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"0ca430d3-851f-429c-81bb-43802691e9e8",
                          "Dimensions": {
                            "$type": "ModelMakerEngine.MMDimensions, ModelMakerEngine",
                            "$values": []
                          },
                          "EquationOBXInternal": " IF(AND([Forecast end date] > PREVIOUSVALUE([Model period end]), [Forecast end date] <= [Model period end]), 1, 0)",
                          "NameOfGroup": "Time.Pre forecast period.New item flag",
                          "EquationToParse": " IF(AND([Forecast end date] > PREVIOUSVALUE([Model period end]), [Forecast end date] <= [Model period end]), 1, 0)",
                          "MostRecentExpectedUnitErrors": null,
                          "Units": {
                            "$id": "248",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La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8f7470d-a768-497c-a3fa-cf18455e7aff",
                          "Dimensions": {
                            "$type": "ModelMakerEngine.MMDimensions, ModelMakerEngine",
                            "$values": []
                          },
                          "EquationOBXInternal": "[First forecast period flag] - PREVIOUSVALUE([Last forecast period flag]) + PREVIOUSVALUE()",
                          "NameOfGroup": "Time.Pre forecast period.New item flag",
                          "EquationToParse": "[First forecast period flag] - PREVIOUSVALUE([Last forecast period flag]) + PREVIOUSVALUE()",
                          "MostRecentExpectedUnitErrors": null,
                          "Units": {
                            "$id": "250",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daa4b7d-a672-4db4-812c-ecd545d0d9b5",
                          "Dimensions": {
                            "$type": "ModelMakerEngine.MMDimensions, ModelMakerEngine",
                            "$values": []
                          },
                          "EquationOBXInternal": "SUM(ALLVALUES([Forecast period flag]))",
                          "NameOfGroup": "Time.Forecast period",
                          "EquationToParse": "SUM(ALLVALUES([Forecast period flag]))",
                          "MostRecentExpectedUnitErrors": null,
                          "Units": {
                            "$id": "252",
                            "$type": "ModelMaker.Unit, ModelMaker",
                            "DefaultNumberFormat": 5,
                            "NumberFormatOverride": null,
                            "MatchAnything": false,
                            "ExternalRepresentation": "Columns",
                            "ItemsOnTop": {
                              "$type": "System.Collections.Generic.List`1[[System.String, mscorlib]], mscorlib",
                              "$values": [
                                "Columns"
                              ]
                            },
                            "ItemsOnBottom": {
                              "$type": "System.Collections.Generic.List`1[[System.String, mscorlib]], mscorlib",
                              "$values": []
                            },
                            "IsCurrency": false,
                            "ContainsSMU": false,
                            "IsDimensionless": false,
                            "InsertRowTotal": true,
                            "IgnoreWhenDeterminingExpectedUnits": false
                          },
                          "Name":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orecast period",
                    "DisplayName":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53",
                    "$type": "ModelMaker.GroupNode, ModelMaker",
                    "TabOrHeaderColour": "",
                    "CollapsedByDefault": false,
                    "Comment": "",
                    "NameOfGroup": "Time",
                    "YPosition": 2,
                    "Folded": false,
                    "Font": null,
                    "Children": {
                      "$type": "ModelMaker.GroupNodeChildCollection, ModelMaker",
                      "$values": [
                        {
                          "$id": "2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57e6d4f-3aa4-407a-9dfb-bef3209c6710",
                          "Dimensions": {
                            "$type": "ModelMakerEngine.MMDimensions, ModelMakerEngine",
                            "$values": []
                          },
                          "EquationOBXInternal": "PREVIOUSVALUE([Last forecast period flag])",
                          "NameOfGroup": "Time.Post forecast period",
                          "EquationToParse": "PREVIOUSVALUE([Last forecast period flag])",
                          "MostRecentExpectedUnitErrors": null,
                          "Units": {
                            "$id": "255",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First post forecast period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8166dd9-f4da-4722-a539-0e32ac5a5f9a",
                          "Dimensions": {
                            "$type": "ModelMakerEngine.MMDimensions, ModelMakerEngine",
                            "$values": []
                          },
                          "EquationOBXInternal": "[First post forecast period flag] + PREVIOUSVALUE()",
                          "NameOfGroup": "Time.Post forecast period",
                          "EquationToParse": "[First post forecast period flag] + PREVIOUSVALUE()",
                          "MostRecentExpectedUnitErrors": null,
                          "Units": {
                            "$id": "257",
                            "$type": "ModelMaker.Unit, ModelMaker",
                            "DefaultNumberFormat": 5,
                            "NumberFormatOverride": null,
                            "MatchAnything": false,
                            "ExternalRepresentation": "flag",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Post forecast fla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9ceb013-12eb-4a9f-a642-f8e12825ddb6",
                          "Dimensions": {
                            "$type": "ModelMakerEngine.MMDimensions, ModelMakerEngine",
                            "$values": []
                          },
                          "EquationOBXInternal": "SUM(ALLVALUES([Post forecast flag]))",
                          "NameOfGroup": "Time.Post forecast period",
                          "EquationToParse": "SUM(ALLVALUES([Post forecast flag]))",
                          "MostRecentExpectedUnitErrors": null,
                          "Units": {
                            "$ref": "252"
                          },
                          "Name": "Post forecast period tot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counter,  but they are Columns",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ost forecast period",
                    "DisplayName": "Post forecast perio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Flags",
              "DisplayName": "Flag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59",
              "$type": "ModelMaker.GroupNode, ModelMaker",
              "TabOrHeaderColour": "",
              "CollapsedByDefault": false,
              "Comment": "",
              "NameOfGroup": "Time",
              "YPosition": 3,
              "Folded": false,
              "Font": null,
              "Children": {
                "$type": "ModelMaker.GroupNodeChildCollection, ModelMaker",
                "$values": [
                  {
                    "$id": "2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b511d769-dd7b-46e4-9bc3-cff2c0cf3c75",
                    "Dimensions": {
                      "$type": "ModelMakerEngine.MMDimensions, ModelMakerEngine",
                      "$values": []
                    },
                    "EquationOBXInternal": "EDATE([Model period start], [Months per period]) - 1",
                    "NameOfGroup": "Time.Headers",
                    "EquationToParse": "EDATE([Model period start], [Months per period]) - 1",
                    "MostRecentExpectedUnitErrors": null,
                    "Units": {
                      "$id": "261",
                      "$type": "ModelMaker.Unit, ModelMaker",
                      "DefaultNumberFormat": 1,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InsertRowTotal": true,
                      "IgnoreWhenDeterminingExpectedUnit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952ac7b-71e3-4600-b28c-d8beee634287",
                    "Dimensions": {
                      "$type": "ModelMakerEngine.MMDimensions, ModelMakerEngine",
                      "$values": []
                    },
                    "EquationOBXInternal": "IF([Pre forecast period flag]=1,\"Pre Fcst\",IF([Forecast period flag]=1,\"Forecast\",\"Post Fcst\"))",
                    "NameOfGroup": "Time.Headers",
                    "EquationToParse": "IF([Pre forecast period flag]=1,\"Pre Fcst\",IF([Forecast period flag]=1,\"Forecast\",\"Post Fcst\"))",
                    "MostRecentExpectedUnitErrors": null,
                    "Units": {
                      "$ref": "22"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false,
                    "Comment": "",
                    "HasSwitchSignLine": false,
                    "SwitchSignForReport": false,
                    "MultipleInputValues": null,
                    "Is2DArray": false,
                    "NonPrimaryInput": false,
                    "Max": "NaN",
                    "Min": "NaN",
                    "IsBalanceButNotCorkscrew": false,
                    "IsEditable": true,
                    "IsConstant": false,
                    "UniqueID": "a6f4ad7d-8e36-4a2b-a8d4-57d0cd201340",
                    "Dimensions": {
                      "$type": "ModelMakerEngine.MMDimensions, ModelMakerEngine",
                      "$values": []
                    },
                    "EquationOBXInternal": "PREVIOUSVALUE()+1",
                    "NameOfGroup": "Time.Headers",
                    "EquationToParse": "PREVIOUSVALUE()+1",
                    "MostRecentExpectedUnitErrors": null,
                    "Units": {
                      "$id": "264",
                      "$type": "ModelMaker.Unit, ModelMaker",
                      "DefaultNumberFormat": 5,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Model column count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Headers",
              "Display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HasOneSheetPerElem": false,
        "OneSheetPerElem": null,
        "Name": "Time",
        "Display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65",
        "$type": "ModelMaker.GroupNode, ModelMaker",
        "TabOrHeaderColour": "",
        "CollapsedByDefault": false,
        "Comment": "",
        "NameOfGroup": "Model Checks and Alerts",
        "YPosition": 0,
        "Folded": false,
        "Font": null,
        "Children": {
          "$type": "ModelMaker.GroupNodeChildCollection, ModelMaker",
          "$values": [
            {
              "$id": "266",
              "$type": "ModelMaker.GroupNode, ModelMaker",
              "TabOrHeaderColour": "",
              "CollapsedByDefault": false,
              "Comment": "",
              "NameOfGroup": "Model Checks and Alerts.Model Checks",
              "YPosition": 0,
              "Folded": false,
              "Font": null,
              "Children": {
                "$type": "ModelMaker.GroupNodeChildCollection, ModelMaker",
                "$values": [
                  {
                    "$id": "26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4b36e8f-8e18-4fca-b07e-41a5afd0ee76",
                    "Dimensions": {
                      "$type": "ModelMakerEngine.MMDimensions, ModelMakerEngine",
                      "$values": []
                    },
                    "EquationOBXInternal": "IF([Model column total] - SUM([Pre forecast period total], [Forecast period total], [Post forecast period total]) <> 0, 1, 0)",
                    "NameOfGroup": "Model Checks and Alerts.Model Checks.Modelling period check",
                    "EquationToParse": "IF([Model column total] - SUM([Pre forecast period total], [Forecast period total], [Post forecast period total]) <> 0, 1, 0)",
                    "MostRecentExpectedUnitErrors": null,
                    "Units": {
                      "$id": "268",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"Modelling period check",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"Modelling period check",
              "DisplayName": "Modelling period check",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"269",
              "$type": "ModelMaker.GroupNode, ModelMaker",
              "TabOrHeaderColour": "",
              "CollapsedByDefault": false,
              "Comment": "",
              "NameOfGroup": "Aggregate sharing mechanism",
              "YPosition": 1,
              "Folded": false,
              "Font": null,
              "Children": {
                "$type": "ModelMaker.GroupNodeChildCollection, ModelMaker",
                "$values": [
                  {
                    "$id": "270",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"3a203ae3-faca-4bf7-9412-bc84124d6bd4",
                    "Dimensions": {
                      "$type": "ModelMakerEngine.MMDimensions, ModelMakerEngine",
                      "$values": []
                    },
                    "EquationOBXInternal": "IF(SUM(ARRAYVALUES([Total totex adjustment - post aggregate sharing mechanism - real])) = [Total cost adjustment including aggregate sharing mechanism - real], 0, 1)",
                    "NameOfGroup": "Model Checks and Alerts.Model Checks.Post ASM adjustment by control check",
                    "EquationToParse": "IF(SUM(ARRAYVALUES([Total totex adjustment - post aggregate sharing mechanism - real])) = [Total cost adjustment including aggregate sharing mechanism - real], 0, 1)",
                    "MostRecentExpectedUnitErrors": null,
                    "Units": {
                      "$id": "271",
                      "$type": "ModelMaker.Unit, ModelMaker",
                      "DefaultNumberFormat": 5,
                      "NumberFormatOverride": null,
                      "MatchAnything": true,
                      "ExternalRepresentation": "check",
                      "ItemsOnTop": {
                        "$type": "System.Collections.Generic.List`1[[System.String, mscorlib]], mscorlib",
                        "$values": [
                          "check"
                        ]
                      },
                      "ItemsOnBottom": {
                        "$type": "System.Collections.Generic.List`1[[System.String, mscorlib]], mscorlib",
                        "$values": []
                      },
                      "IsCurrency": false,
                      "ContainsSMU": false,
                      "IsDimensionless": false,
                      "InsertRowTotal": true,
                      "IgnoreWhenDeterminingExpectedUnits": false
                    },
                    "Name": "Post ASM adjustment by control check",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"Post ASM adjustment by control check",
              "DisplayName": "Post ASM adjustment by control check",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"Model Checks",
        "DisplayName":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"272",
        "$type": "ModelMaker.GroupNode, ModelMaker",
        "TabOrHeaderColour": "",
        "CollapsedByDefault": false,
        "Comment": "",
        "NameOfGroup": "Model Checks and Alerts",
        "YPosition": 1,
        "Folded": true,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"HasOneSheetPerElem": false,
        "OneSheetPerElem": null,
        "Name": "Model Alerts",
        "DisplayName":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"273",
        "$type": "ModelMaker.GroupNode, ModelMaker",
        "TabOrHeaderColour": "",
        "CollapsedByDefault": false,
        "Comment": "",
        "NameOfGroup": null,
        "YPosition": 0,
        "Folded": false,
        "Font": null,
        "Children": {
          "$type": "ModelMaker.GroupNodeChildCollection, ModelMaker",
          "$values": [
            {
              "$ref": "265"
            },
            {
              "$ref": "272"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12,
        "HasOneSheetPerElem": false,
        "OneSheetPerElem": null,
        "Name": "Model Checks and Alerts",
        "DisplayName":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"26"
      },
      {
        "$ref": "259"
      },
      {
        "$ref": "263"
      },
      {
        "$ref": "28"
      },
      {
        "$ref": "232"
      },
      {
        "$ref": "260"
      },
      {
        "$ref": "32"
      },
      {
        "$ref": "262"
      },
      {
        "$ref": "30"
      },
      {
        "$ref": "237"
      },
      {
        "$ref": "244"
      },
      {
        "$ref": "33"
      },
      {
        "$ref": "253"
      },
      {
        "$id": "274",
        "$type": "ModelMaker.TimeNode, ModelMaker",
        "ForceUpdate": 1,
        "Axis": 0,
        "EndDate": "2031-03-31T00:00:00",
        "MonthsPerPeriod": 12,
        "StartDate": "2023-04-01T00:00:00",
        "NumberOfPeriods": 8,
        "TimeStep": 8,
        "YearEndBasis": 0,
        "YearEndMonth": 0,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"35"
      },
      {
        "$ref": "38"
      },
      {
        "$ref": "47"
      },
      {
        "$ref": "37"
      },
      {
        "$ref": "50"
      },
      {
        "$ref": "57"
      },
      {
        "$ref": "53"
      },
      {
        "$ref": "60"
      },
      {
        "$ref": "58"
      },
      {
        "$ref": "59"
      },
      {
        "$ref": "62"
      },
      {
        "$ref": "61"
      },
      {
        "$ref": "139"
      },
      {
        "$ref": "141"
      },
      {
        "$ref": "143"
      },
      {
        "$ref": "145"
      },
      {
        "$ref": "147"
      },
      {
        "$ref": "166"
      },
      {
        "$ref": "168"
      },
      {
        "$ref": "158"
      },
      {
        "$ref": "160"
      },
      {
        "$ref": "178"
      },
      {
        "$ref": "180"
      },
      {
        "$ref": "170"
      },
      {
        "$ref": "172"
      },
      {
        "$ref": "174"
      },
      {
        "$ref": "176"
      },
      {
        "$ref": "186"
      },
      {
        "$ref": "188"
      },
      {
        "$ref": "182"
      },
      {
        "$ref": "184"
      },
      {
        "$id": "275",
        "$type": "ModelMaker.GroupNode, ModelMaker",
        "TabOrHeaderColour": "",
        "CollapsedByDefault": false,
        "Comment": "",
        "NameOfGroup": null,
        "YPosition": 0,
        "Folded": false,
        "Font": null,
        "Children": {
          "$type": "ModelMaker.GroupNodeChildCollection, ModelMaker",
          "$values": [
            {
              "$id": "276",
              "$type": "ModelMaker.GroupNode, ModelMaker",
              "TabOrHeaderColour": "",
              "CollapsedByDefault": false,
              "Comment": "",
              "NameOfGroup": "True-ups",
              "YPosition": 0,
              "Folded": false,
              "Font": null,
              "Children": {
                "$type": "ModelMaker.GroupNodeChildCollection, ModelMaker",
                "$values": [
                  {
                    "$id": "277",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"92bf98df-fdbe-42cc-9bbb-b6f0b9927f83",
                    "Dimensions": {
                      "$type": "ModelMakerEngine.MMDimensions, ModelMakerEngine",
                      "$values": []
                    },
                    "EquationOBXInternal": "(1 + [Real WACC CPI(H) deflated]) ^ [Financing cost index]",
                    "NameOfGroup": "True-ups.Time value of money",
                    "EquationToParse": "(1 + [Real WACC CPI(H) deflated]) ^ [Financing cost index]",
                    "MostRecentExpectedUnitErrors": null,
                    "Units": {
                      "$id": "278",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"Time value of money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"Time value of money",
              "DisplayName": "Time value of money",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6,
        "HasOneSheetPerElem": false,
        "OneSheetPerElem": null,
        "Name": "Financing",
        "DisplayName": "True-ups",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"256"
      },
      {
        "$ref": "238"
      },
      {
        "$ref": "240"
      },
      {
        "$ref": "245"
      },
      {
        "$ref": "247"
      },
      {
        "$ref": "249"
      },
      {
        "$ref": "254"
      },
      {
        "$ref": "228"
      },
      {
        "$id": "279",
        "$type": "ModelMaker.GroupNode, ModelMaker",
        "TabOrHeaderColour": "",
        "CollapsedByDefault": false,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13,
        "HasOneSheetPerElem": false,
        "OneSheetPerElem": null,
        "Name": "Optimisation",
        "DisplayName":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"36"
      },
      {
        "$ref": "103"
      },
      {
        "$ref": "102"
      },
      {
        "$ref": "105"
      },
      {
        "$ref": "109"
      },
      {
        "$ref": "116"
      },
      {
        "$ref": "112"
      },
      {
        "$ref": "122"
      },
      {
        "$ref": "118"
      },
      {
        "$ref": "120"
      },
      {
        "$ref": "126"
      },
      {
        "$ref": "124"
      },
      {
        "$ref": "101"
      },
      {
        "$ref": "48"
      },
      {
        "$ref": "107"
      },
      {
        "$ref": "149"
      },
      {
        "$ref": "151"
      },
      {
        "$ref": "140"
      },
      {
        "$ref": "153"
      },
      {
        "$ref": "190"
      },
      {
        "$ref": "191"
      },
      {
        "$ref": "193"
      },
      {
        "$ref": "194"
      },
      {
        "$ref": "195"
      },
      {
        "$ref": "209"
      },
      {
        "$ref": "210"
      },
      {
        "$ref": "128"
      },
      {
        "$ref": "211"
      },
      {
        "$ref": "212"
      },
      {
        "$ref": "214"
      },
      {
        "$id": "280",
        "$type": "ModelMaker.GroupNode, ModelMaker",
        "TabOrHeaderColour": "",
        "CollapsedByDefault": false,
        "Comment": "",
        "NameOfGroup": null,
        "YPosition": 0,
        "Folded": false,
        "Font": null,
        "Children": {
          "$type": "ModelMaker.GroupNodeChildCollection, ModelMaker",
          "$values": [
            {
              "$id": "281",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"1f408ecb-f5a7-47f1-a802-075e138db93d",
              "Dimensions": {
                "$type": "ModelMakerEngine.MMDimensions, ModelMakerEngine",
                "$values": []
              },
              "EquationOBXInternal": "AVERAGE(ARRAYVALUES([Consumer Price Index (with housing) - base year (2022-23)]))",
              "NameOfGroup": "Indexation",
              "EquationToParse": "AVERAGE(ARRAYVALUES([Consumer Price Index (with housing) - base year (2022-23)]))",
              "MostRecentExpectedUnitErrors": null,
              "Units": {
                "$id": "282",
                "$type": "ModelMaker.Unit, ModelMaker",
                "DefaultNumberFormat": 3,
                "NumberFormatOverride": null,
                "MatchAnything": false,
                "ExternalRepresentation": "Index",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"Consumer Price Index (with housing) - base year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"361f7cb5-cc82-41b2-bf05-09a7bfd00d7c",
              "Dimensions": {
                "$type": "ModelMakerEngine.MMDimensions, ModelMakerEngine",
                "$values": []
              },
              "EquationOBXInternal": "AVERAGE(ARRAYVALUES([Consumer Price Index (with housing)]))",
              "NameOfGroup": "Indexation",
              "EquationToParse": "AVERAGE(ARRAYVALUES([Consumer Price Index (with housing)]))",
              "MostRecentExpectedUnitErrors": null,
              "Units": {
                "$ref": "282"
              },
              "Name": "Consumer Price Index (with housing) - FYA",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"e61bc67f-0d89-4a3b-9efe-463f96e11cdb",
              "Dimensions": {
                "$type": "ModelMakerEngine.MMDimensions, ModelMakerEngine",
                "$values": []
              },
              "EquationOBXInternal": "IF([Consumer Price Index (with housing) - base year - FYA] = 0, 0, [Consumer Price Index (with housing) - FYA]/[Consumer Price Index (with housing) - base year - FYA])",
              "NameOfGroup": "Indexation",
              "EquationToParse": "IF([Consumer Price Index (with housing) - base year - FYA] = 0, 0, [Consumer Price Index (with housing) - FYA]/[Consumer Price Index (with housing) - base year - FYA])",
              "MostRecentExpectedUnitErrors": null,
              "Units": {
                "$id": "285",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"CPI(H) - FYA - inflate from base year (2022-23) average",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3,
        "HasOneSheetPerElem": false,
        "OneSheetPerElem": null,
        "Name": "Indexation",
        "DisplayName":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"281"
      },
      {
        "$ref": "283"
      },
      {
        "$ref": "284"
      },
      {
        "$ref": "276"
      },
      {
        "$ref": "277"
      },
      {
        "$id": "286",
        "$type": "ModelMaker.GroupNode, ModelMaker",
        "TabOrHeaderColour": "",
        "CollapsedByDefault": false,
        "Comment": "",
        "NameOfGroup": "Base",
        "YPosition": 0,
        "Folded": false,
        "Font": null,
        "Children": {
          "$type": "ModelMaker.GroupNodeChildCollection, ModelMaker",
          "$values": [
            {
              "$id": "287",
              "$type": "ModelMaker.GroupNode, ModelMaker",
              "TabOrHeaderColour": "",
              "CollapsedByDefault": false,
              "Comment": "",
              "NameOfGroup": "Standard cost sharing",
              "YPosition": 0,
              "Folded": false,
              "Font": null,
              "Children": {
                "$type": "ModelMaker.GroupNodeChildCollection, ModelMaker",
                "$values": [
                  {
                    "$id": "288",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"411bda26-a9b5-4edb-8b1c-771e9d962a7b",
                    "Dimensions": {
                      "$type": "ModelMakerEngine.MMDimensions, ModelMakerEngine",
                      "$values": [
                        {
                          "$ref": "2"
                        }
                      ]
                    },
                    "EquationOBXInternal": "IF([CPI(H) - FYA - inflate from base year (2022-23) average] = 0, 0, ([Actual totex for cost sharing reconciliation - standard base cost sharing - nominal]/[CPI(H) - FYA - inflate from base year (2022-23) average]) * [Forecast period flag])",
                    "NameOfGroup": "Standard cost sharing.Actuals",
                    "EquationToParse": "IF([CPI(H) - FYA - inflate from base year (2022-23) average] = 0, 0, ([Actual totex for cost sharing reconciliation - standard base cost sharing - nominal]/[CPI(H) - FYA - inflate from base year (2022-23) average]) * [Forecast period flag])",
                    "MostRecentExpectedUnitErrors": null,
                    "Units": {
                      "$id": "289",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"240a0efb-f269-4abc-8803-933d96dce121",
                    "Dimensions": {
                      "$type": "ModelMakerEngine.MMDimensions, ModelMakerEngine",
                      "$values": [
                        {
                          "$ref": "2"
                        }
                      ]
                    },
                    "EquationOBXInternal": "SUM([Actual totex for cost sharing reconciliation - standard base cost sharing - real], [Performance related pay recovery adjustment mechanism adjustment - real])",
                    "NameOfGroup": "Base.Standard base.Actuals",
                    "EquationToParse": "SUM([Actual totex for cost sharing reconciliation - standard base cost sharing - real], [Performance related pay recovery adjustment mechanism adjustment - real])",
                    "MostRecentExpectedUnitErrors": null,
                    "Units": {
                      "$id": "291",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post PRP adjustment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"Actuals",
              "DisplayName": "Actuals",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"292",
              "$type": "ModelMaker.GroupNode, ModelMaker",
              "TabOrHeaderColour": "",
              "CollapsedByDefault": false,
              "Comment": "",
              "NameOfGroup": "Standard cost sharing",
              "YPosition": 1,
              "Folded": true,
              "Font": null,
              "Children": {
                "$type": "ModelMaker.GroupNodeChildCollection, ModelMaker",
                "$values": [
                  {
                    "$id": "293",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"e1088f6f-b04e-448c-bf01-bc90a828814e",
                    "Dimensions": {
                      "$type": "ModelMakerEngine.MMDimensions, ModelMakerEngine",
                      "$values": [
                        {
                          "$ref": "2"
                        }
                      ]
                    },
                    "EquationOBXInternal": "([Actual totex for cost sharing reconciliation - post PRP adjustment - standard base cost sharing - real] - [Totex allowance for cost sharing - post PCD & RPE adjustment - standard base cost sharing - real]) * [Forecast period flag]",
                    "NameOfGroup": "Standard cost sharing.Variance",
                    "EquationToParse": "([Actual totex for cost sharing reconciliation - post PRP adjustment - standard base cost sharing - real] - [Totex allowance for cost sharing - post PCD & RPE adjustment - standard base cost sharing - real]) * [Forecast period flag]",
                    "MostRecentExpectedUnitErrors": null,
                    "Units": {
                      "$id": "294",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"371287e4-2c00-44fc-9002-4a089372ae45",
                    "Dimensions": {
                      "$type": "ModelMakerEngine.MMDimensions, ModelMakerEngine",
                      "$values": [
                        {
                          "$ref": "2"
                        }
                      ]
                    },
                    "EquationOBXInternal": "[Variance to totex allowance - standard base cost sharing - real] * [Time value of money factor]",
                    "NameOfGroup": "Standard cost sharing.Variance",
                    "EquationToParse": "[Variance to totex allowance - standard base cost sharing - real] * [Time value of money factor]",
                    "MostRecentExpectedUnitErrors": null,
                    "Units": {
                      "$id": "296",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"297",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"8e6b023b-2629-4a6a-b443-4ebf21aab54a",
                    "Dimensions": {
                      "$type": "ModelMakerEngine.MMDimensions, ModelMakerEngine",
                      "$values": [
                        {
                          "$ref": "2"
                        }
                      ]
                    },
                    "EquationOBXInternal": "SUM(ALLVALUES([Time-adjusted variance to totex allowance - standard base cost sharing - real]))",
                    "NameOfGroup": "Standard cost sharing.Variance",
                    "EquationToParse": "SUM(ALLVALUES([Time-adjusted variance to totex allowance - standard base cost sharing - real]))",
                    "MostRecentExpectedUnitErrors": null,
                    "Units": {
                      "$id": "298",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"299",
              "$type": "ModelMaker.GroupNode, ModelMaker",
              "TabOrHeaderColour": "",
              "CollapsedByDefault": false,
              "Comment": "",
              "NameOfGroup": "Standard cost sharing",
              "YPosition": 2,
              "Folded": false,
              "Font": null,
              "Children": {
                "$type": "ModelMaker.GroupNodeChildCollection, ModelMaker",
                "$values": [
                  {
                    "$id": "300",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"08b3221b-031c-474a-842f-873f846ff10a",
                    "Dimensions": {
                      "$type": "ModelMakerEngine.MMDimensions, ModelMakerEngine",
                      "$values": [
                        {
                          "$ref": "2"
                        }
                      ]
                    },
                    "EquationOBXInternal": "IF([Total variance to totex allowance - standard base cost sharing - real] < 0, [Standard base - cost sharing outperformance rate - company share], [Standard base - cost sharing underperformance rate - company share])",
                    "NameOfGroup": "Standard cost sharing.Active sharing rate",
                    "EquationToParse": "IF([Total variance to totex allowance - standard base cost sharing - real] < 0, [Standard base - cost sharing outperformance rate - company share], [Standard base - cost sharing underperformance rate - company share])",
                    "MostRecentExpectedUnitErrors": null,
                    "Units": {
                      "$id": "301",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standard base cost shar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6016d2-4459-4b86-b480-bd55cd1b351a",
                    "Dimensions": {
                      "$type": "ModelMakerEngine.MMDimensions, ModelMakerEngine",
                      "$values": [
                        {
                          "$ref": "2"
                        }
                      ]
                    },
                    "EquationOBXInternal": "[Total variance to totex allowance - standard base cost sharing - real] * (1 - [Active sharing rate - standard base cost sharing])",
                    "NameOfGroup": "Standard cost sharing.Active sharing rate",
                    "EquationToParse": "[Total variance to totex allowance - standard base cost sharing - real] * (1 - [Active sharing rate - standard base cost sharing])",
                    "MostRecentExpectedUnitErrors": null,
                    "Units": {
                      "$id": "3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Standard base",
        "DisplayName": "Standard bas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287"
      },
      {
        "$ref": "288"
      },
      {
        "$ref": "292"
      },
      {
        "$ref": "293"
      },
      {
        "$ref": "295"
      },
      {
        "$ref": "297"
      },
      {
        "$ref": "299"
      },
      {
        "$ref": "300"
      },
      {
        "$ref": "302"
      },
      {
        "$id": "304",
        "$type": "ModelMaker.GroupNode, ModelMaker",
        "TabOrHeaderColour": "",
        "CollapsedByDefault": false,
        "Comment": "",
        "NameOfGroup": null,
        "YPosition": 0,
        "Folded": false,
        "Font": null,
        "Children": {
          "$type": "ModelMaker.GroupNodeChildCollection, ModelMaker",
          "$values": [
            {
              "$ref": "286"
            },
            {
              "$id": "305",
              "$type": "ModelMaker.GroupNode, ModelMaker",
              "TabOrHeaderColour": "",
              "CollapsedByDefault": false,
              "Comment": "",
              "NameOfGroup": "Business rates & abstraction",
              "YPosition": 1,
              "Folded": true,
              "Font": null,
              "Children": {
                "$type": "ModelMaker.GroupNodeChildCollection, ModelMaker",
                "$values": [
                  {
                    "$id": "3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d07f465-8cf9-4614-b30d-ff1c7e2ae787",
                    "Dimensions": {
                      "$type": "ModelMakerEngine.MMDimensions, ModelMakerEngine",
                      "$values": [
                        {
                          "$ref": "2"
                        }
                      ]
                    },
                    "EquationOBXInternal": "IF([CPI(H) - FYA - inflate from base year (2022-23) average] = 0, 0, ([Actual totex for cost sharing reconciliation - business rates - nominal]/[CPI(H) - FYA - inflate from base year (2022-23) average]) * [Forecast period flag])",
                    "NameOfGroup": "Business rates & abstraction.Business rates",
                    "EquationToParse": "IF([CPI(H) - FYA - inflate from base year (2022-23) average] = 0, 0, ([Actual totex for cost sharing reconciliation - business rates - nominal]/[CPI(H) - FYA - inflate from base year (2022-23) average]) * [Forecast period flag])",
                    "MostRecentExpectedUnitErrors": null,
                    "Units": {
                      "$id": "30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business 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08",
                    "$type": "ModelMaker.GroupNode, ModelMaker",
                    "TabOrHeaderColour": "",
                    "CollapsedByDefault": false,
                    "Comment": "",
                    "NameOfGroup": "Business rates & abstraction.Business rates",
                    "YPosition": 1,
                    "Folded": true,
                    "Font": null,
                    "Children": {
                      "$type": "ModelMaker.GroupNodeChildCollection, ModelMaker",
                      "$values": [
                        {
                          "$id": "3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73094fa-7a13-4bf9-8687-71e9a62dc021",
                          "Dimensions": {
                            "$type": "ModelMakerEngine.MMDimensions, ModelMakerEngine",
                            "$values": [
                              {
                                "$ref": "2"
                              }
                            ]
                          },
                          "EquationOBXInternal": "([Actual totex for cost sharing reconciliation - business rates - real] - [Totex allowance for cost sharing - business rates - real]) * [Forecast period flag]",
                          "NameOfGroup": "Business rates & abstraction.Business rates.Variance",
                          "EquationToParse": "([Actual totex for cost sharing reconciliation - business rates - real] - [Totex allowance for cost sharing - business rates - real]) * [Forecast period flag]",
                          "MostRecentExpectedUnitErrors": null,
                          "Units": {
                            "$id": "31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business 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8f1707b-a4ad-4783-85c9-3acf530b97ef",
                          "Dimensions": {
                            "$type": "ModelMakerEngine.MMDimensions, ModelMakerEngine",
                            "$values": [
                              {
                                "$ref": "2"
                              }
                            ]
                          },
                          "EquationOBXInternal": "[Variance to totex allowance - business rates - real] * [Time value of money factor]",
                          "NameOfGroup": "Business rates & abstraction.Business rates.Variance",
                          "EquationToParse": "[Variance to totex allowance - business rates - real] * [Time value of money factor]",
                          "MostRecentExpectedUnitErrors": null,
                          "Units": {
                            "$id": "31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business 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3267a77-1109-401b-a558-f68c32514878",
                          "Dimensions": {
                            "$type": "ModelMakerEngine.MMDimensions, ModelMakerEngine",
                            "$values": [
                              {
                                "$ref": "2"
                              }
                            ]
                          },
                          "EquationOBXInternal": "SUM(ALLVALUES([Time-adjusted variance to totex allowance - business rates - real]))",
                          "NameOfGroup": "Business rates & abstraction.Business rates.Variance",
                          "EquationToParse": "SUM(ALLVALUES([Time-adjusted variance to totex allowance - business rates - real]))",
                          "MostRecentExpectedUnitErrors": null,
                          "Units": {
                            "$id": "3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business 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15",
                    "$type": "ModelMaker.GroupNode, ModelMaker",
                    "TabOrHeaderColour": "",
                    "CollapsedByDefault": false,
                    "Comment": "",
                    "NameOfGroup": "Business rates & abstraction.Business rates",
                    "YPosition": 2,
                    "Folded": true,
                    "Font": null,
                    "Children": {
                      "$type": "ModelMaker.GroupNodeChildCollection, ModelMaker",
                      "$values": [
                        {
                          "$id": "3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6fc5046-acf3-40d4-a5ce-3d7b8a19310f",
                          "Dimensions": {
                            "$type": "ModelMakerEngine.MMDimensions, ModelMakerEngine",
                            "$values": [
                              {
                                "$ref": "2"
                              }
                            ]
                          },
                          "EquationOBXInternal": "IF([Total variance to totex allowance - business rates - real] < 0, [Business rate - company shares - cost sharing outperformance rate - company share], [Business rate - company shares - cost sharing underperformance rate - company share])",
                          "NameOfGroup": "Business rates & abstraction.Business rates.Active sharing rate",
                          "EquationToParse": "IF([Total variance to totex allowance - business rates - real] < 0, [Business rate - company shares - cost sharing outperformance rate - company share], [Business rate - company shares - cost sharing underperformance rate - company share])",
                          "MostRecentExpectedUnitErrors": null,
                          "Units": {
                            "$id": "31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business rat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1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58c8cd7-47e4-4834-970d-4ce303f6aebf",
                          "Dimensions": {
                            "$type": "ModelMakerEngine.MMDimensions, ModelMakerEngine",
                            "$values": [
                              {
                                "$ref": "2"
                              }
                            ]
                          },
                          "EquationOBXInternal": "[Total variance to totex allowance - business rates - real] * (1 - [Active sharing rate - business rates])",
                          "NameOfGroup": "Business rates & abstraction.Business rates.Active sharing rate",
                          "EquationToParse": "[Total variance to totex allowance - business rates - real] * (1 - [Active sharing rate - business rates])",
                          "MostRecentExpectedUnitErrors": null,
                          "Units": {
                            "$id": "31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business 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usiness rates",
              "DisplayName": "Business rate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320",
              "$type": "ModelMaker.GroupNode, ModelMaker",
              "TabOrHeaderColour": "",
              "CollapsedByDefault": false,
              "Comment": "",
              "NameOfGroup": "Business rates & abstraction",
              "YPosition": 2,
              "Folded": true,
              "Font": null,
              "Children": {
                "$type": "ModelMaker.GroupNodeChildCollection, ModelMaker",
                "$values": [
                  {
                    "$id": "3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33e1abb-97a7-4ff9-8362-41bc77dbce53",
                    "Dimensions": {
                      "$type": "ModelMakerEngine.MMDimensions, ModelMakerEngine",
                      "$values": [
                        {
                          "$ref": "2"
                        }
                      ]
                    },
                    "EquationOBXInternal": "IF([CPI(H) - FYA - inflate from base year (2022-23) average] = 0, 0, ([Actual totex for cost sharing reconciliation - abstraction & discharge consents - nominal]/[CPI(H) - FYA - inflate from base year (2022-23) average]) * [Forecast period flag])",
                    "NameOfGroup": "Business rates & abstraction.Abstraction",
                    "EquationToParse": "IF([CPI(H) - FYA - inflate from base year (2022-23) average] = 0, 0, ([Actual totex for cost sharing reconciliation - abstraction & discharge consents - nominal]/[CPI(H) - FYA - inflate from base year (2022-23) average]) * [Forecast period flag])",
                    "MostRecentExpectedUnitErrors": null,
                    "Units": {
                      "$id": "3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abstraction & discharge consent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3",
                    "$type": "ModelMaker.GroupNode, ModelMaker",
                    "TabOrHeaderColour": "",
                    "CollapsedByDefault": false,
                    "Comment": "",
                    "NameOfGroup": "Business rates & abstraction.Abstraction",
                    "YPosition": 1,
                    "Folded": true,
                    "Font": null,
                    "Children": {
                      "$type": "ModelMaker.GroupNodeChildCollection, ModelMaker",
                      "$values": [
                        {
                          "$id": "32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b7ca0e4-ec1e-4771-80c7-08f3484ec9f6",
                          "Dimensions": {
                            "$type": "ModelMakerEngine.MMDimensions, ModelMakerEngine",
                            "$values": [
                              {
                                "$ref": "2"
                              }
                            ]
                          },
                          "EquationOBXInternal": "([Actual totex for cost sharing reconciliation - abstraction & discharge consents - real] - [Totex allowance for cost sharing - abstraction & discharge consents - real]) * [Forecast period flag]",
                          "NameOfGroup": "Business rates & abstraction.Abstraction.Variance",
                          "EquationToParse": "([Actual totex for cost sharing reconciliation - abstraction & discharge consents - real] - [Totex allowance for cost sharing - abstraction & discharge consents - real]) * [Forecast period flag]",
                          "MostRecentExpectedUnitErrors": null,
                          "Units": {
                            "$id": "32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abstraction & discharge consent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11ed9dc-9824-490b-ae41-a264fbcbc192",
                          "Dimensions": {
                            "$type": "ModelMakerEngine.MMDimensions, ModelMakerEngine",
                            "$values": [
                              {
                                "$ref": "2"
                              }
                            ]
                          },
                          "EquationOBXInternal": "[Variance to totex allowance - abstraction & discharge consents - real] * [Time value of money factor]",
                          "NameOfGroup": "Business rates & abstraction.Abstraction.Variance",
                          "EquationToParse": "[Variance to totex allowance - abstraction & discharge consents - real] * [Time value of money factor]",
                          "MostRecentExpectedUnitErrors": null,
                          "Units": {
                            "$id": "32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abstraction & discharge consent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3447bc2-b674-49d5-b7aa-2c226a5b8584",
                          "Dimensions": {
                            "$type": "ModelMakerEngine.MMDimensions, ModelMakerEngine",
                            "$values": [
                              {
                                "$ref": "2"
                              }
                            ]
                          },
                          "EquationOBXInternal": "SUM(ALLVALUES([Time-adjusted variance to totex allowance - abstraction & discharge consents - real]))",
                          "NameOfGroup": "Business rates & abstraction.Abstraction.Variance",
                          "EquationToParse": "SUM(ALLVALUES([Time-adjusted variance to totex allowance - abstraction & discharge consents - real]))",
                          "MostRecentExpectedUnitErrors": null,
                          "Units": {
                            "$id": "3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abstraction & discharge consent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30",
                    "$type": "ModelMaker.GroupNode, ModelMaker",
                    "TabOrHeaderColour": "",
                    "CollapsedByDefault": false,
                    "Comment": "",
                    "NameOfGroup": "Business rates & abstraction.Abstraction",
                    "YPosition": 2,
                    "Folded": true,
                    "Font": null,
                    "Children": {
                      "$type": "ModelMaker.GroupNodeChildCollection, ModelMaker",
                      "$values": [
                        {
                          "$id": "3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2aac724-b978-4ddb-9544-741429001514",
                          "Dimensions": {
                            "$type": "ModelMakerEngine.MMDimensions, ModelMakerEngine",
                            "$values": [
                              {
                                "$ref": "2"
                              }
                            ]
                          },
                          "EquationOBXInternal": "IF([Total variance to totex allowance - abstraction & discharge consents - real] < 0, [Abstraction & discharge consents - cost sharing outperformance rate - company share], [Abstraction & discharge consents - cost sharing underperformance rate - company share])",
                          "NameOfGroup": "Business rates & abstraction.Abstraction.Active sharing rate",
                          "EquationToParse": "IF([Total variance to totex allowance - abstraction & discharge consents - real] < 0, [Abstraction & discharge consents - cost sharing outperformance rate - company share], [Abstraction & discharge consents - cost sharing underperformance rate - company share])",
                          "MostRecentExpectedUnitErrors": null,
                          "Units": {
                            "$id": "33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abstraction & discharge consent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6ba32a6-1531-4db5-a7c0-28fe59c238d0",
                          "Dimensions": {
                            "$type": "ModelMakerEngine.MMDimensions, ModelMakerEngine",
                            "$values": [
                              {
                                "$ref": "2"
                              }
                            ]
                          },
                          "EquationOBXInternal": "[Total variance to totex allowance - abstraction & discharge consents - real] * (1 - [Active sharing rate - abstraction & discharge consents])",
                          "NameOfGroup": "Business rates & abstraction.Abstraction.Active sharing rate",
                          "EquationToParse": "[Total variance to totex allowance - abstraction & discharge consents - real] * (1 - [Active sharing rate - abstraction & discharge consents])",
                          "MostRecentExpectedUnitErrors": null,
                          "Units": {
                            "$id": "3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abstraction & discharge consent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bstraction & discharge consents",
              "DisplayName": "Abstraction & discharge consen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35",
              "$type": "ModelMaker.GroupNode, ModelMaker",
              "TabOrHeaderColour": "",
              "CollapsedByDefault": false,
              "Comment": "",
              "NameOfGroup": "Business rates & abstraction",
              "YPosition": 3,
              "Folded": true,
              "Font": null,
              "Children": {
                "$type": "ModelMaker.GroupNodeChildCollection, ModelMaker",
                "$values": [
                  {
                    "$id": "3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447c582-8f05-43ba-a07f-e64bc3c19b1e",
                    "Dimensions": {
                      "$type": "ModelMakerEngine.MMDimensions, ModelMakerEngine",
                      "$values": [
                        {
                          "$ref": "2"
                        }
                      ]
                    },
                    "EquationOBXInternal": "SUM([Active totex adjustment - standard base cost sharing - real], [Active totex adjustment - business rates - real], [Active totex adjustment - abstraction & discharge consents - real])",
                    "NameOfGroup": "Business rates & abstraction.RCV/revenue split",
                    "EquationToParse": "SUM([Active totex adjustment - standard base cost sharing - real], [Active totex adjustment - business rates - real], [Active totex adjustment - abstraction & discharge consents - real])",
                    "MostRecentExpectedUnitErrors": null,
                    "Units": {
                      "$id": "3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otal base adjustment",
              "DisplayName": "Total bas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HasOneSheetPerElem": false,
        "OneSheetPerElem": null,
        "Name": "Base",
        "DisplayName": "Bas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05"
      },
      {
        "$ref": "306"
      },
      {
        "$ref": "309"
      },
      {
        "$ref": "311"
      },
      {
        "$ref": "313"
      },
      {
        "$ref": "308"
      },
      {
        "$ref": "316"
      },
      {
        "$ref": "318"
      },
      {
        "$ref": "315"
      },
      {
        "$id": "3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48d2805-8541-4b1b-bf44-ffb5eb92b4f9",
        "Dimensions": {
          "$type": "ModelMakerEngine.MMDimensions, ModelMakerEngine",
          "$values": [
            {
              "$ref": "2"
            }
          ]
        },
        "EquationOBXInternal": "IF([CPI(H) - FYA - inflate from base year (2022-23) average] = 0, 0, ([Actual totex for cost sharing reconciliation - delivery mechanism allowance - nominal]/[CPI(H) - FYA - inflate from base year (2022-23) average]) * [Forecast period flag])",
        "NameOfGroup": "Business rates & abstraction.Abstraction",
        "EquationToParse": "IF([CPI(H) - FYA - inflate from base year (2022-23) average] = 0, 0, ([Actual totex for cost sharing reconciliation - delivery mechanism allowance - nominal]/[CPI(H) - FYA - inflate from base year (2022-23) average]) * [Forecast period flag])",
        "MostRecentExpectedUnitErrors": null,
        "Units": {
          "$id": "3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0",
        "$type": "ModelMaker.GroupNode, ModelMaker",
        "TabOrHeaderColour": "",
        "CollapsedByDefault": false,
        "Comment": "",
        "NameOfGroup": "Business rates & abstraction.Abstraction",
        "YPosition": 1,
        "Folded": true,
        "Font": null,
        "Children": {
          "$type": "ModelMaker.GroupNodeChildCollection, ModelMaker",
          "$values": [
            {
              "$id": "3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ae3d366-35ea-4d1f-b353-d5ecc24c73fa",
              "Dimensions": {
                "$type": "ModelMakerEngine.MMDimensions, ModelMakerEngine",
                "$values": [
                  {
                    "$ref": "2"
                  }
                ]
              },
              "EquationOBXInternal": "([Actual totex for cost sharing reconciliation - delivery mechanism allowance - real] - [Totex allowance for cost sharing - post PCD & RPE adjustment - delivery mechanism allowance - real]) * [Forecast period flag]",
              "NameOfGroup": "Business rates & abstraction.Abstraction.Variance",
              "EquationToParse": "([Actual totex for cost sharing reconciliation - delivery mechanism allowance - real] - [Totex allowance for cost sharing - post PCD & RPE adjustment - delivery mechanism allowance - real]) * [Forecast period flag]",
              "MostRecentExpectedUnitErrors": null,
              "Units": {
                "$id": "3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1c3ae4f-eb59-446a-9a0d-2eb0bceb861d",
              "Dimensions": {
                "$type": "ModelMakerEngine.MMDimensions, ModelMakerEngine",
                "$values": [
                  {
                    "$ref": "2"
                  }
                ]
              },
              "EquationOBXInternal": "[Variance to totex allowance - delivery mechanism allowance - real] * [Time value of money factor]",
              "NameOfGroup": "Business rates & abstraction.Abstraction.Variance",
              "EquationToParse": "[Variance to totex allowance - delivery mechanism allowance - real] * [Time value of money factor]",
              "MostRecentExpectedUnitErrors": null,
              "Units": {
                "$id": "3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4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6b99190-046f-4fed-865c-b56fbc80bf33",
              "Dimensions": {
                "$type": "ModelMakerEngine.MMDimensions, ModelMakerEngine",
                "$values": [
                  {
                    "$ref": "2"
                  }
                ]
              },
              "EquationOBXInternal": "SUM(ALLVALUES([Time-adjusted variance to totex allowance - delivery mechanism allowance - real]))",
              "NameOfGroup": "Business rates & abstraction.Abstraction.Variance",
              "EquationToParse": "SUM(ALLVALUES([Time-adjusted variance to totex allowance - delivery mechanism allowance - real]))",
              "MostRecentExpectedUnitErrors": null,
              "Units": {
                "$id": "34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341"
      },
      {
        "$ref": "343"
      },
      {
        "$ref": "345"
      },
      {
        "$id": "347",
        "$type": "ModelMaker.GroupNode, ModelMaker",
        "TabOrHeaderColour": "",
        "CollapsedByDefault": false,
        "Comment": "",
        "NameOfGroup": "Business rates & abstraction.Abstraction",
        "YPosition": 2,
        "Folded": true,
        "Font": null,
        "Children": {
          "$type": "ModelMaker.GroupNodeChildCollection, ModelMaker",
          "$values": [
            {
              "$id": "3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fd85c1f-b84f-4cd0-86c7-0340b62f39fa",
              "Dimensions": {
                "$type": "ModelMakerEngine.MMDimensions, ModelMakerEngine",
                "$values": [
                  {
                    "$ref": "2"
                  }
                ]
              },
              "EquationOBXInternal": "IF([Total variance to totex allowance - delivery mechanism allowance - real] < 0, [Delivery mechanism allowance - cost sharing outperformance rate - company share], [Delivery mechanism allowance - cost sharing underperformance rate - company share])",
              "NameOfGroup": "Business rates & abstraction.Abstraction.Active sharing rate",
              "EquationToParse": "IF([Total variance to totex allowance - delivery mechanism allowance - real] < 0, [Delivery mechanism allowance - cost sharing outperformance rate - company share], [Delivery mechanism allowance - cost sharing underperformance rate - company share])",
              "MostRecentExpectedUnitErrors": null,
              "Units": {
                "$id": "349",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delivery mechanism allowanc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2da27f1-960a-4977-b988-31d5305dc69c",
              "Dimensions": {
                "$type": "ModelMakerEngine.MMDimensions, ModelMakerEngine",
                "$values": [
                  {
                    "$ref": "2"
                  }
                ]
              },
              "EquationOBXInternal": "[Total variance to totex allowance - delivery mechanism allowance - real] * (1 - [Active sharing rate - delivery mechanism allowance])",
              "NameOfGroup": "Business rates & abstraction.Abstraction.Active sharing rate",
              "EquationToParse": "[Total variance to totex allowance - delivery mechanism allowance - real] * (1 - [Active sharing rate - delivery mechanism allowance])",
              "MostRecentExpectedUnitErrors": null,
              "Units": {
                "$id": "3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348"
      },
      {
        "$ref": "350"
      },
      {
        "$id": "352",
        "$type": "ModelMaker.GroupNode, ModelMaker",
        "TabOrHeaderColour": "",
        "CollapsedByDefault": false,
        "Comment": "",
        "NameOfGroup": "Business rates & abstraction",
        "YPosition": 3,
        "Folded": true,
        "Font": null,
        "Children": {
          "$type": "ModelMaker.GroupNodeChildCollection, ModelMaker",
          "$values": [
            {
              "$ref": "338"
            },
            {
              "$ref": "340"
            },
            {
              "$ref": "347"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Delivery mechanism allowance",
        "DisplayName": "Delivery mechanism allow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335"
      },
      {
        "$ref": "336"
      },
      {
        "$id": "353",
        "$type": "ModelMaker.GroupNode, ModelMaker",
        "TabOrHeaderColour": "",
        "CollapsedByDefault": false,
        "Comment": "",
        "NameOfGroup": null,
        "YPosition": 0,
        "Folded": false,
        "Font": null,
        "Children": {
          "$type": "ModelMaker.GroupNodeChildCollection, ModelMaker",
          "$values": [
            {
              "$id": "354",
              "$type": "ModelMaker.GroupNode, ModelMaker",
              "TabOrHeaderColour": "",
              "CollapsedByDefault": false,
              "Comment": "",
              "NameOfGroup": "Enhancement",
              "YPosition": 0,
              "Folded": true,
              "Font": null,
              "Children": {
                "$type": "ModelMaker.GroupNodeChildCollection, ModelMaker",
                "$values": [
                  {
                    "$id": "355",
                    "$type": "ModelMaker.GroupNode, ModelMaker",
                    "TabOrHeaderColour": "",
                    "CollapsedByDefault": false,
                    "Comment": "",
                    "NameOfGroup": "Enhancement.Standard enhancement",
                    "YPosition": 0,
                    "Folded": true,
                    "Font": null,
                    "Children": {
                      "$type": "ModelMaker.GroupNodeChildCollection, ModelMaker",
                      "$values": [
                        {
                          "$id": "3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ba96bd8-070f-46b2-8bbf-699658eeb75d",
                          "Dimensions": {
                            "$type": "ModelMakerEngine.MMDimensions, ModelMakerEngine",
                            "$values": [
                              {
                                "$ref": "2"
                              }
                            ]
                          },
                          "EquationOBXInternal": "IF([CPI(H) - FYA - inflate from base year (2022-23) average] = 0, 0, ([Actual totex for cost sharing reconciliation - standard enhancement cost sharing - nominal]/[CPI(H) - FYA - inflate from base year (2022-23) average]) * [Forecast period flag])",
                          "NameOfGroup": "Enhancement.Standard enhancement.Actuals",
                          "EquationToParse": "IF([CPI(H) - FYA - inflate from base year (2022-23) average] = 0, 0, ([Actual totex for cost sharing reconciliation - standard enhancement cost sharing - nominal]/[CPI(H) - FYA - inflate from base year (2022-23) average]) * [Forecast period flag])",
                          "MostRecentExpectedUnitErrors": null,
                          "Units": {
                            "$id": "35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uals",
                    "DisplayName": "Actual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58",
                    "$type": "ModelMaker.GroupNode, ModelMaker",
                    "TabOrHeaderColour": "",
                    "CollapsedByDefault": false,
                    "Comment": "",
                    "NameOfGroup": "Enhancement.Standard enhancement",
                    "YPosition": 1,
                    "Folded": true,
                    "Font": null,
                    "Children": {
                      "$type": "ModelMaker.GroupNodeChildCollection, ModelMaker",
                      "$values": [
                        {
                          "$id": "35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f081ae4-03c3-404d-8c42-88e205388f6f",
                          "Dimensions": {
                            "$type": "ModelMakerEngine.MMDimensions, ModelMakerEngine",
                            "$values": [
                              {
                                "$ref": "2"
                              }
                            ]
                          },
                          "EquationOBXInternal": "([Actual totex for cost sharing reconciliation - standard enhancement cost sharing - real] - [Totex allowance for cost sharing - post PCD & RPE adjustment - standard enhancement cost sharing - real]) * [Forecast period flag]",
                          "NameOfGroup": "Enhancement.Standard enhancement.Variance",
                          "EquationToParse": "([Actual totex for cost sharing reconciliation - standard enhancement cost sharing - real] - [Totex allowance for cost sharing - post PCD & RPE adjustment - standard enhancement cost sharing - real]) * [Forecast period flag]",
                          "MostRecentExpectedUnitErrors": null,
                          "Units": {
                            "$id": "36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f368063-d6dc-4599-8769-6748dbd981f0",
                          "Dimensions": {
                            "$type": "ModelMakerEngine.MMDimensions, ModelMakerEngine",
                            "$values": [
                              {
                                "$ref": "2"
                              }
                            ]
                          },
                          "EquationOBXInternal": "[Variance to totex allowance - standard enhancement cost sharing - real] * [Time value of money factor]",
                          "NameOfGroup": "Enhancement.Standard enhancement.Variance",
                          "EquationToParse": "[Variance to totex allowance - standard enhancement cost sharing - real] * [Time value of money factor]",
                          "MostRecentExpectedUnitErrors": null,
                          "Units": {
                            "$id": "3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8988832-2527-4541-b362-682ef40e42ba",
                          "Dimensions": {
                            "$type": "ModelMakerEngine.MMDimensions, ModelMakerEngine",
                            "$values": [
                              {
                                "$ref": "2"
                              }
                            ]
                          },
                          "EquationOBXInternal": "SUM(ALLVALUES([Time-adjusted variance to totex allowance - standard enhancement cost sharing - real]))",
                          "NameOfGroup": "Enhancement.Standard enhancement.Variance",
                          "EquationToParse": "SUM(ALLVALUES([Time-adjusted variance to totex allowance - standard enhancement cost sharing - real]))",
                          "MostRecentExpectedUnitErrors": null,
                          "Units": {
                            "$id": "36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65",
                    "$type": "ModelMaker.GroupNode, ModelMaker",
                    "TabOrHeaderColour": "",
                    "CollapsedByDefault": false,
                    "Comment": "",
                    "NameOfGroup": "Enhancement.Standard enhancement",
                    "YPosition": 2,
                    "Folded": true,
                    "Font": null,
                    "Children": {
                      "$type": "ModelMaker.GroupNodeChildCollection, ModelMaker",
                      "$values": [
                        {
                          "$id": "3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185d4fe-b88e-4421-bbe5-02b6ffab776f",
                          "Dimensions": {
                            "$type": "ModelMakerEngine.MMDimensions, ModelMakerEngine",
                            "$values": [
                              {
                                "$ref": "2"
                              }
                            ]
                          },
                          "EquationOBXInternal": "IF([Total variance to totex allowance - standard enhancement cost sharing - real] < 0, [Standard enhancement - cost sharing outperformance rate - company share], [Standard enhancement - cost sharing underperformance rate - company share])",
                          "NameOfGroup": "Enhancement.Standard enhancement.Active sharing rate",
                          "EquationToParse": "IF([Total variance to totex allowance - standard enhancement cost sharing - real] < 0, [Standard enhancement - cost sharing outperformance rate - company share], [Standard enhancement - cost sharing underperformance rate - company share])",
                          "MostRecentExpectedUnitErrors": null,
                          "Units": {
                            "$id": "36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standard enhancement cost shar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9329ade-49a2-4db7-856a-1cb0f47f0c1d",
                          "Dimensions": {
                            "$type": "ModelMakerEngine.MMDimensions, ModelMakerEngine",
                            "$values": [
                              {
                                "$ref": "2"
                              }
                            ]
                          },
                          "EquationOBXInternal": "[Total variance to totex allowance - standard enhancement cost sharing - real] * (1 - [Active sharing rate - standard enhancement cost sharing])",
                          "NameOfGroup": "Enhancement.Standard enhancement.Active sharing rate",
                          "EquationToParse": "[Total variance to totex allowance - standard enhancement cost sharing - real] * (1 - [Active sharing rate - standard enhancement cost sharing])",
                          "MostRecentExpectedUnitErrors": null,
                          "Units": {
                            "$id": "3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Standard enhancement",
              "DisplayName": "Standard enhancement",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70",
              "$type": "ModelMaker.GroupNode, ModelMaker",
              "TabOrHeaderColour": "",
              "CollapsedByDefault": false,
              "Comment": "",
              "NameOfGroup": "Other enhancement costs",
              "YPosition": 1,
              "Folded": true,
              "Font": null,
              "Children": {
                "$type": "ModelMaker.GroupNodeChildCollection, ModelMaker",
                "$values": [
                  {
                    "$id": "3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96de536-4891-4b49-8cca-1ab0aed65f3a",
                    "Dimensions": {
                      "$type": "ModelMakerEngine.MMDimensions, ModelMakerEngine",
                      "$values": [
                        {
                          "$ref": "2"
                        }
                      ]
                    },
                    "EquationOBXInternal": "IF([CPI(H) - FYA - inflate from base year (2022-23) average] = 0, 0, ([Actual totex for cost sharing reconciliation - 25:25 cost sharing - nominal]/[CPI(H) - FYA - inflate from base year (2022-23) average]) * [Forecast period flag])",
                    "NameOfGroup": "Other enhancement costs.Delivery mechanism allowance",
                    "EquationToParse": "IF([CPI(H) - FYA - inflate from base year (2022-23) average] = 0, 0, ([Actual totex for cost sharing reconciliation - 25:25 cost sharing - nominal]/[CPI(H) - FYA - inflate from base year (2022-23) average]) * [Forecast period flag])",
                    "MostRecentExpectedUnitErrors": null,
                    "Units": {
                      "$id": "37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3",
                    "$type": "ModelMaker.GroupNode, ModelMaker",
                    "TabOrHeaderColour": "",
                    "CollapsedByDefault": false,
                    "Comment": "",
                    "NameOfGroup": "Other enhancement costs.Delivery mechanism allowance",
                    "YPosition": 1,
                    "Folded": true,
                    "Font": null,
                    "Children": {
                      "$type": "ModelMaker.GroupNodeChildCollection, ModelMaker",
                      "$values": [
                        {
                          "$id": "3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8bf4bdd-6cef-4bae-9b33-c4ffa15a8b58",
                          "Dimensions": {
                            "$type": "ModelMakerEngine.MMDimensions, ModelMakerEngine",
                            "$values": [
                              {
                                "$ref": "2"
                              }
                            ]
                          },
                          "EquationOBXInternal": "([Actual totex for cost sharing reconciliation - 25:25 cost sharing - real] - [Totex allowance for cost sharing - post PCD & RPE adjustment - 25:25 cost sharing - real]) * [Forecast period flag]",
                          "NameOfGroup": "Other enhancement costs.Delivery mechanism allowance.Variance",
                          "EquationToParse": "([Actual totex for cost sharing reconciliation - 25:25 cost sharing - real] - [Totex allowance for cost sharing - post PCD & RPE adjustment - 25:25 cost sharing - real]) * [Forecast period flag]",
                          "MostRecentExpectedUnitErrors": null,
                          "Units": {
                            "$id": "37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63ef6ad-bee6-4217-a55a-80924173fd13",
                          "Dimensions": {
                            "$type": "ModelMakerEngine.MMDimensions, ModelMakerEngine",
                            "$values": [
                              {
                                "$ref": "2"
                              }
                            ]
                          },
                          "EquationOBXInternal": "[Variance to totex allowance - 25:25 cost sharing - real] * [Time value of money factor]",
                          "NameOfGroup": "Other enhancement costs.Delivery mechanism allowance.Variance",
                          "EquationToParse": "[Variance to totex allowance - 25:25 cost sharing - real] * [Time value of money factor]",
                          "MostRecentExpectedUnitErrors": null,
                          "Units": {
                            "$id": "3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7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6cc0803-653f-416c-ac90-e635b74c2d79",
                          "Dimensions": {
                            "$type": "ModelMakerEngine.MMDimensions, ModelMakerEngine",
                            "$values": [
                              {
                                "$ref": "2"
                              }
                            ]
                          },
                          "EquationOBXInternal": "SUM(ALLVALUES([Time-adjusted variance to totex allowance - 25:25 cost sharing - real]))",
                          "NameOfGroup": "Other enhancement costs.Delivery mechanism allowance.Variance",
                          "EquationToParse": "SUM(ALLVALUES([Time-adjusted variance to totex allowance - 25:25 cost sharing - real]))",
                          "MostRecentExpectedUnitErrors": null,
                          "Units": {
                            "$id": "37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80",
                    "$type": "ModelMaker.GroupNode, ModelMaker",
                    "TabOrHeaderColour": "",
                    "CollapsedByDefault": false,
                    "Comment": "",
                    "NameOfGroup": "Other enhancement costs.Delivery mechanism allowance",
                    "YPosition": 2,
                    "Folded": true,
                    "Font": null,
                    "Children": {
                      "$type": "ModelMaker.GroupNodeChildCollection, ModelMaker",
                      "$values": [
                        {
                          "$id": "3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15a8778-0dfa-4ae7-be9b-ca06fc41412d",
                          "Dimensions": {
                            "$type": "ModelMakerEngine.MMDimensions, ModelMakerEngine",
                            "$values": [
                              {
                                "$ref": "2"
                              }
                            ]
                          },
                          "EquationOBXInternal": "IF([Total variance to totex allowance - 25:25 cost sharing - real] < 0, [25:25 cost sharing - cost sharing outperformance rate - company share], [25:25 cost sharing - cost sharing underperformance rate - company share])",
                          "NameOfGroup": "Other enhancement costs.Delivery mechanism allowance.Active sharing rate",
                          "EquationToParse": "IF([Total variance to totex allowance - 25:25 cost sharing - real] < 0, [25:25 cost sharing - cost sharing outperformance rate - company share], [25:25 cost sharing - cost sharing underperformance rate - company share])",
                          "MostRecentExpectedUnitErrors": null,
                          "Units": {
                            "$id": "38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25:25 cost shar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c1401c7-96fc-4dd8-8b99-3dfe2b2a7b36",
                          "Dimensions": {
                            "$type": "ModelMakerEngine.MMDimensions, ModelMakerEngine",
                            "$values": [
                              {
                                "$ref": "2"
                              }
                            ]
                          },
                          "EquationOBXInternal": "[Total variance to totex allowance - 25:25 cost sharing - real] * (1 - [Active sharing rate - 25:25 cost sharing])",
                          "NameOfGroup": "Other enhancement costs.Delivery mechanism allowance.Active sharing rate",
                          "EquationToParse": "[Total variance to totex allowance - 25:25 cost sharing - real] * (1 - [Active sharing rate - 25:25 cost sharing])",
                          "MostRecentExpectedUnitErrors": null,
                          "Units": {
                            "$id": "38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25:25 cost sharing",
              "DisplayName": "IED & EPR permit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85",
              "$type": "ModelMaker.GroupNode, ModelMaker",
              "TabOrHeaderColour": "",
              "CollapsedByDefault": false,
              "Comment": "",
              "NameOfGroup": "Enhancement",
              "YPosition": 2,
              "Folded": true,
              "Font": null,
              "Children": {
                "$type": "ModelMaker.GroupNodeChildCollection, ModelMaker",
                "$values": [
                  {
                    "$id": "3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1d2d2d8-ce3b-4dd4-86f9-16667cde4584",
                    "Dimensions": {
                      "$type": "ModelMakerEngine.MMDimensions, ModelMakerEngine",
                      "$values": [
                        {
                          "$ref": "2"
                        }
                      ]
                    },
                    "EquationOBXInternal": "IF([CPI(H) - FYA - inflate from base year (2022-23) average] = 0, 0, ([Actual totex for cost sharing reconciliation - 40:10 cost sharing - nominal]/[CPI(H) - FYA - inflate from base year (2022-23) average]) * [Forecast period flag])",
                    "NameOfGroup": "Enhancement.CWQM & investigations",
                    "EquationToParse": "IF([CPI(H) - FYA - inflate from base year (2022-23) average] = 0, 0, ([Actual totex for cost sharing reconciliation - 40:10 cost sharing - nominal]/[CPI(H) - FYA - inflate from base year (2022-23) average]) * [Forecast period flag])",
                    "MostRecentExpectedUnitErrors": null,
                    "Units": {
                      "$id": "3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88",
                    "$type": "ModelMaker.GroupNode, ModelMaker",
                    "TabOrHeaderColour": "",
                    "CollapsedByDefault": false,
                    "Comment": "",
                    "NameOfGroup": "Enhancement.CWQM & investigations",
                    "YPosition": 1,
                    "Folded": true,
                    "Font": null,
                    "Children": {
                      "$type": "ModelMaker.GroupNodeChildCollection, ModelMaker",
                      "$values": [
                        {
                          "$id": "38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ac2b001-8804-47eb-a77b-6ae0fb591f96",
                          "Dimensions": {
                            "$type": "ModelMakerEngine.MMDimensions, ModelMakerEngine",
                            "$values": [
                              {
                                "$ref": "2"
                              }
                            ]
                          },
                          "EquationOBXInternal": "([Actual totex for cost sharing reconciliation - 40:10 cost sharing - real] - [Totex allowance for cost sharing - post PCD & RPE adjustment - 40:10 cost sharing - real]) * [Forecast period flag]",
                          "NameOfGroup": "Enhancement.CWQM & investigations.Variance",
                          "EquationToParse": "([Actual totex for cost sharing reconciliation - 40:10 cost sharing - real] - [Totex allowance for cost sharing - post PCD & RPE adjustment - 40:10 cost sharing - real]) * [Forecast period flag]",
                          "MostRecentExpectedUnitErrors": null,
                          "Units": {
                            "$id": "39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7e38fdd-ad15-44c8-be45-905dad4bd4c5",
                          "Dimensions": {
                            "$type": "ModelMakerEngine.MMDimensions, ModelMakerEngine",
                            "$values": [
                              {
                                "$ref": "2"
                              }
                            ]
                          },
                          "EquationOBXInternal": "[Variance to totex allowance - 40:10 cost sharing - real] * [Time value of money factor]",
                          "NameOfGroup": "Enhancement.CWQM & investigations.Variance",
                          "EquationToParse": "[Variance to totex allowance - 40:10 cost sharing - real] * [Time value of money factor]",
                          "MostRecentExpectedUnitErrors": null,
                          "Units": {
                            "$id": "39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e090fa6-de31-4c4f-8f39-094101909652",
                          "Dimensions": {
                            "$type": "ModelMakerEngine.MMDimensions, ModelMakerEngine",
                            "$values": [
                              {
                                "$ref": "2"
                              }
                            ]
                          },
                          "EquationOBXInternal": "SUM(ALLVALUES([Time-adjusted variance to totex allowance - 40:10 cost sharing - real]))",
                          "NameOfGroup": "Enhancement.CWQM & investigations.Variance",
                          "EquationToParse": "SUM(ALLVALUES([Time-adjusted variance to totex allowance - 40:10 cost sharing - real]))",
                          "MostRecentExpectedUnitErrors": null,
                          "Units": {
                            "$id": "39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395",
                    "$type": "ModelMaker.GroupNode, ModelMaker",
                    "TabOrHeaderColour": "",
                    "CollapsedByDefault": false,
                    "Comment": "",
                    "NameOfGroup": "Enhancement.CWQM & investigations",
                    "YPosition": 2,
                    "Folded": true,
                    "Font": null,
                    "Children": {
                      "$type": "ModelMaker.GroupNodeChildCollection, ModelMaker",
                      "$values": [
                        {
                          "$id": "39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658fd43-c61a-481e-9379-07ee4d9d2227",
                          "Dimensions": {
                            "$type": "ModelMakerEngine.MMDimensions, ModelMakerEngine",
                            "$values": [
                              {
                                "$ref": "2"
                              }
                            ]
                          },
                          "EquationOBXInternal": "IF([Total variance to totex allowance - 40:10 cost sharing - real] < 0, [40:10 cost sharing - cost sharing outperformance rate - company share], [40:10 cost sharing - cost sharing underperformance rate - company share])",
                          "NameOfGroup": "Enhancement.CWQM & investigations.Active sharing rate",
                          "EquationToParse": "IF([Total variance to totex allowance - 40:10 cost sharing - real] < 0, [40:10 cost sharing - cost sharing outperformance rate - company share], [40:10 cost sharing - cost sharing underperformance rate - company share])",
                          "MostRecentExpectedUnitErrors": null,
                          "Units": {
                            "$id": "39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40:10 cost sharing",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d8dcbf4-725a-4349-a4fc-90be1943043b",
                          "Dimensions": {
                            "$type": "ModelMakerEngine.MMDimensions, ModelMakerEngine",
                            "$values": [
                              {
                                "$ref": "2"
                              }
                            ]
                          },
                          "EquationOBXInternal": "[Total variance to totex allowance - 40:10 cost sharing - real] * (1 - [Active sharing rate - 40:10 cost sharing])",
                          "NameOfGroup": "Enhancement.CWQM & investigations.Active sharing rate",
                          "EquationToParse": "[Total variance to totex allowance - 40:10 cost sharing - real] * (1 - [Active sharing rate - 40:10 cost sharing])",
                          "MostRecentExpectedUnitErrors": null,
                          "Units": {
                            "$id": "3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40:10 cost sharing",
              "DisplayName": "CWQM & investigation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352"
            },
            {
              "$id": "400",
              "$type": "ModelMaker.GroupNode, ModelMaker",
              "TabOrHeaderColour": "",
              "CollapsedByDefault": false,
              "Comment": "",
              "NameOfGroup": "Other enhancement costs",
              "YPosition": 4,
              "Folded": true,
              "Font": null,
              "Children": {
                "$type": "ModelMaker.GroupNodeChildCollection, ModelMaker",
                "$values": [
                  {
                    "$id": "40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4181584-7f05-47bf-96dc-00810656862a",
                    "Dimensions": {
                      "$type": "ModelMakerEngine.MMDimensions, ModelMakerEngine",
                      "$values": [
                        {
                          "$ref": "2"
                        }
                      ]
                    },
                    "EquationOBXInternal": "IF([CPI(H) - FYA - inflate from base year (2022-23) average] = 0, 0, ([Actual totex for cost sharing reconciliation - PFAS - nominal]/[CPI(H) - FYA - inflate from base year (2022-23) average]) * [Forecast period flag])",
                    "NameOfGroup": "Other enhancement costs.SRO gated allowances",
                    "EquationToParse": "IF([CPI(H) - FYA - inflate from base year (2022-23) average] = 0, 0, ([Actual totex for cost sharing reconciliation - PFAS - nominal]/[CPI(H) - FYA - inflate from base year (2022-23) average]) * [Forecast period flag])",
                    "MostRecentExpectedUnitErrors": null,
                    "Units": {
                      "$id": "40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PFA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3",
                    "$type": "ModelMaker.GroupNode, ModelMaker",
                    "TabOrHeaderColour": "",
                    "CollapsedByDefault": false,
                    "Comment": "",
                    "NameOfGroup": "Other enhancement costs.SRO gated allowances",
                    "YPosition": 1,
                    "Folded": true,
                    "Font": null,
                    "Children": {
                      "$type": "ModelMaker.GroupNodeChildCollection, ModelMaker",
                      "$values": [
                        {
                          "$id": "4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0f8346a-901f-4c45-8a14-70540af0c260",
                          "Dimensions": {
                            "$type": "ModelMakerEngine.MMDimensions, ModelMakerEngine",
                            "$values": [
                              {
                                "$ref": "2"
                              }
                            ]
                          },
                          "EquationOBXInternal": "([Actual totex for cost sharing reconciliation - PFAS - real] - [Bespoke IDoK allowance for cost sharing - PFAS - real]) * [Forecast period flag]",
                          "NameOfGroup": "Other enhancement costs.SRO gated allowances.Variance",
                          "EquationToParse": "([Actual totex for cost sharing reconciliation - PFAS - real] - [Bespoke IDoK allowance for cost sharing - PFAS - real]) * [Forecast period flag]",
                          "MostRecentExpectedUnitErrors": null,
                          "Units": {
                            "$id": "40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PFA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f812c14-234f-474c-9e67-aab3e1d288b2",
                          "Dimensions": {
                            "$type": "ModelMakerEngine.MMDimensions, ModelMakerEngine",
                            "$values": [
                              {
                                "$ref": "2"
                              }
                            ]
                          },
                          "EquationOBXInternal": "[Variance to totex allowance - PFAS - real] * [Time value of money factor]",
                          "NameOfGroup": "Other enhancement costs.SRO gated allowances.Variance",
                          "EquationToParse": "[Variance to totex allowance - PFAS - real] * [Time value of money factor]",
                          "MostRecentExpectedUnitErrors": null,
                          "Units": {
                            "$id": "40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PFA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0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f830583-b76f-4a62-9ab0-06c71616a430",
                          "Dimensions": {
                            "$type": "ModelMakerEngine.MMDimensions, ModelMakerEngine",
                            "$values": [
                              {
                                "$ref": "2"
                              }
                            ]
                          },
                          "EquationOBXInternal": "SUM(ALLVALUES([Time-adjusted variance to totex allowance - PFAS - real]))",
                          "NameOfGroup": "Other enhancement costs.SRO gated allowances.Variance",
                          "EquationToParse": "SUM(ALLVALUES([Time-adjusted variance to totex allowance - PFAS - real]))",
                          "MostRecentExpectedUnitErrors": null,
                          "Units": {
                            "$id": "40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PFA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10",
                    "$type": "ModelMaker.GroupNode, ModelMaker",
                    "TabOrHeaderColour": "",
                    "CollapsedByDefault": false,
                    "Comment": "",
                    "NameOfGroup": "Other enhancement costs.SRO gated allowances",
                    "YPosition": 2,
                    "Folded": true,
                    "Font": null,
                    "Children": {
                      "$type": "ModelMaker.GroupNodeChildCollection, ModelMaker",
                      "$values": [
                        {
                          "$id": "4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9771186-1a91-479a-82a4-f35ed9c58234",
                          "Dimensions": {
                            "$type": "ModelMakerEngine.MMDimensions, ModelMakerEngine",
                            "$values": [
                              {
                                "$ref": "2"
                              }
                            ]
                          },
                          "EquationOBXInternal": "IF([Total variance to totex allowance - PFAS - real] < 0, [PFAS - cost sharing outperformance rate - company share], [PFAS - cost sharing underperformance rate - company share])",
                          "NameOfGroup": "Other enhancement costs.SRO gated allowances.Active sharing rate",
                          "EquationToParse": "IF([Total variance to totex allowance - PFAS - real] < 0, [PFAS - cost sharing outperformance rate - company share], [PFAS - cost sharing underperformance rate - company share])",
                          "MostRecentExpectedUnitErrors": null,
                          "Units": {
                            "$id": "41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PFA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1d9cd71-8411-4f8d-9e79-d005609778c4",
                          "Dimensions": {
                            "$type": "ModelMakerEngine.MMDimensions, ModelMakerEngine",
                            "$values": [
                              {
                                "$ref": "2"
                              }
                            ]
                          },
                          "EquationOBXInternal": "[Total variance to totex allowance - PFAS - real] * (1 - [Active sharing rate - PFAS])",
                          "NameOfGroup": "Other enhancement costs.SRO gated allowances.Active sharing rate",
                          "EquationToParse": "[Total variance to totex allowance - PFAS - real] * (1 - [Active sharing rate - PFAS])",
                          "MostRecentExpectedUnitErrors": null,
                          "Units": {
                            "$id": "41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PFA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PFAS allowances",
              "DisplayName": "PFAS allowance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15",
              "$type": "ModelMaker.GroupNode, ModelMaker",
              "TabOrHeaderColour": "",
              "CollapsedByDefault": false,
              "Comment": "",
              "NameOfGroup": "Other enhancement costs",
              "YPosition": 5,
              "Folded": true,
              "Font": null,
              "Children": {
                "$type": "ModelMaker.GroupNodeChildCollection, ModelMaker",
                "$values": [
                  {
                    "$id": "41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1c557e6-80d9-4981-8e09-baca5fa06664",
                    "Dimensions": {
                      "$type": "ModelMakerEngine.MMDimensions, ModelMakerEngine",
                      "$values": [
                        {
                          "$ref": "2"
                        }
                      ]
                    },
                    "EquationOBXInternal": "IF([CPI(H) - FYA - inflate from base year (2022-23) average] = 0, 0, ([Actual totex for cost sharing reconciliation - cyber - nominal]/[CPI(H) - FYA - inflate from base year (2022-23) average]) * [Forecast period flag])",
                    "NameOfGroup": "Other enhancement costs.SRO contingent allowances",
                    "EquationToParse": "IF([CPI(H) - FYA - inflate from base year (2022-23) average] = 0, 0, ([Actual totex for cost sharing reconciliation - cyber - nominal]/[CPI(H) - FYA - inflate from base year (2022-23) average]) * [Forecast period flag])",
                    "MostRecentExpectedUnitErrors": null,
                    "Units": {
                      "$id": "41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cyb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18",
                    "$type": "ModelMaker.GroupNode, ModelMaker",
                    "TabOrHeaderColour": "",
                    "CollapsedByDefault": false,
                    "Comment": "",
                    "NameOfGroup": "Other enhancement costs.SRO contingent allowances",
                    "YPosition": 1,
                    "Folded": true,
                    "Font": null,
                    "Children": {
                      "$type": "ModelMaker.GroupNodeChildCollection, ModelMaker",
                      "$values": [
                        {
                          "$id": "41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d2a2ec7-a2a6-4001-a4e3-cc8f2d8c8a59",
                          "Dimensions": {
                            "$type": "ModelMakerEngine.MMDimensions, ModelMakerEngine",
                            "$values": [
                              {
                                "$ref": "2"
                              }
                            ]
                          },
                          "EquationOBXInternal": "([Actual totex for cost sharing reconciliation - cyber - real] - [Bespoke IDoK allowance for cost sharing - cyber - real]) * [Forecast period flag]",
                          "NameOfGroup": "Other enhancement costs.SRO contingent allowances.Variance",
                          "EquationToParse": "([Actual totex for cost sharing reconciliation - cyber - real] - [Bespoke IDoK allowance for cost sharing - cyber - real]) * [Forecast period flag]",
                          "MostRecentExpectedUnitErrors": null,
                          "Units": {
                            "$id": "42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cyb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7b4c987-9df0-4fe4-9ebf-6cecf7896c94",
                          "Dimensions": {
                            "$type": "ModelMakerEngine.MMDimensions, ModelMakerEngine",
                            "$values": [
                              {
                                "$ref": "2"
                              }
                            ]
                          },
                          "EquationOBXInternal": "[Variance to totex allowance - cyber - real] * [Time value of money factor]",
                          "NameOfGroup": "Other enhancement costs.SRO contingent allowances.Variance",
                          "EquationToParse": "[Variance to totex allowance - cyber - real] * [Time value of money factor]",
                          "MostRecentExpectedUnitErrors": null,
                          "Units": {
                            "$id": "42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cyb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61c1668-6b0b-489c-93a3-0affb0472255",
                          "Dimensions": {
                            "$type": "ModelMakerEngine.MMDimensions, ModelMakerEngine",
                            "$values": [
                              {
                                "$ref": "2"
                              }
                            ]
                          },
                          "EquationOBXInternal": "SUM(ALLVALUES([Time-adjusted variance to totex allowance - cyber - real]))",
                          "NameOfGroup": "Other enhancement costs.SRO contingent allowances.Variance",
                          "EquationToParse": "SUM(ALLVALUES([Time-adjusted variance to totex allowance - cyber - real]))",
                          "MostRecentExpectedUnitErrors": null,
                          "Units": {
                            "$id": "42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cyb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25",
                    "$type": "ModelMaker.GroupNode, ModelMaker",
                    "TabOrHeaderColour": "",
                    "CollapsedByDefault": false,
                    "Comment": "",
                    "NameOfGroup": "Other enhancement costs.SRO contingent allowances",
                    "YPosition": 2,
                    "Folded": true,
                    "Font": null,
                    "Children": {
                      "$type": "ModelMaker.GroupNodeChildCollection, ModelMaker",
                      "$values": [
                        {
                          "$id": "42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284a76a-392b-4993-898a-cba879b72f89",
                          "Dimensions": {
                            "$type": "ModelMakerEngine.MMDimensions, ModelMakerEngine",
                            "$values": [
                              {
                                "$ref": "2"
                              }
                            ]
                          },
                          "EquationOBXInternal": "IF([Total variance to totex allowance - cyber - real] < 0, [Cyber - cost sharing outperformance rate - company share], [Cyber - cost sharing underperformance rate - company share])",
                          "NameOfGroup": "Other enhancement costs.SRO contingent allowances.Active sharing rate",
                          "EquationToParse": "IF([Total variance to totex allowance - cyber - real] < 0, [Cyber - cost sharing outperformance rate - company share], [Cyber - cost sharing underperformance rate - company share])",
                          "MostRecentExpectedUnitErrors": null,
                          "Units": {
                            "$id": "42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cy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980b206-6fb0-4d9b-8ff4-ebecf4bb14bf",
                          "Dimensions": {
                            "$type": "ModelMakerEngine.MMDimensions, ModelMakerEngine",
                            "$values": [
                              {
                                "$ref": "2"
                              }
                            ]
                          },
                          "EquationOBXInternal": "[Total variance to totex allowance - cyber - real] * (1 - [Active sharing rate - cyber])",
                          "NameOfGroup": "Other enhancement costs.SRO contingent allowances.Active sharing rate",
                          "EquationToParse": "[Total variance to totex allowance - cyber - real] * (1 - [Active sharing rate - cyber])",
                          "MostRecentExpectedUnitErrors": null,
                          "Units": {
                            "$id": "4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cyber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Cyber",
              "DisplayName": "Large schemes development allowance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30",
              "$type": "ModelMaker.GroupNode, ModelMaker",
              "TabOrHeaderColour": "",
              "CollapsedByDefault": false,
              "Comment": "",
              "NameOfGroup": "Other enhancement costs",
              "YPosition": 6,
              "Folded": true,
              "Font": null,
              "Children": {
                "$type": "ModelMaker.GroupNodeChildCollection, ModelMaker",
                "$values": [
                  {
                    "$id": "43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3270937-753e-4f2e-936c-486d85eccf16",
                    "Dimensions": {
                      "$type": "ModelMakerEngine.MMDimensions, ModelMakerEngine",
                      "$values": [
                        {
                          "$ref": "2"
                        }
                      ]
                    },
                    "EquationOBXInternal": "IF([CPI(H) - FYA - inflate from base year (2022-23) average] = 0, 0, ([Actual totex for cost sharing reconciliation - enhanced engagement schemes - nominal]/[CPI(H) - FYA - inflate from base year (2022-23) average]) * [Forecast period flag])",
                    "NameOfGroup": "Other enhancement costs.Large non-complex schemes",
                    "EquationToParse": "IF([CPI(H) - FYA - inflate from base year (2022-23) average] = 0, 0, ([Actual totex for cost sharing reconciliation - enhanced engagement schemes - nominal]/[CPI(H) - FYA - inflate from base year (2022-23) average]) * [Forecast period flag])",
                    "MostRecentExpectedUnitErrors": null,
                    "Units": {
                      "$id": "43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enhanced engagement schem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3",
                    "$type": "ModelMaker.GroupNode, ModelMaker",
                    "TabOrHeaderColour": "",
                    "CollapsedByDefault": false,
                    "Comment": "",
                    "NameOfGroup": "Other enhancement costs.Large non-complex schemes",
                    "YPosition": 1,
                    "Folded": true,
                    "Font": null,
                    "Children": {
                      "$type": "ModelMaker.GroupNodeChildCollection, ModelMaker",
                      "$values": [
                        {
                          "$id": "43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cfbb418-475f-4e05-8c09-d0fe5b83a6d3",
                          "Dimensions": {
                            "$type": "ModelMakerEngine.MMDimensions, ModelMakerEngine",
                            "$values": [
                              {
                                "$ref": "2"
                              }
                            ]
                          },
                          "EquationOBXInternal": "([Actual totex for cost sharing reconciliation - enhanced engagement schemes - real] - [Totex allowance for cost sharing - enhanced engagement schemes - real]) * [Forecast period flag]",
                          "NameOfGroup": "Other enhancement costs.Large non-complex schemes.Variance",
                          "EquationToParse": "([Actual totex for cost sharing reconciliation - enhanced engagement schemes - real] - [Totex allowance for cost sharing - enhanced engagement schemes - real]) * [Forecast period flag]",
                          "MostRecentExpectedUnitErrors": null,
                          "Units": {
                            "$id": "43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enhanced engagement schem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c99c3e1-f47e-4c0f-ac48-7f7ced56fc79",
                          "Dimensions": {
                            "$type": "ModelMakerEngine.MMDimensions, ModelMakerEngine",
                            "$values": [
                              {
                                "$ref": "2"
                              }
                            ]
                          },
                          "EquationOBXInternal": "[Variance to totex allowance - enhanced engagement schemes - real] * [Time value of money factor]",
                          "NameOfGroup": "Other enhancement costs.Large non-complex schemes.Variance",
                          "EquationToParse": "[Variance to totex allowance - enhanced engagement schemes - real] * [Time value of money factor]",
                          "MostRecentExpectedUnitErrors": null,
                          "Units": {
                            "$id": "43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enhanced engagement schem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3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f557020-fe18-41c4-8c4d-f45ac26983f7",
                          "Dimensions": {
                            "$type": "ModelMakerEngine.MMDimensions, ModelMakerEngine",
                            "$values": [
                              {
                                "$ref": "2"
                              }
                            ]
                          },
                          "EquationOBXInternal": "SUM(ALLVALUES([Time-adjusted variance to totex allowance - enhanced engagement schemes - real]))",
                          "NameOfGroup": "Other enhancement costs.Large non-complex schemes.Variance",
                          "EquationToParse": "SUM(ALLVALUES([Time-adjusted variance to totex allowance - enhanced engagement schemes - real]))",
                          "MostRecentExpectedUnitErrors": null,
                          "Units": {
                            "$id": "43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enhanced engagement schem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40",
                    "$type": "ModelMaker.GroupNode, ModelMaker",
                    "TabOrHeaderColour": "",
                    "CollapsedByDefault": false,
                    "Comment": "",
                    "NameOfGroup": "Other enhancement costs.Large non-complex schemes",
                    "YPosition": 2,
                    "Folded": true,
                    "Font": null,
                    "Children": {
                      "$type": "ModelMaker.GroupNodeChildCollection, ModelMaker",
                      "$values": [
                        {
                          "$id": "4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00959d5-cea6-4e9f-bb73-87cf3afe5c7a",
                          "Dimensions": {
                            "$type": "ModelMakerEngine.MMDimensions, ModelMakerEngine",
                            "$values": [
                              {
                                "$ref": "2"
                              }
                            ]
                          },
                          "EquationOBXInternal": "IF([Total variance to totex allowance - enhanced engagement schemes - real] < 0, [Enhanced engagement schemes - cost sharing outperformance rate - company share], [Enhanced engagement schemes - cost sharing underperformance rate - company share])",
                          "NameOfGroup": "Other enhancement costs.Large non-complex schemes.Active sharing rate",
                          "EquationToParse": "IF([Total variance to totex allowance - enhanced engagement schemes - real] < 0, [Enhanced engagement schemes - cost sharing outperformance rate - company share], [Enhanced engagement schemes - cost sharing underperformance rate - company share])",
                          "MostRecentExpectedUnitErrors": null,
                          "Units": {
                            "$id": "44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enhanced engagement scheme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adcf6f3-f977-4e9d-b36a-20f6e00f9fc3",
                          "Dimensions": {
                            "$type": "ModelMakerEngine.MMDimensions, ModelMakerEngine",
                            "$values": [
                              {
                                "$ref": "2"
                              }
                            ]
                          },
                          "EquationOBXInternal": "[Total variance to totex allowance - enhanced engagement schemes - real] * (1 - [Active sharing rate - enhanced engagement schemes])",
                          "NameOfGroup": "Other enhancement costs.Large non-complex schemes.Active sharing rate",
                          "EquationToParse": "[Total variance to totex allowance - enhanced engagement schemes - real] * (1 - [Active sharing rate - enhanced engagement schemes])",
                          "MostRecentExpectedUnitErrors": null,
                          "Units": {
                            "$id": "4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enhanced engagement schem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d engagement schemes",
              "DisplayName": "Enhanced engagement scheme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45",
              "$type": "ModelMaker.GroupNode, ModelMaker",
              "TabOrHeaderColour": "",
              "CollapsedByDefault": false,
              "Comment": "",
              "NameOfGroup": "Other enhancement costs",
              "YPosition": 7,
              "Folded": true,
              "Font": null,
              "Children": {
                "$type": "ModelMaker.GroupNodeChildCollection, ModelMaker",
                "$values": [
                  {
                    "$id": "4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146eb0f-853d-4270-acad-45b8c5600370",
                    "Dimensions": {
                      "$type": "ModelMakerEngine.MMDimensions, ModelMakerEngine",
                      "$values": [
                        {
                          "$ref": "2"
                        }
                      ]
                    },
                    "EquationOBXInternal": "IF([CPI(H) - FYA - inflate from base year (2022-23) average] = 0, 0, ([Actual totex for cost sharing reconciliation - large schemes gated process - nominal]/[CPI(H) - FYA - inflate from base year (2022-23) average]) * [Forecast period flag])",
                    "NameOfGroup": "Other enhancement costs.Large complex schemes contingent allowances",
                    "EquationToParse": "IF([CPI(H) - FYA - inflate from base year (2022-23) average] = 0, 0, ([Actual totex for cost sharing reconciliation - large schemes gated process - nominal]/[CPI(H) - FYA - inflate from base year (2022-23) average]) * [Forecast period flag])",
                    "MostRecentExpectedUnitErrors": null,
                    "Units": {
                      "$id": "4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large schemes gated proces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48",
                    "$type": "ModelMaker.GroupNode, ModelMaker",
                    "TabOrHeaderColour": "",
                    "CollapsedByDefault": false,
                    "Comment": "",
                    "NameOfGroup": "Other enhancement costs.Large complex schemes contingent allowances",
                    "YPosition": 1,
                    "Folded": true,
                    "Font": null,
                    "Children": {
                      "$type": "ModelMaker.GroupNodeChildCollection, ModelMaker",
                      "$values": [
                        {
                          "$id": "44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e832ad9-312e-4ad4-a138-7a04c8bb5680",
                          "Dimensions": {
                            "$type": "ModelMakerEngine.MMDimensions, ModelMakerEngine",
                            "$values": [
                              {
                                "$ref": "2"
                              }
                            ]
                          },
                          "EquationOBXInternal": "([Actual totex for cost sharing reconciliation - large schemes gated process - real] - [Totex allowance for cost sharing - large schemes gated process - real]) * [Forecast period flag]",
                          "NameOfGroup": "Other enhancement costs.Large complex schemes contingent allowances.Variance",
                          "EquationToParse": "([Actual totex for cost sharing reconciliation - large schemes gated process - real] - [Totex allowance for cost sharing - large schemes gated process - real]) * [Forecast period flag]",
                          "MostRecentExpectedUnitErrors": null,
                          "Units": {
                            "$id": "45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large schemes gated proces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84a860a-e877-47dd-bd3f-387526bf3fcf",
                          "Dimensions": {
                            "$type": "ModelMakerEngine.MMDimensions, ModelMakerEngine",
                            "$values": [
                              {
                                "$ref": "2"
                              }
                            ]
                          },
                          "EquationOBXInternal": "[Variance to totex allowance - large schemes gated process - real] * [Time value of money factor]",
                          "NameOfGroup": "Other enhancement costs.Large complex schemes contingent allowances.Variance",
                          "EquationToParse": "[Variance to totex allowance - large schemes gated process - real] * [Time value of money factor]",
                          "MostRecentExpectedUnitErrors": null,
                          "Units": {
                            "$id": "45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large schemes gated proces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f528844-8104-492c-82da-8954ba81291d",
                          "Dimensions": {
                            "$type": "ModelMakerEngine.MMDimensions, ModelMakerEngine",
                            "$values": [
                              {
                                "$ref": "2"
                              }
                            ]
                          },
                          "EquationOBXInternal": "SUM(ALLVALUES([Time-adjusted variance to totex allowance - large schemes gated process - real]))",
                          "NameOfGroup": "Other enhancement costs.Large complex schemes contingent allowances.Variance",
                          "EquationToParse": "SUM(ALLVALUES([Time-adjusted variance to totex allowance - large schemes gated process - real]))",
                          "MostRecentExpectedUnitErrors": null,
                          "Units": {
                            "$id": "45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large schemes gated proces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55",
                    "$type": "ModelMaker.GroupNode, ModelMaker",
                    "TabOrHeaderColour": "",
                    "CollapsedByDefault": false,
                    "Comment": "",
                    "NameOfGroup": "Other enhancement costs.Large complex schemes contingent allowances",
                    "YPosition": 2,
                    "Folded": true,
                    "Font": null,
                    "Children": {
                      "$type": "ModelMaker.GroupNodeChildCollection, ModelMaker",
                      "$values": [
                        {
                          "$id": "4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12122de-6da0-4cee-89e3-259bbe3df105",
                          "Dimensions": {
                            "$type": "ModelMakerEngine.MMDimensions, ModelMakerEngine",
                            "$values": [
                              {
                                "$ref": "2"
                              }
                            ]
                          },
                          "EquationOBXInternal": "IF([Total variance to totex allowance - large schemes gated process - real] < 0, [Large schemes gated process - cost sharing outperformance rate - company share], [Large schemes gated process - cost sharing underperformance rate - company share])",
                          "NameOfGroup": "Other enhancement costs.Large complex schemes contingent allowances.Active sharing rate",
                          "EquationToParse": "IF([Total variance to totex allowance - large schemes gated process - real] < 0, [Large schemes gated process - cost sharing outperformance rate - company share], [Large schemes gated process - cost sharing underperformance rate - company share])",
                          "MostRecentExpectedUnitErrors": null,
                          "Units": {
                            "$id": "457",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large schemes gated process",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00669d-e96b-4d0d-a833-a5770d9b7f13",
                          "Dimensions": {
                            "$type": "ModelMakerEngine.MMDimensions, ModelMakerEngine",
                            "$values": [
                              {
                                "$ref": "2"
                              }
                            ]
                          },
                          "EquationOBXInternal": "[Total variance to totex allowance - large schemes gated process - real] * (1 - [Active sharing rate - large schemes gated process])",
                          "NameOfGroup": "Other enhancement costs.Large complex schemes contingent allowances.Active sharing rate",
                          "EquationToParse": "[Total variance to totex allowance - large schemes gated process - real] * (1 - [Active sharing rate - large schemes gated process])",
                          "MostRecentExpectedUnitErrors": null,
                          "Units": {
                            "$id": "4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large schemes gated proces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Large schemes gated process",
              "DisplayName": "Large schemes gated process",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60",
              "$type": "ModelMaker.GroupNode, ModelMaker",
              "TabOrHeaderColour": "",
              "CollapsedByDefault": false,
              "Comment": "",
              "NameOfGroup": "Other enhancement costs",
              "YPosition": 8,
              "Folded": true,
              "Font": null,
              "Children": {
                "$type": "ModelMaker.GroupNodeChildCollection, ModelMaker",
                "$values": [
                  {
                    "$id": "46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cb53f07-f725-4a93-8640-1680022b1fdc",
                    "Dimensions": {
                      "$type": "ModelMakerEngine.MMDimensions, ModelMakerEngine",
                      "$values": [
                        {
                          "$ref": "2"
                        }
                      ]
                    },
                    "EquationOBXInternal": "IF([CPI(H) - FYA - inflate from base year (2022-23) average] = 0, 0, ([Actual totex for cost sharing reconciliation - gated allowance (TMS/SEW only) - nominal]/[CPI(H) - FYA - inflate from base year (2022-23) average]) * [Forecast period flag])",
                    "NameOfGroup": "Other enhancement costs.Thames Water gated allowance",
                    "EquationToParse": "IF([CPI(H) - FYA - inflate from base year (2022-23) average] = 0, 0, ([Actual totex for cost sharing reconciliation - gated allowance (TMS/SEW only) - nominal]/[CPI(H) - FYA - inflate from base year (2022-23) average]) * [Forecast period flag])",
                    "MostRecentExpectedUnitErrors": null,
                    "Units": {
                      "$id": "46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gated allowance (TMS/SEW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3",
                    "$type": "ModelMaker.GroupNode, ModelMaker",
                    "TabOrHeaderColour": "",
                    "CollapsedByDefault": false,
                    "Comment": "",
                    "NameOfGroup": "Other enhancement costs.Thames Water gated allowance",
                    "YPosition": 1,
                    "Folded": true,
                    "Font": null,
                    "Children": {
                      "$type": "ModelMaker.GroupNodeChildCollection, ModelMaker",
                      "$values": [
                        {
                          "$id": "4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1e26c00-ea2a-43c7-88d5-88d00385d37c",
                          "Dimensions": {
                            "$type": "ModelMakerEngine.MMDimensions, ModelMakerEngine",
                            "$values": [
                              {
                                "$ref": "2"
                              }
                            ]
                          },
                          "EquationOBXInternal": "([Actual totex for cost sharing reconciliation - gated allowance (TMS/SEW only) - real] - [Totex allowance for cost sharing - gated allowance (TMS/SEW only) - real]) * [Forecast period flag]",
                          "NameOfGroup": "Other enhancement costs.Thames Water gated allowance.Variance",
                          "EquationToParse": "([Actual totex for cost sharing reconciliation - gated allowance (TMS/SEW only) - real] - [Totex allowance for cost sharing - gated allowance (TMS/SEW only) - real]) * [Forecast period flag]",
                          "MostRecentExpectedUnitErrors": null,
                          "Units": {
                            "$id": "4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to totex allowance - gated allowance (TMS/SEW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6bec51c-3265-49a8-81dc-738117497606",
                          "Dimensions": {
                            "$type": "ModelMakerEngine.MMDimensions, ModelMakerEngine",
                            "$values": [
                              {
                                "$ref": "2"
                              }
                            ]
                          },
                          "EquationOBXInternal": "[Variance to totex allowance - gated allowance (TMS/SEW only) - real] * [Time value of money factor]",
                          "NameOfGroup": "Other enhancement costs.Thames Water gated allowance.Variance",
                          "EquationToParse": "[Variance to totex allowance - gated allowance (TMS/SEW only) - real] * [Time value of money factor]",
                          "MostRecentExpectedUnitErrors": null,
                          "Units": {
                            "$id": "46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ime-adjusted variance to totex allowance - gated allowance (TMS/SEW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11922e7-14e2-4eaf-a83c-9886125f6483",
                          "Dimensions": {
                            "$type": "ModelMakerEngine.MMDimensions, ModelMakerEngine",
                            "$values": [
                              {
                                "$ref": "2"
                              }
                            ]
                          },
                          "EquationOBXInternal": "SUM(ALLVALUES([Time-adjusted variance to totex allowance - gated allowance (TMS/SEW only) - real]))",
                          "NameOfGroup": "Other enhancement costs.Thames Water gated allowance.Variance",
                          "EquationToParse": "SUM(ALLVALUES([Time-adjusted variance to totex allowance - gated allowance (TMS/SEW only) - real]))",
                          "MostRecentExpectedUnitErrors": null,
                          "Units": {
                            "$id": "4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gated allowance (TMS/SEW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Variance",
                    "DisplayName": "Varianc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70",
                    "$type": "ModelMaker.GroupNode, ModelMaker",
                    "TabOrHeaderColour": "",
                    "CollapsedByDefault": false,
                    "Comment": "",
                    "NameOfGroup": "Other enhancement costs.Thames Water gated allowance",
                    "YPosition": 2,
                    "Folded": true,
                    "Font": null,
                    "Children": {
                      "$type": "ModelMaker.GroupNodeChildCollection, ModelMaker",
                      "$values": [
                        {
                          "$id": "47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e3272ab-d66a-41e7-992b-4e0cee7a49ba",
                          "Dimensions": {
                            "$type": "ModelMakerEngine.MMDimensions, ModelMakerEngine",
                            "$values": [
                              {
                                "$ref": "2"
                              }
                            ]
                          },
                          "EquationOBXInternal": "IF([Total variance to totex allowance - gated allowance (TMS/SEW only) - real] < 0, [Gated allowance (TMS/SEW only) - cost sharing outperformance rate - company share], [Gated allowance (TMS/SEW only) - cost sharing underperformance rate - company share])",
                          "NameOfGroup": "Other enhancement costs.Thames Water gated allowance.Active sharing rate",
                          "EquationToParse": "IF([Total variance to totex allowance - gated allowance (TMS/SEW only) - real] < 0, [Gated allowance (TMS/SEW only) - cost sharing outperformance rate - company share], [Gated allowance (TMS/SEW only) - cost sharing underperformance rate - company share])",
                          "MostRecentExpectedUnitErrors": null,
                          "Units": {
                            "$id": "472",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Active sharing rate - gated allowance (TMS/SEW onl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28be46e-e641-4675-a9bd-0b9c2f368667",
                          "Dimensions": {
                            "$type": "ModelMakerEngine.MMDimensions, ModelMakerEngine",
                            "$values": [
                              {
                                "$ref": "2"
                              }
                            ]
                          },
                          "EquationOBXInternal": "[Total variance to totex allowance - gated allowance (TMS/SEW only) - real] * (1 - [Active sharing rate - gated allowance (TMS/SEW only)])",
                          "NameOfGroup": "Other enhancement costs.Thames Water gated allowance.Active sharing rate",
                          "EquationToParse": "[Total variance to totex allowance - gated allowance (TMS/SEW only) - real] * (1 - [Active sharing rate - gated allowance (TMS/SEW only)])",
                          "MostRecentExpectedUnitErrors": null,
                          "Units": {
                            "$id": "47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gated allowance (TMS/SEW only)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ctive sharing rate",
                    "DisplayName": "Active sharing rate",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Gated allowance (TMS/SEW only)",
              "DisplayName": "Gated allowance (TMS/SEW only)",
              "Parent": {
                "$ref": "1"
              },
              "Visible": true,
              "ToolTip": "",
              "OpeningBalanceFlagAppliedName": "",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id": "475",
              "$type": "ModelMaker.GroupNode, ModelMaker",
              "TabOrHeaderColour": "",
              "CollapsedByDefault": false,
              "Comment": "",
              "NameOfGroup": "Other enhancement costs",
              "YPosition": 9,
              "Folded": true,
              "Font": null,
              "Children": {
                "$type": "ModelMaker.GroupNodeChildCollection, ModelMaker",
                "$values": [
                  {
                    "$id": "47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8d66190-c490-472b-8606-cfd596846a1e",
                    "Dimensions": {
                      "$type": "ModelMakerEngine.MMDimensions, ModelMakerEngine",
                      "$values": [
                        {
                          "$ref": "2"
                        }
                      ]
                    },
                    "EquationOBXInternal": "SUM([Active totex adjustment - standard enhancement cost sharing - real], [Active totex adjustment - delivery mechanism allowance - real], [Active totex adjustment - 40:10 cost sharing - real], [Active totex adjustment - 25:25 cost sharing - real], [Active totex adjustment - enhanced engagement schemes - real], [Active totex adjustment - PFAS - real], [Active totex adjustment - cyber - real], [Active totex adjustment - gated allowance (TMS/SEW only) - real], [Active totex adjustment - large schemes gated process - real])",
                    "NameOfGroup": "Other enhancement costs.RCV/revenue split",
                    "EquationToParse": "SUM([Active totex adjustment - standard enhancement cost sharing - real], [Active totex adjustment - delivery mechanism allowance - real], [Active totex adjustment - 40:10 cost sharing - real], [Active totex adjustment - 25:25 cost sharing - real], [Active totex adjustment - enhanced engagement schemes - real], [Active totex adjustment - PFAS - real], [Active totex adjustment - cyber - real], [Active totex adjustment - gated allowance (TMS/SEW only) - real], [Active totex adjustment - large schemes gated process - real])",
                    "MostRecentExpectedUnitErrors": null,
                    "Units": {
                      "$id": "47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otal enhancement adjustment",
              "DisplayName": "Total enhancement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8,
        "HasOneSheetPerElem": false,
        "OneSheetPerElem": null,
        "Name": "Enhancement",
        "DisplayName": "Enhance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21"
      },
      {
        "$ref": "323"
      },
      {
        "$ref": "324"
      },
      {
        "$ref": "326"
      },
      {
        "$ref": "328"
      },
      {
        "$ref": "330"
      },
      {
        "$ref": "331"
      },
      {
        "$ref": "333"
      },
      {
        "$ref": "320"
      },
      {
        "$ref": "371"
      },
      {
        "$ref": "373"
      },
      {
        "$ref": "374"
      },
      {
        "$ref": "376"
      },
      {
        "$ref": "378"
      },
      {
        "$ref": "380"
      },
      {
        "$ref": "381"
      },
      {
        "$ref": "383"
      },
      {
        "$ref": "370"
      },
      {
        "$ref": "431"
      },
      {
        "$ref": "433"
      },
      {
        "$ref": "434"
      },
      {
        "$ref": "436"
      },
      {
        "$ref": "438"
      },
      {
        "$ref": "440"
      },
      {
        "$ref": "441"
      },
      {
        "$ref": "443"
      },
      {
        "$ref": "430"
      },
      {
        "$ref": "401"
      },
      {
        "$ref": "403"
      },
      {
        "$ref": "404"
      },
      {
        "$ref": "406"
      },
      {
        "$ref": "408"
      },
      {
        "$ref": "410"
      },
      {
        "$ref": "411"
      },
      {
        "$ref": "413"
      },
      {
        "$ref": "400"
      },
      {
        "$ref": "416"
      },
      {
        "$ref": "418"
      },
      {
        "$ref": "419"
      },
      {
        "$ref": "421"
      },
      {
        "$ref": "423"
      },
      {
        "$ref": "425"
      },
      {
        "$ref": "426"
      },
      {
        "$ref": "428"
      },
      {
        "$ref": "415"
      },
      {
        "$ref": "461"
      },
      {
        "$ref": "463"
      },
      {
        "$ref": "464"
      },
      {
        "$ref": "466"
      },
      {
        "$ref": "468"
      },
      {
        "$ref": "470"
      },
      {
        "$ref": "471"
      },
      {
        "$ref": "473"
      },
      {
        "$ref": "460"
      },
      {
        "$ref": "446"
      },
      {
        "$ref": "448"
      },
      {
        "$ref": "449"
      },
      {
        "$ref": "451"
      },
      {
        "$ref": "453"
      },
      {
        "$ref": "455"
      },
      {
        "$ref": "456"
      },
      {
        "$ref": "458"
      },
      {
        "$ref": "445"
      },
      {
        "$ref": "475"
      },
      {
        "$ref": "476"
      },
      {
        "$id": "478",
        "$type": "ModelMaker.GroupNode, ModelMaker",
        "TabOrHeaderColour": "",
        "CollapsedByDefault": false,
        "Comment": "",
        "NameOfGroup": null,
        "YPosition": 0,
        "Folded": false,
        "Font": null,
        "Children": {
          "$type": "ModelMaker.GroupNodeChildCollection, ModelMaker",
          "$values": [
            {
              "$id": "479",
              "$type": "ModelMaker.GroupNode, ModelMaker",
              "TabOrHeaderColour": "",
              "CollapsedByDefault": false,
              "Comment": "",
              "NameOfGroup": "RCV and revenue adjustment",
              "YPosition": 0,
              "Folded": false,
              "Font": null,
              "Children": {
                "$type": "ModelMaker.GroupNodeChildCollection, ModelMaker",
                "$values": [
                  {
                    "$id": "48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9333d0a-e5f4-46b5-ad54-c2373db9cd1c",
                    "Dimensions": {
                      "$type": "ModelMakerEngine.MMDimensions, ModelMakerEngine",
                      "$values": [
                        {
                          "$ref": "2"
                        }
                      ]
                    },
                    "EquationOBXInternal": "[Active totex adjustment - post aggregate sharing mechanism - base - real] * (1 - [Opex percentage - base])",
                    "NameOfGroup": "RCV and revenue adjustment.RCV adjustment",
                    "EquationToParse": "[Active totex adjustment - post aggregate sharing mechanism - base - real] * (1 - [Opex percentage - base])",
                    "MostRecentExpectedUnitErrors": null,
                    "Units": {
                      "$id": "48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CV adjustment for cost sharing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a600704-98c5-4cb6-83bd-3b1184406c9a",
                    "Dimensions": {
                      "$type": "ModelMakerEngine.MMDimensions, ModelMakerEngine",
                      "$values": [
                        {
                          "$ref": "2"
                        }
                      ]
                    },
                    "EquationOBXInternal": "[Active totex adjustment - post aggregate sharing mechanism - enhancement - real] * (1 - [Opex percentage - enhancement])",
                    "NameOfGroup": "RCV and revenue adjustment.RCV adjustment",
                    "EquationToParse": "[Active totex adjustment - post aggregate sharing mechanism - enhancement - real] * (1 - [Opex percentage - enhancement])",
                    "MostRecentExpectedUnitErrors": null,
                    "Units": {
                      "$id": "48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CV adjustment for cost sharing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dea4634-84b9-4571-8930-7767399899ed",
                    "Dimensions": {
                      "$type": "ModelMakerEngine.MMDimensions, ModelMakerEngine",
                      "$values": [
                        {
                          "$ref": "2"
                        }
                      ]
                    },
                    "EquationOBXInternal": "[Active totex adjustment - post aggregate sharing mechanism - bespoke items - real] * (1 - [Opex percentage - bespoke items])",
                    "NameOfGroup": "RCV and revenue adjustment.RCV adjustment",
                    "EquationToParse": "[Active totex adjustment - post aggregate sharing mechanism - bespoke items - real] * (1 - [Opex percentage - bespoke items])",
                    "MostRecentExpectedUnitErrors": null,
                    "Units": {
                      "$id": "48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CV adjustment for cost sharing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48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Total_RCV_adjustment_for_cost_sharing.WR"
                        },
                        {
                          "Key": {
                            "$type": "ModelMakerEngine.MMElements, ModelMakerEngine",
                            "$values": [
                              {
                                "$ref": "40"
                              }
                            ]
                          },
                          "Value": "Total_RCV_adjustment_for_cost_sharing.WN"
                        },
                        {
                          "Key": {
                            "$type": "ModelMakerEngine.MMElements, ModelMakerEngine",
                            "$values": [
                              {
                                "$ref": "41"
                              }
                            ]
                          },
                          "Value": "Total_RCV_adjustment_for_cost_sharing.WWN"
                        },
                        {
                          "Key": {
                            "$type": "ModelMakerEngine.MMElements, ModelMakerEngine",
                            "$values": [
                              {
                                "$ref": "42"
                              }
                            ]
                          },
                          "Value": "Total_RCV_adjustment_for_cost_sharing.BIO"
                        },
                        {
                          "Key": {
                            "$type": "ModelMakerEngine.MMElements, ModelMakerEngine",
                            "$values": [
                              {
                                "$ref": "43"
                              }
                            ]
                          },
                          "Value": "Total_RCV_adjustment_for_cost_sharing.ADDN1"
                        },
                        {
                          "Key": {
                            "$type": "ModelMakerEngine.MMElements, ModelMakerEngine",
                            "$values": [
                              {
                                "$ref": "44"
                              }
                            ]
                          },
                          "Value": "Total_RCV_adjustment_for_cost_sharing.ADDN2"
                        },
                        {
                          "Key": {
                            "$type": "ModelMakerEngine.MMElements, ModelMakerEngine",
                            "$values": [
                              {
                                "$ref": "45"
                              }
                            ]
                          },
                          "Value": "Total_RCV_adjustment_for_cost_sharing.WN."
                        },
                        {
                          "Key": {
                            "$type": "ModelMakerEngine.MMElements, ModelMakerEngine",
                            "$values": [
                              {
                                "$ref": "5"
                              }
                            ]
                          },
                          "Value": "Total_RCV_adjustment_for_cost_sharing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ee0c3ed-3fe1-4be4-ba33-8e0200b405c9",
                    "Dimensions": {
                      "$type": "ModelMakerEngine.MMDimensions, ModelMakerEngine",
                      "$values": [
                        {
                          "$ref": "2"
                        }
                      ]
                    },
                    "EquationOBXInternal": "SUM([RCV adjustment for cost sharing - base - real], [RCV adjustment for cost sharing - enhancement - real], [RCV adjustment for cost sharing - bespoke items - real], [Ex-ante allowance (ANH only) - real])",
                    "NameOfGroup": "RCV and revenue adjustment.RCV adjustment",
                    "EquationToParse": "SUM([RCV adjustment for cost sharing - base - real], [RCV adjustment for cost sharing - enhancement - real], [RCV adjustment for cost sharing - bespoke items - real], [Ex-ante allowance (ANH only) - real])",
                    "MostRecentExpectedUnitErrors": null,
                    "Units": {
                      "$id": "48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RCV adjustment for cost sharing - real",
                    "ReportLines": {
                      "$type": "ModelMaker.UndoableCollection`1[[ModelMakerEngine.IReportLine, ModelMakerEngine]], ModelMaker.Undo",
                      "$values": [
                        {
                          "$id": "488",
                          "$type": "ModelMaker.ReportLine, ModelMaker",
                          "AssociatedSchematicNode": {
                            "$ref": "486"
                          },
                          "OpeningBalanceFlagAppliedName": "",
                          "SumOfAboveIncludesPreviousTotal": false,
                          "LastNameUsed": null,
                          "SwitchSignForReport": false,
                          "IsSumOfAbove": false,
                          "PreferredName": "Total RCV adjustment for cost sharing - real",
                          "ParentReport": {
                            "$id": "489",
                            "$type": "ModelMaker.Report, ModelMaker",
                            "TimeStep": 8,
                            "YearEndBasis": 1002,
                            "TimeStepYearEndBasisPairs": {
                              "$type": "ModelMaker.UndoableCollection`1[[ModelMakerEngine.TimeStepPeriodEndBasisPair, ModelMakerEngine]], ModelMaker.Undo",
                              "$values": [
                                {
                                  "$id": "490",
                                  "$type": "ModelMakerEngine.TimeStepPeriodEndBasisPair, ModelMakerEngine",
                                  "TimeStep": 8,
                                  "YearEnd": 1002
                                }
                              ]
                            },
                            "YearEndMonth": 0,
                            "AllowTitleChange": true,
                            "IsDuplicate": false,
                            "Title": "Outputs",
                            "ReportLinesCalculated": {
                              "$type": "System.Collections.Generic.List`1[[ModelMakerEngine.IReportLine, ModelMakerEngine]], mscorlib",
                              "$values": [
                                {
                                  "$ref": "488"
                                },
                                {
                                  "$id": "491",
                                  "$type": "ModelMaker.ReportLine, ModelMaker",
                                  "AssociatedSchematicNode": {
                                    "$id": "49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Key": {
                                            "$type": "ModelMakerEngine.MMElements, ModelMakerEngine",
                                            "$values": [
                                              {
                                                "$ref": "39"
                                              }
                                            ]
                                          },
                                          "Value": "Total_revenue_adjustment_for_cost_sharing.WR"
                                        },
                                        {
                                          "Key": {
                                            "$type": "ModelMakerEngine.MMElements, ModelMakerEngine",
                                            "$values": [
                                              {
                                                "$ref": "40"
                                              }
                                            ]
                                          },
                                          "Value": "Total_revenue_adjustment_for_cost_sharing.WN"
                                        },
                                        {
                                          "Key": {
                                            "$type": "ModelMakerEngine.MMElements, ModelMakerEngine",
                                            "$values": [
                                              {
                                                "$ref": "41"
                                              }
                                            ]
                                          },
                                          "Value": "Total_revenue_adjustment_for_cost_sharing.WWN"
                                        },
                                        {
                                          "Key": {
                                            "$type": "ModelMakerEngine.MMElements, ModelMakerEngine",
                                            "$values": [
                                              {
                                                "$ref": "42"
                                              }
                                            ]
                                          },
                                          "Value": "Total_revenue_adjustment_for_cost_sharing.BIO"
                                        },
                                        {
                                          "Key": {
                                            "$type": "ModelMakerEngine.MMElements, ModelMakerEngine",
                                            "$values": [
                                              {
                                                "$ref": "43"
                                              }
                                            ]
                                          },
                                          "Value": "Total_revenue_adjustment_for_cost_sharing.ADDN1"
                                        },
                                        {
                                          "Key": {
                                            "$type": "ModelMakerEngine.MMElements, ModelMakerEngine",
                                            "$values": [
                                              {
                                                "$ref": "44"
                                              }
                                            ]
                                          },
                                          "Value": "Total_revenue_adjustment_for_cost_sharing.ADDN2"
                                        },
                                        {
                                          "Key": {
                                            "$type": "ModelMakerEngine.MMElements, ModelMakerEngine",
                                            "$values": [
                                              {
                                                "$ref": "45"
                                              }
                                            ]
                                          },
                                          "Value": "Total_revenue_adjustment_for_cost_sharing.WN."
                                        },
                                        {
                                          "Key": {
                                            "$type": "ModelMakerEngine.MMElements, ModelMakerEngine",
                                            "$values": [
                                              {
                                                "$ref": "5"
                                              }
                                            ]
                                          },
                                          "Value": "Total_revenue_adjustment_for_cost_sharing___real.WWN."
                                        }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111fd49-c712-49d6-8b83-42319878dead",
                                    "Dimensions": {
                                      "$type": "ModelMakerEngine.MMDimensions, ModelMakerEngine",
                                      "$values": [
                                        {
                                          "$ref": "2"
                                        }
                                      ]
                                    },
                                    "EquationOBXInternal": "SUM([Revenue adjustment for cost sharing - base - real], [Revenue adjustment for cost sharing - enhancement - real], [Revenue adjustment for cost sharing - bespoke items - real], [Total performance related pay recovery adjustment mechanism adjustment - real])",
                                    "NameOfGroup": "RCV and revenue adjustment.Revenue adjustment",
                                    "EquationToParse": "SUM([Revenue adjustment for cost sharing - base - real], [Revenue adjustment for cost sharing - enhancement - real], [Revenue adjustment for cost sharing - bespoke items - real], [Total performance related pay recovery adjustment mechanism adjustment - real])",
                                    "MostRecentExpectedUnitErrors": null,
                                    "Units": {
                                      "$id": "49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revenue adjustment for cost sharing - real",
                                    "ReportLines": {
                                      "$type": "ModelMaker.UndoableCollection`1[[ModelMakerEngine.IReportLine, ModelMakerEngine]], ModelMaker.Undo",
                                      "$values": [
                                        {
                                          "$ref": "491"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OpeningBalanceFlagAppliedName": "",
                                  "SumOfAboveIncludesPreviousTotal": false,
                                  "LastNameUsed": null,
                                  "SwitchSignForReport": false,
                                  "IsSumOfAbove": false,
                                  "PreferredName": "Total revenue adjustment for cost sharing - real",
                                  "ParentReport": {
                                    "$ref": "489"
                                  },
                                  "HeadingLevel": 0,
                                  "ReportFormatName": null,
                                  "ReportFormatColor": null,
                                  "ValidValues": null,
                                  "ScenarioSelectorDependent": null,
                                  "IsActualInput": false,
                                  "Is2DArray": false,
                                  "YPosition": -1,
                                  "Visible": true,
                                  "Font": null,
                                  "AllowIncomingLinks": true,
                                  "AllowOutgoingLinks": true,
                                  "Deletable": true,
                                  "Issues": null
                                }
                              ]
                            },
                            "ReportLines": {
                              "$type": "ModelMaker.UndoableCollection`1[[ModelMakerEngine.IReportLine, ModelMakerEngine]], ModelMaker.Undo",
                              "$values": [
                                {
                                  "$id": "494",
                                  "$type": "ModelMaker.Header, ModelMaker",
                                  "HeadingLevel": 0,
                                  "Name": "RCV adjustment",
                                  "PreferredName": "RCV adjustment",
                                  "UnNegatedName": "RCV adjustment",
                                  "UnNegatedPreferredName": "RCV adjustment",
                                  "ParentReport": {
                                    "$ref": "489"
                                  },
                                  "Visible": true,
                                  "ReportFormatName": "",
                                  "ReportFormatColor": "",
                                  "IsNegatable": false,
                                  "LastNameUsed": "RCV adjustment"
                                },
                                {
                                  "$ref": "488"
                                },
                                {
                                  "$id": "495",
                                  "$type": "ModelMaker.Header, ModelMaker",
                                  "HeadingLevel": 0,
                                  "Name": "",
                                  "PreferredName": "",
                                  "UnNegatedName": "",
                                  "UnNegatedPreferredName": "",
                                  "ParentReport": {
                                    "$ref": "489"
                                  },
                                  "Visible": true,
                                  "ReportFormatName": "",
                                  "ReportFormatColor": "",
                                  "IsNegatable": false,
                                  "LastNameUsed": ""
                                },
                                {
                                  "$id": "496",
                                  "$type": "ModelMaker.Header, ModelMaker",
                                  "HeadingLevel": 0,
                                  "Name": "Revenue adjustment",
                                  "PreferredName": "Revenue adjustment",
                                  "UnNegatedName": "Revenue adjustment",
                                  "UnNegatedPreferredName": "Revenue adjustment",
                                  "ParentReport": {
                                    "$ref": "489"
                                  },
                                  "Visible": true,
                                  "ReportFormatName": "",
                                  "ReportFormatColor": "",
                                  "IsNegatable": false,
                                  "LastNameUsed": "Revenue adjustment"
                                },
                                {
                                  "$ref": "491"
                                }
                              ]
                            },
                            "AllowIncomingLinks": false,
                            "AllowOutgoingLinks": false,
                            "YPosition": -1,
                            "Name": "Outputs",
                            "Parent": {
                              "$ref": "1"
                            },
                            "Visible": true,
                            "ToolTip": "",
                            "OpeningBalanceFlagAppliedName": "",
                            "Font": null,
                            "IncomingLinks": {
                              "$type": "System.Collections.ObjectModel.Collection`1[[ModelMaker.MMLink, ModelMaker]], mscorlib",
                              "$values": []
                            },
                            "OutgoingLinks": {
                              "$type": "System.Collections.ObjectModel.Collection`1[[ModelMaker.MMLink, ModelMaker]], mscorlib",
                              "$values": []
                            },
                            "Deletable": true,
                            "Issues": null
                          },
                          "HeadingLevel": 0,
                          "ReportFormatName": null,
                          "ReportFormatColor": null,
                          "ValidValues": null,
                          "ScenarioSelectorDependent": null,
                          "IsActualInput": false,
                          "Is2DArray": false,
                          "YPosition": -1,
                          "Visible": true,
                          "Font": null,
                          "AllowIncomingLinks": true,
                          "AllowOutgoingLinks": true,
                          "Deletable": true,
                          "Issues": null
                        }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CV adjustment",
              "DisplayName": "RCV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497",
              "$type": "ModelMaker.GroupNode, ModelMaker",
              "TabOrHeaderColour": "",
              "CollapsedByDefault": false,
              "Comment": "",
              "NameOfGroup": "RCV and revenue adjustment",
              "YPosition": 1,
              "Folded": false,
              "Font": null,
              "Children": {
                "$type": "ModelMaker.GroupNodeChildCollection, ModelMaker",
                "$values": [
                  {
                    "$id": "49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7162003-9987-44ed-8dad-95f2d03bee0b",
                    "Dimensions": {
                      "$type": "ModelMakerEngine.MMDimensions, ModelMakerEngine",
                      "$values": [
                        {
                          "$ref": "2"
                        }
                      ]
                    },
                    "EquationOBXInternal": "[Active totex adjustment - post aggregate sharing mechanism - base - real] *  [Opex percentage - base]",
                    "NameOfGroup": "RCV and revenue adjustment.Revenue adjustment",
                    "EquationToParse": "[Active totex adjustment - post aggregate sharing mechanism - base - real] *  [Opex percentage - base]",
                    "MostRecentExpectedUnitErrors": null,
                    "Units": {
                      "$id": "49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for cost sharing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eb781bd-23be-4061-849a-a41f7b5f5192",
                    "Dimensions": {
                      "$type": "ModelMakerEngine.MMDimensions, ModelMakerEngine",
                      "$values": [
                        {
                          "$ref": "2"
                        }
                      ]
                    },
                    "EquationOBXInternal": "[Active totex adjustment - post aggregate sharing mechanism - enhancement - real] *  [Opex percentage - enhancement]",
                    "NameOfGroup": "RCV and revenue adjustment.Revenue adjustment",
                    "EquationToParse": "[Active totex adjustment - post aggregate sharing mechanism - enhancement - real] *  [Opex percentage - enhancement]",
                    "MostRecentExpectedUnitErrors": null,
                    "Units": {
                      "$id": "50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for cost sharing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40e7ec0-0a7c-4e4e-8959-09593b896cad",
                    "Dimensions": {
                      "$type": "ModelMakerEngine.MMDimensions, ModelMakerEngine",
                      "$values": [
                        {
                          "$ref": "2"
                        }
                      ]
                    },
                    "EquationOBXInternal": "[Active totex adjustment - post aggregate sharing mechanism - bespoke items - real] *  [Opex percentage - bespoke items]",
                    "NameOfGroup": "RCV and revenue adjustment.Revenue adjustment",
                    "EquationToParse": "[Active totex adjustment - post aggregate sharing mechanism - bespoke items - real] *  [Opex percentage - bespoke items]",
                    "MostRecentExpectedUnitErrors": null,
                    "Units": {
                      "$id": "50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Revenue adjustment for cost sharing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a0d1eb2-48d1-49a1-85ec-9c6fcb7f00f1",
                    "Dimensions": {
                      "$type": "ModelMakerEngine.MMDimensions, ModelMakerEngine",
                      "$values": [
                        {
                          "$ref": "2"
                        }
                      ]
                    },
                    "EquationOBXInternal": "SUMPRODUCT(ALLVALUES([Performance related pay recovery adjustment mechanism adjustment - real]), ALLVALUES([Forecast period flag]))",
                    "NameOfGroup": "RCV and revenue adjustment.Revenue adjustment",
                    "EquationToParse": "SUMPRODUCT(ALLVALUES([Performance related pay recovery adjustment mechanism adjustment - real]), ALLVALUES([Forecast period flag]))",
                    "MostRecentExpectedUnitErrors": null,
                    "Units": {
                      "$id": "50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performance related pay recovery adjustment mechanism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ref": "492"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venue adjustment",
              "DisplayName": "Revenu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1,
        "HasOneSheetPerElem": false,
        "OneSheetPerElem": null,
        "Name": "RCV and revenue adjustment",
        "DisplayName": "RCV and revenue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06",
        "$type": "ModelMaker.GroupNode, ModelMaker",
        "TabOrHeaderColour": "",
        "CollapsedByDefault": false,
        "Comment": "",
        "NameOfGroup": null,
        "YPosition": 0,
        "Folded": false,
        "Font": null,
        "Children": {
          "$type": "ModelMaker.GroupNodeChildCollection, ModelMaker",
          "$values": [
            {
              "$id": "50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b1907fc-1ce9-449a-98cb-5a5f73cc0feb",
              "Dimensions": {
                "$type": "ModelMakerEngine.MMDimensions, ModelMakerEngine",
                "$values": [
                  {
                    "$ref": "2"
                  }
                ]
              },
              "EquationOBXInternal": "IF([CPI(H) - FYA - inflate from base year (2022-23) average] = 0, 0, ([Actual totex for cost sharing reconciliation - bespoke items - nominal]/[CPI(H) - FYA - inflate from base year (2022-23) average]) * [Forecast period flag])",
              "NameOfGroup": "Bespoke items",
              "EquationToParse": "IF([CPI(H) - FYA - inflate from base year (2022-23) average] = 0, 0, ([Actual totex for cost sharing reconciliation - bespoke items - nominal]/[CPI(H) - FYA - inflate from base year (2022-23) average]) * [Forecast period flag])",
              "MostRecentExpectedUnitErrors": null,
              "Units": {
                "$id": "50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ual totex for cost sharing reconciliation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0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ddf5a46-5fc1-4556-8cbb-5b745f8f8f7a",
              "Dimensions": {
                "$type": "ModelMakerEngine.MMDimensions, ModelMakerEngine",
                "$values": [
                  {
                    "$ref": "2"
                  }
                ]
              },
              "EquationOBXInternal": "[Actual totex for cost sharing reconciliation - bespoke items - real] - [Totex allowance for cost sharing - bespoke items - real]",
              "NameOfGroup": "Bespoke items",
              "EquationToParse": "[Actual totex for cost sharing reconciliation - bespoke items - real] - [Totex allowance for cost sharing - bespoke items - real]",
              "MostRecentExpectedUnitErrors": null,
              "Units": {
                "$ref": "508"
              },
              "Name": "Variance to totex allowance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97046d0-cef6-40a3-b82e-e62109ce850b",
              "Dimensions": {
                "$type": "ModelMakerEngine.MMDimensions, ModelMakerEngine",
                "$values": [
                  {
                    "$ref": "2"
                  }
                ]
              },
              "EquationOBXInternal": "[Variance to totex allowance - bespoke items - real] * [Time value of money factor]",
              "NameOfGroup": "Bespoke items",
              "EquationToParse": "[Variance to totex allowance - bespoke items - real] * [Time value of money factor]",
              "MostRecentExpectedUnitErrors": null,
              "Units": {
                "$ref": "508"
              },
              "Name": "Time-adjusted variance to totex allowance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34c86de-852e-4787-80d0-a557cd3d8fcd",
              "Dimensions": {
                "$type": "ModelMakerEngine.MMDimensions, ModelMakerEngine",
                "$values": [
                  {
                    "$ref": "2"
                  }
                ]
              },
              "EquationOBXInternal": "SUM(ALLVALUES([Time-adjusted variance to totex allowance - bespoke items - real]))",
              "NameOfGroup": "Bespoke items",
              "EquationToParse": "SUM(ALLVALUES([Time-adjusted variance to totex allowance - bespoke items - real]))",
              "MostRecentExpectedUnitErrors": null,
              "Units": {
                "$ref": "508"
              },
              "Name": "Total variance to totex allowance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7ca805e-2760-4428-aa68-ea53e16e7b98",
              "Dimensions": {
                "$type": "ModelMakerEngine.MMDimensions, ModelMakerEngine",
                "$values": [
                  {
                    "$ref": "2"
                  }
                ]
              },
              "EquationOBXInternal": "[Total variance to totex allowance - bespoke items - real] * (1 - [Bespoke items cost sharing rate - company share])",
              "NameOfGroup": "Bespoke items",
              "EquationToParse": "[Total variance to totex allowance - bespoke items - real] * (1 - [Bespoke items cost sharing rate - company share])",
              "MostRecentExpectedUnitErrors": null,
              "Units": {
                "$ref": "508"
              },
              "Name": "Active totex adjustment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9,
        "HasOneSheetPerElem": false,
        "OneSheetPerElem": null,
        "Name": "Bespoke items",
        "DisplayName": "Bespoke item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33"
      },
      {
        "$ref": "134"
      },
      {
        "$ref": "136"
      },
      {
        "$ref": "507"
      },
      {
        "$ref": "509"
      },
      {
        "$ref": "510"
      },
      {
        "$ref": "511"
      },
      {
        "$ref": "512"
      },
      {
        "$ref": "479"
      },
      {
        "$ref": "486"
      },
      {
        "$ref": "497"
      },
      {
        "$ref": "492"
      },
      {
        "$id": "513",
        "$type": "ModelMaker.GroupNode, ModelMaker",
        "TabOrHeaderColour": "",
        "CollapsedByDefault": false,
        "Comment": "",
        "NameOfGroup": null,
        "YPosition": 0,
        "Folded": false,
        "Font": null,
        "Children": {
          "$type": "ModelMaker.GroupNodeChildCollection, ModelMaker",
          "$values": [
            {
              "$id": "514",
              "$type": "ModelMaker.GroupNode, ModelMaker",
              "TabOrHeaderColour": "",
              "CollapsedByDefault": false,
              "Comment": "",
              "NameOfGroup": "Aggregate sharing mechanism",
              "YPosition": 0,
              "Folded": false,
              "Font": null,
              "Children": {
                "$type": "ModelMaker.GroupNodeChildCollection, ModelMaker",
                "$values": [
                  {
                    "$id": "51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fa88cb8-7361-4820-8c57-83360a7f7882",
                    "Dimensions": {
                      "$type": "ModelMakerEngine.MMDimensions, ModelMakerEngine",
                      "$values": []
                    },
                    "EquationOBXInternal": "SUMPRODUCT(ALLVALUES([Financial year average RCV - all controls - real]), ALLVALUES([Forecast period flag]))",
                    "NameOfGroup": "Aggregate sharing mechanism.Total variance",
                    "EquationToParse": "SUMPRODUCT(ALLVALUES([Financial year average RCV - all controls - real]), ALLVALUES([Forecast period flag]))",
                    "MostRecentExpectedUnitErrors": null,
                    "Units": {
                      "$id": "51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5 year sum of financial year average RCV - all control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1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1621eba-16c4-4e39-882d-2beb0e6978c7",
                    "Dimensions": {
                      "$type": "ModelMakerEngine.MMDimensions, ModelMakerEngine",
                      "$values": []
                    },
                    "EquationOBXInternal": "[5 year sum of financial year average RCV - all controls - real] * [Notional gearing]",
                    "NameOfGroup": "Aggregate sharing mechanism.Total variance",
                    "EquationToParse": "[5 year sum of financial year average RCV - all controls - real] * [Notional gearing]",
                    "MostRecentExpectedUnitErrors": null,
                    "Units": {
                      "$id": "518",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5 year sum of financial year average regulated equity - all control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Regulated equity",
              "DisplayName": "Regulated equity",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19",
              "$type": "ModelMaker.GroupNode, ModelMaker",
              "TabOrHeaderColour": "",
              "CollapsedByDefault": false,
              "Comment": "",
              "NameOfGroup": "Aggregate sharing mechanism",
              "YPosition": 1,
              "Folded": false,
              "Font": null,
              "Children": {
                "$type": "ModelMaker.GroupNodeChildCollection, ModelMaker",
                "$values": [
                  {
                    "$id": "52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87047973-a251-4d4c-9aba-1405ac6a8a93",
                    "Dimensions": {
                      "$type": "ModelMakerEngine.MMDimensions, ModelMakerEngine",
                      "$values": [
                        {
                          "$ref": "2"
                        }
                      ]
                    },
                    "EquationOBXInternal": "SUM([Total variance to totex allowance - standard base cost sharing - real], [Total variance to totex allowance - standard enhancement cost sharing - real], [Total variance to totex allowance - business rates - real], [Total variance to totex allowance - abstraction & discharge consents - real], [Total variance to totex allowance - delivery mechanism allowance - real], [Total variance to totex allowance - 40:10 cost sharing - real], [Total variance to totex allowance - 25:25 cost sharing - real], [Total variance to totex allowance - enhanced engagement schemes - real], [Total variance to totex allowance - PFAS - real], [Total variance to totex allowance - cyber - real], [Total variance to totex allowance - gated allowance (TMS/SEW only) - real], [Total variance to totex allowance - large schemes gated process - real], [Total variance to totex allowance - bespoke items - real])",
                    "NameOfGroup": "Aggregate sharing mechanism",
                    "EquationToParse": "SUM([Total variance to totex allowance - standard base cost sharing - real], [Total variance to totex allowance - standard enhancement cost sharing - real], [Total variance to totex allowance - business rates - real], [Total variance to totex allowance - abstraction & discharge consents - real], [Total variance to totex allowance - delivery mechanism allowance - real], [Total variance to totex allowance - 40:10 cost sharing - real], [Total variance to totex allowance - 25:25 cost sharing - real], [Total variance to totex allowance - enhanced engagement schemes - real], [Total variance to totex allowance - PFAS - real], [Total variance to totex allowance - cyber - real], [Total variance to totex allowance - gated allowance (TMS/SEW only) - real], [Total variance to totex allowance - large schemes gated process - real], [Total variance to totex allowance - bespoke items - real])",
                    "MostRecentExpectedUnitErrors": null,
                    "Units": {
                      "$id": "52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2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a3b0ace-260d-454d-9fe8-e2dbb5970fe3",
                    "Dimensions": {
                      "$type": "ModelMakerEngine.MMDimensions, ModelMakerEngine",
                      "$values": []
                    },
                    "EquationOBXInternal": "SUM(ARRAYVALUES([Total variance to totex allowance  - real]))",
                    "NameOfGroup": "Aggregate sharing mechanism",
                    "EquationToParse": "SUM(ARRAYVALUES([Total variance to totex allowance  - real]))",
                    "MostRecentExpectedUnitErrors": null,
                    "Units": {
                      "$ref": "521"
                    },
                    "Name": "Total variance to totex allowance  - real - appointe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2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71ad2a13-004a-4768-ab2f-9e4ef65a6727",
                    "Dimensions": {
                      "$type": "ModelMakerEngine.MMDimensions, ModelMakerEngine",
                      "$values": []
                    },
                    "EquationOBXInternal": "IF(SUM(ALLVALUES([Total variance to totex allowance  - real - appointee])) > 0, 1, -1)",
                    "NameOfGroup": "Aggregate sharing mechanism",
                    "EquationToParse": "IF(SUM(ALLVALUES([Total variance to totex allowance  - real - appointee])) > 0, 1, -1)",
                    "MostRecentExpectedUnitErrors": null,
                    "Units": {
                      "$id": "524",
                      "$type": "ModelMaker.Unit, ModelMaker",
                      "DefaultNumberFormat": 5,
                      "NumberFormatOverride": null,
                      "MatchAnything": false,
                      "ExternalRepresentation": "sign",
                      "ItemsOnTop": {
                        "$type": "System.Collections.Generic.List`1[[System.String, mscorlib]], mscorlib",
                        "$values": [
                          "sign"
                        ]
                      },
                      "ItemsOnBottom": {
                        "$type": "System.Collections.Generic.List`1[[System.String, mscorlib]], mscorlib",
                        "$values": []
                      },
                      "IsCurrency": false,
                      "ContainsSMU": false,
                      "IsDimensionless": false,
                      "InsertRowTotal": true,
                      "IgnoreWhenDeterminingExpectedUnits": false
                    },
                    "Name": "Sign of variance, 1 if adverse to the company and -1 otherwise",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"525",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"3064c2c8-c852-4c9a-8fb9-609e6f2e20f8",
                    "Dimensions": {
                      "$type": "ModelMakerEngine.MMDimensions, ModelMakerEngine",
                      "$values": []
                    },
                    "EquationOBXInternal": "IF([5 year sum of financial year average regulated equity - all controls - real] = 0, 0, ABS([Total variance to totex allowance  - real - appointee])/[5 year sum of financial year average regulated equity - all controls - real])",
                    "NameOfGroup": "Aggregate sharing mechanism",
                    "EquationToParse": "IF([5 year sum of financial year average regulated equity - all controls - real] = 0, 0, ABS([Total variance to totex allowance  - real - appointee])/[5 year sum of financial year average regulated equity - all controls - real])",
                    "MostRecentExpectedUnitErrors": null,
                    "Units": {
                      "$id": "526",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"Variance as a proportion of regulated equity",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"Total variance",
              "DisplayName": "Total variance",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"527",
              "$type": "ModelMaker.GroupNode, ModelMaker",
              "TabOrHeaderColour": "",
              "CollapsedByDefault": false,
              "Comment": "",
              "NameOfGroup": "Aggregate sharing mechanism",
              "YPosition": 2,
              "Folded": false,
              "Font": null,
              "Children": {
                "$type": "ModelMaker.GroupNodeChildCollection, ModelMaker",
                "$values": [
                  {
                    "$id": "528",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"5e1599ef-08a4-4bf9-8b44-85327851af4b",
                    "Dimensions": {
                      "$type": "ModelMakerEngine.MMDimensions, ModelMakerEngine",
                      "$values": [
                        {
                          "$ref": "2"
                        }
                      ]
                    },
                    "EquationOBXInternal": "SUM([Active totex adjustment - base - real], [Active totex adjustment - enhancement - real], [Active totex adjustment - bespoke items - real])",
                    "NameOfGroup": "Aggregate sharing mechanism.Total adjustment",
                    "EquationToParse": "SUM([Active totex adjustment - base - real], [Active totex adjustment - enhancement - real], [Active totex adjustment - bespoke items - real])",
                    "MostRecentExpectedUnitErrors": null,
                    "Units": {
                      "$id": "529",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totex adjustment - pre aggregate sharing mechanism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"94537101-968b-4d87-b346-d476720218e8",
                    "Dimensions": {
                      "$type": "ModelMakerEngine.MMDimensions, ModelMakerEngine",
                      "$values": []
                    },
                    "EquationOBXInternal": "ABS(SUM(ARRAYVALUES([Total totex adjustment - pre aggregate sharing mechanism - real])))",
                    "NameOfGroup": "Aggregate sharing mechanism.Total adjustment",
                    "EquationToParse": "ABS(SUM(ARRAYVALUES([Total totex adjustment - pre aggregate sharing mechanism - real])))",
                    "MostRecentExpectedUnitErrors": null,
                    "Units": {
                      "$id": "531",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totex adjustment - pre aggregate sharing mechanism - real - appointee (absolute)",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"Total adjustment",
              "DisplayName": "Total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"532",
              "$type": "ModelMaker.GroupNode, ModelMaker",
              "TabOrHeaderColour": "",
              "CollapsedByDefault": false,
              "Comment": "",
              "NameOfGroup": "Aggregate sharing mechanism",
              "YPosition": 3,
              "Folded": false,
              "Font": null,
              "Children": {
                "$type": "ModelMaker.GroupNodeChildCollection, ModelMaker",
                "$values": [
                  {
                    "$id": "533",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"f0e69af3-210c-4f0b-9d47-ac1d86a450db",
                    "Dimensions": {
                      "$type": "ModelMakerEngine.MMDimensions, ModelMakerEngine",
                      "$values": []
                    },
                    "EquationOBXInternal": "ABS([Total variance to totex allowance  - real - appointee])",
                    "NameOfGroup": "Aggregate sharing mechanism.New section",
                    "EquationToParse": "ABS([Total variance to totex allowance  - real - appointee])",
                    "MostRecentExpectedUnitErrors": null,
                    "Units": {
                      "$id": "534",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to totex allowance  - real - appointee (absolute)",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"9975210e-020d-490d-9f69-6a94e22d0d65",
                    "Dimensions": {
                      "$type": "ModelMakerEngine.MMDimensions, ModelMakerEngine",
                      "$values": []
                    },
                    "EquationOBXInternal": "ABS([Total variance to totex allowance  - real - appointee (absolute)] - [Total totex adjustment - pre aggregate sharing mechanism - real - appointee (absolute)])",
                    "NameOfGroup": "Aggregate sharing mechanism.New section",
                    "EquationToParse": "ABS([Total variance to totex allowance  - real - appointee (absolute)] - [Total totex adjustment - pre aggregate sharing mechanism - real - appointee (absolute)])",
                    "MostRecentExpectedUnitErrors": null,
                    "Units": {
                      "$id": "536",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not shared pre aggregate sharing mechanism - real - appointee (absolute)",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"b1fd6645-b1a1-4d9f-9561-dec49cdfb2a6",
                    "Dimensions": {
                      "$type": "ModelMakerEngine.MMDimensions, ModelMakerEngine",
                      "$values": []
                    },
                    "EquationOBXInternal": "IF([5 year sum of financial year average regulated equity - all controls - real] = 0, 0, [Total variance not shared pre aggregate sharing mechanism - real - appointee (absolute)]/[5 year sum of financial year average regulated equity - all controls - real])",
                    "NameOfGroup": "Aggregate sharing mechanism.New section",
                    "EquationToParse": "IF([5 year sum of financial year average regulated equity - all controls - real] = 0, 0, [Total variance not shared pre aggregate sharing mechanism - real - appointee (absolute)]/[5 year sum of financial year average regulated equity - all controls - real])",
                    "MostRecentExpectedUnitErrors": null,
                    "Units": {
                      "$id": "538",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"Total variance not shared pre ASM as proportion of regulated equity",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"539",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"d0813990-18f8-46fd-aa9f-1c80d456304d",
                    "Dimensions": {
                      "$type": "ModelMakerEngine.MMDimensions, ModelMakerEngine",
                      "$values": []
                    },
                    "EquationOBXInternal": "[Trigger point on aggregate sharing mechanism] * [5 year sum of financial year average regulated equity - all controls - real]",
                    "NameOfGroup": "Aggregate sharing mechanism.New section",
                    "EquationToParse": "[Trigger point on aggregate sharing mechanism] * [5 year sum of financial year average regulated equity - all controls - real]",
                    "MostRecentExpectedUnitErrors": null,
                    "Units": {
                      "$id": "540",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"Variance before aggregate sharing mechanism operates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"1f3ef8ec-7f91-4bc8-b26f-cf288a53078e",
                    "Dimensions": {
                      "$type": "ModelMakerEngine.MMDimensions, ModelMakerEngine",
                      "$values": []
                    },
                    "EquationOBXInternal": "IF([Total variance not shared pre aggregate sharing mechanism - real - appointee (absolute)] - [Variance before aggregate sharing mechanism operates - real] < 0, 0, [Total variance not shared pre aggregate sharing mechanism - real - appointee (absolute)] - [Variance before aggregate sharing mechanism operates - real])",
                    "NameOfGroup": "Aggregate sharing mechanism.Absolute adjustment amount",
                    "EquationToParse": "IF([Total variance not shared pre aggregate sharing mechanism - real - appointee (absolute)] - [Variance before aggregate sharing mechanism operates - real] < 0, 0, [Total variance not shared pre aggregate sharing mechanism - real - appointee (absolute)] - [Variance before aggregate sharing mechanism operates - real])",
                    "MostRecentExpectedUnitErrors": null,
                    "Units": {
                      "$id": "54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variance subject to aggregate sharing mechanism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f57e70b-18ef-49be-b66a-6b9bc458de1c",
                    "Dimensions": {
                      "$type": "ModelMakerEngine.MMDimensions, ModelMakerEngine",
                      "$values": []
                    },
                    "EquationOBXInternal": "[Total variance subject to aggregate sharing mechanism - real] * [Adjustment to ASM total adjustment amount]",
                    "NameOfGroup": "Aggregate sharing mechanism.Absolute adjustment amount",
                    "EquationToParse": "[Total variance subject to aggregate sharing mechanism - real] * [Adjustment to ASM total adjustment amount]",
                    "MostRecentExpectedUnitErrors": null,
                    "Units": {
                      "$id": "544",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ggregate sharing mechanism adjustment amount - real (absolu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bsolute adjustment amount",
              "DisplayName": "Absolute adjustment amou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45",
              "$type": "ModelMaker.GroupNode, ModelMaker",
              "TabOrHeaderColour": "",
              "CollapsedByDefault": false,
              "Comment": "",
              "NameOfGroup": "Aggregate sharing mechanism",
              "YPosition": 4,
              "Folded": false,
              "Font": null,
              "Children": {
                "$type": "ModelMaker.GroupNodeChildCollection, ModelMaker",
                "$values": [
                  {
                    "$id": "54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c27f64c-2941-4bb7-8811-c4b95526344a",
                    "Dimensions": {
                      "$type": "ModelMakerEngine.MMDimensions, ModelMakerEngine",
                      "$values": []
                    },
                    "EquationOBXInternal": "[Aggregate sharing mechanism adjustment amount - real (absolute)] * [Sign of variance, 1 if adverse to the company and -1 otherwise]",
                    "NameOfGroup": "Aggregate sharing mechanism.Adjustment to cost sharing",
                    "EquationToParse": "[Aggregate sharing mechanism adjustment amount - real (absolute)] * [Sign of variance, 1 if adverse to the company and -1 otherwise]",
                    "MostRecentExpectedUnitErrors": null,
                    "Units": {
                      "$id": "547",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ggregate sharing mechanism adjustment amou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sign,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4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d3e9e4d0-07a6-44d8-95ad-1b3744977444",
                    "Dimensions": {
                      "$type": "ModelMakerEngine.MMDimensions, ModelMakerEngine",
                      "$values": []
                    },
                    "EquationOBXInternal": "[Total totex adjustment - pre aggregate sharing mechanism - real - appointee (absolute)] * [Sign of variance, 1 if adverse to the company and -1 otherwise]",
                    "NameOfGroup": "Aggregate sharing mechanism.Adjustment to cost sharing",
                    "EquationToParse": "[Total totex adjustment - pre aggregate sharing mechanism - real - appointee (absolute)] * [Sign of variance, 1 if adverse to the company and -1 otherwise]",
                    "MostRecentExpectedUnitErrors": null,
                    "Units": {
                      "$id": "54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totex adjustment pre aggregate sharing mechanism - real - appointe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false,
                    "UnitsErrorMessage": "Units should be £m * sign,  but they are £m",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bbee5b2-15d0-4b9c-800e-15c9fdbf1bd4",
                    "Dimensions": {
                      "$type": "ModelMakerEngine.MMDimensions, ModelMakerEngine",
                      "$values": []
                    },
                    "EquationOBXInternal": "[Aggregate sharing mechanism adjustment amount - real] + [Total totex adjustment pre aggregate sharing mechanism - real - appointee]",
                    "NameOfGroup": "Aggregate sharing mechanism.Adjustment to cost sharing",
                    "EquationToParse": "[Aggregate sharing mechanism adjustment amount - real] + [Total totex adjustment pre aggregate sharing mechanism - real - appointee]",
                    "MostRecentExpectedUnitErrors": null,
                    "Units": {
                      "$id": "55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cost adjustment including aggregate sharing mechanism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9752f14e-e04d-47db-8f91-e9e648e20f36",
                    "Dimensions": {
                      "$type": "ModelMakerEngine.MMDimensions, ModelMakerEngine",
                      "$values": []
                    },
                    "EquationOBXInternal": "ABS([Total cost adjustment including aggregate sharing mechanism - real])",
                    "NameOfGroup": "Aggregate sharing mechanism.Adjustment to cost sharing",
                    "EquationToParse": "ABS([Total cost adjustment including aggregate sharing mechanism - real])",
                    "MostRecentExpectedUnitErrors": null,
                    "Units": {
                      "$id": "55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cost adjustment including aggregate sharing mechanism - real (absolu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8f004a4-7f83-49e4-9dfd-6e4083357576",
                    "Dimensions": {
                      "$type": "ModelMakerEngine.MMDimensions, ModelMakerEngine",
                      "$values": []
                    },
                    "EquationOBXInternal": "IF([5 year sum of financial year average regulated equity - all controls - real] = 0, 0, [Total cost adjustment including aggregate sharing mechanism - real]/[5 year sum of financial year average regulated equity - all controls - real])",
                    "NameOfGroup": "Aggregate sharing mechanism.Adjustment to cost sharing",
                    "EquationToParse": "IF([5 year sum of financial year average regulated equity - all controls - real] = 0, 0, [Total cost adjustment including aggregate sharing mechanism - real]/[5 year sum of financial year average regulated equity - all controls - real])",
                    "MostRecentExpectedUnitErrors": null,
                    "Units": {
                      "$id": "555",
                      "$type": "ModelMaker.Unit, ModelMaker",
                      "DefaultNumberFormat": 2,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true,
                      "InsertRowTotal": true,
                      "IgnoreWhenDeterminingExpectedUnits": false
                    },
                    "Name": "Variance borne by company including aggregate sharing mechanism as proportion of regulated equity",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4,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6",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6ecba03-9ee0-4482-9ea6-92feee0c9f47",
                    "Dimensions": {
                      "$type": "ModelMakerEngine.MMDimensions, ModelMakerEngine",
                      "$values": []
                    },
                    "EquationOBXInternal": "IF([Total totex adjustment - pre aggregate sharing mechanism - real - appointee (absolute)]= 0, 0, [Total cost adjustment including aggregate sharing mechanism - real (absolute)]/[Total totex adjustment - pre aggregate sharing mechanism - real - appointee (absolute)])",
                    "NameOfGroup": "Aggregate sharing mechanism.Adjustment to cost sharing",
                    "EquationToParse": "IF([Total totex adjustment - pre aggregate sharing mechanism - real - appointee (absolute)]= 0, 0, [Total cost adjustment including aggregate sharing mechanism - real (absolute)]/[Total totex adjustment - pre aggregate sharing mechanism - real - appointee (absolute)])",
                    "MostRecentExpectedUnitErrors": null,
                    "Units": {
                      "$id": "557",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Aggregate sharing mechanism cost adjustmen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5,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5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01400338-ae26-4ca6-a6f7-2f1f442ae853",
                    "Dimensions": {
                      "$type": "ModelMakerEngine.MMDimensions, ModelMakerEngine",
                      "$values": [
                        {
                          "$ref": "2"
                        }
                      ]
                    },
                    "EquationOBXInternal": "[Active totex adjustment - base - real] * [Aggregate sharing mechanism cost adjustment factor]",
                    "NameOfGroup": "Aggregate sharing mechanism.Adjustment factor",
                    "EquationToParse": "[Active totex adjustment - base - real] * [Aggregate sharing mechanism cost adjustment factor]",
                    "MostRecentExpectedUnitErrors": null,
                    "Units": {
                      "$id": "55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post aggregate sharing mechanism -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6,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6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bc61ed2f-6be4-46be-b2e2-23157c183398",
                    "Dimensions": {
                      "$type": "ModelMakerEngine.MMDimensions, ModelMakerEngine",
                      "$values": [
                        {
                          "$ref": "2"
                        }
                      ]
                    },
                    "EquationOBXInternal": "[Active totex adjustment - enhancement - real] * [Aggregate sharing mechanism cost adjustment factor]",
                    "NameOfGroup": "Aggregate sharing mechanism.Adjustment factor",
                    "EquationToParse": "[Active totex adjustment - enhancement - real] * [Aggregate sharing mechanism cost adjustment factor]",
                    "MostRecentExpectedUnitErrors": null,
                    "Units": {
                      "$id": "56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post aggregate sharing mechanism - enhance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7,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62",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1b47e6a2-64b0-4f2f-a2e1-9bf84f8d139d",
                    "Dimensions": {
                      "$type": "ModelMakerEngine.MMDimensions, ModelMakerEngine",
                      "$values": [
                        {
                          "$ref": "2"
                        }
                      ]
                    },
                    "EquationOBXInternal": "[Active totex adjustment - bespoke items - real] * [Aggregate sharing mechanism cost adjustment factor]",
                    "NameOfGroup": "Aggregate sharing mechanism.Adjustment factor",
                    "EquationToParse": "[Active totex adjustment - bespoke items - real] * [Aggregate sharing mechanism cost adjustment factor]",
                    "MostRecentExpectedUnitErrors": null,
                    "Units": {
                      "$id": "563",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Active totex adjustment - post aggregate sharing mechanism - bespoke items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8,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6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8f0b50a-462b-4293-9733-aa9d7a21dde6",
                    "Dimensions": {
                      "$type": "ModelMakerEngine.MMDimensions, ModelMakerEngine",
                      "$values": [
                        {
                          "$ref": "2"
                        }
                      ]
                    },
                    "EquationOBXInternal": "SUM([Active totex adjustment - post aggregate sharing mechanism - base - real], [Active totex adjustment - post aggregate sharing mechanism - enhancement - real], [Active totex adjustment - post aggregate sharing mechanism - bespoke items - real])",
                    "NameOfGroup": "Aggregate sharing mechanism.Post ASM adjustment",
                    "EquationToParse": "SUM([Active totex adjustment - post aggregate sharing mechanism - base - real], [Active totex adjustment - post aggregate sharing mechanism - enhancement - real], [Active totex adjustment - post aggregate sharing mechanism - bespoke items - real])",
                    "MostRecentExpectedUnitErrors": null,
                    "Units": {
                      "$id": "565",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al totex adjustment - post aggregate sharing mechanism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9,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Adjustment factor",
              "DisplayName": "Adjustment factor",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0,
        "HasOneSheetPerElem": false,
        "OneSheetPerElem": null,
        "Name": "Aggregate sharing mechanism",
        "DisplayName": "Aggregate sharing mechanism",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520"
      },
      {
        "$ref": "522"
      },
      {
        "$ref": "523"
      },
      {
        "$ref": "216"
      },
      {
        "$ref": "217"
      },
      {
        "$ref": "525"
      },
      {
        "$ref": "519"
      },
      {
        "$ref": "527"
      },
      {
        "$ref": "528"
      },
      {
        "$ref": "530"
      },
      {
        "$ref": "533"
      },
      {
        "$ref": "532"
      },
      {
        "$ref": "535"
      },
      {
        "$ref": "537"
      },
      {
        "$ref": "539"
      },
      {
        "$ref": "221"
      },
      {
        "$ref": "541"
      },
      {
        "$ref": "543"
      },
      {
        "$ref": "223"
      },
      {
        "$ref": "545"
      },
      {
        "$ref": "546"
      },
      {
        "$ref": "548"
      },
      {
        "$ref": "550"
      },
      {
        "$ref": "556"
      },
      {
        "$ref": "554"
      },
      {
        "$ref": "552"
      },
      {
        "$ref": "267"
      },
      {
        "$ref": "266"
      },
      {
        "$ref": "234"
      },
      {
        "$ref": "242"
      },
      {
        "$ref": "251"
      },
      {
        "$ref": "258"
      },
      {
        "$ref": "51"
      },
      {
        "$ref": "110"
      },
      {
        "$ref": "355"
      },
      {
        "$ref": "356"
      },
      {
        "$ref": "358"
      },
      {
        "$ref": "359"
      },
      {
        "$ref": "361"
      },
      {
        "$ref": "363"
      },
      {
        "$ref": "365"
      },
      {
        "$ref": "366"
      },
      {
        "$ref": "368"
      },
      {
        "$ref": "354"
      },
      {
        "$ref": "269"
      },
      {
        "$ref": "564"
      },
      {
        "$ref": "229"
      },
      {
        "$ref": "154"
      },
      {
        "$ref": "156"
      },
      {
        "$ref": "63"
      },
      {
        "$ref": "64"
      },
      {
        "$ref": "70"
      },
      {
        "$ref": "74"
      },
      {
        "$ref": "82"
      },
      {
        "$ref": "93"
      },
      {
        "$ref": "84"
      },
      {
        "$ref": "90"
      },
      {
        "$ref": "99"
      },
      {
        "$ref": "86"
      },
      {
        "$ref": "95"
      },
      {
        "$ref": "270"
      },
      {
        "$ref": "69"
      },
      {
        "$ref": "73"
      },
      {
        "$ref": "83"
      },
      {
        "$ref": "92"
      },
      {
        "$id": "566",
        "$type": "ModelMaker.GroupNode, ModelMaker",
        "TabOrHeaderColour": "",
        "CollapsedByDefault": false,
        "Comment": "",
        "NameOfGroup": null,
        "YPosition": 0,
        "Folded": false,
        "Font": null,
        "Children": {
          "$type": "ModelMaker.GroupNodeChildCollection, ModelMaker",
          "$values": [
            {
              "$id": "567",
              "$type": "ModelMaker.GroupNode, ModelMaker",
              "TabOrHeaderColour": "",
              "CollapsedByDefault": false,
              "Comment": "",
              "NameOfGroup": "PCD adjustment",
              "YPosition": 0,
              "Folded": false,
              "Font": null,
              "Children": {
                "$type": "ModelMaker.GroupNodeChildCollection, ModelMaker",
                "$values": [
                  {
                    "$id": "568",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ed9b9f13-403a-483a-8956-ca26d08670c3",
                    "Dimensions": {
                      "$type": "ModelMakerEngine.MMDimensions, ModelMakerEngine",
                      "$values": [
                        {
                          "$ref": "2"
                        }
                      ]
                    },
                    "EquationOBXInternal": "IF([CPI(H) - FYA - inflate from base year (2022-23) average] = 0, 0, ([Performance related pay recovery adjustment mechanism adjustment - nominal (negative)]/[CPI(H) - FYA - inflate from base year (2022-23) average]) * [Forecast period flag])",
                    "NameOfGroup": "PCD & RPE adjustments.Base costs",
                    "EquationToParse": "IF([CPI(H) - FYA - inflate from base year (2022-23) average] = 0, 0, ([Performance related pay recovery adjustment mechanism adjustment - nominal (negative)]/[CPI(H) - FYA - inflate from base year (2022-23) average]) * [Forecast period flag])",
                    "MostRecentExpectedUnitErrors": null,
                    "Units": {
                      "$id": "569",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Performance related pay recovery adjustment mechanism adjustment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0",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2d17f666-6925-48e0-9179-3ddd8449dd3a",
                    "Dimensions": {
                      "$type": "ModelMakerEngine.MMDimensions, ModelMakerEngine",
                      "$values": [
                        {
                          "$ref": "2"
                        }
                      ]
                    },
                    "EquationOBXInternal": "SUM([Totex allowance for cost sharing - post bioresouces variable cost allowance adjustment - standard base cost sharing - real], [Real price effects adjustment - post bioresources variable cost allowance adjustment - standard base - real], [Price control deliverables adjustment - standard base - real], [Asset health adjustment - real], [Performance related pay recovery adjustment mechanism adjustment - real]) * [Forecast period flag]",
                    "NameOfGroup": "PCD adjustment.Base costs",
                    "EquationToParse": "SUM([Totex allowance for cost sharing - post bioresouces variable cost allowance adjustment - standard base cost sharing - real], [Real price effects adjustment - post bioresources variable cost allowance adjustment - standard base - real], [Price control deliverables adjustment - standard base - real], [Asset health adjustment - real], [Performance related pay recovery adjustment mechanism adjustment - real]) * [Forecast period flag]",
                    "MostRecentExpectedUnitErrors": null,
                    "Units": {
                      "$id": "571",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PCD & RPE adjustment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Base costs",
              "DisplayName": "Base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572",
              "$type": "ModelMaker.GroupNode, ModelMaker",
              "TabOrHeaderColour": "",
              "CollapsedByDefault": false,
              "Comment": "",
              "NameOfGroup": "PCD adjustment",
              "YPosition": 1,
              "Folded": false,
              "Font": null,
              "Children": {
                "$type": "ModelMaker.GroupNodeChildCollection, ModelMaker",
                "$values": [
                  {
                    "$id": "57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58d4a5d-9f3f-4084-82c5-5ead14beb8d1",
                    "Dimensions": {
                      "$type": "ModelMakerEngine.MMDimensions, ModelMakerEngine",
                      "$values": [
                        {
                          "$ref": "2"
                        }
                      ]
                    },
                    "EquationOBXInternal": "SUM([Totex allowance for cost sharing - standard enhancement cost sharing - real], [Real price effects adjustment - standard enhancement - real], [Price control deliverables adjustment - standard enhancement - real]) * [Forecast period flag]",
                    "NameOfGroup": "PCD adjustment.Enhancement costs",
                    "EquationToParse": "SUM([Totex allowance for cost sharing - standard enhancement cost sharing - real], [Real price effects adjustment - standard enhancement - real], [Price control deliverables adjustment - standard enhancement - real]) * [Forecast period flag]",
                    "MostRecentExpectedUnitErrors": null,
                    "Units": {
                      "$ref": "571"
                    },
                    "Name": "Totex allowance for cost sharing - post PCD & RPE adjustment - standard enhancement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4",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3255b307-4dea-446f-9c4c-fbb56052b971",
                    "Dimensions": {
                      "$type": "ModelMakerEngine.MMDimensions, ModelMakerEngine",
                      "$values": [
                        {
                          "$ref": "2"
                        }
                      ]
                    },
                    "EquationOBXInternal": "SUM([Totex allowance for cost sharing - 25:25 cost sharing - real], [Real price effects adjustment - 25:25 cost sharing - real], [Price control deliverables adjustment - 25:25 cost sharing - real]) * [Forecast period flag]",
                    "NameOfGroup": "PCD adjustment.Enhancement costs",
                    "EquationToParse": "SUM([Totex allowance for cost sharing - 25:25 cost sharing - real], [Real price effects adjustment - 25:25 cost sharing - real], [Price control deliverables adjustment - 25:25 cost sharing - real]) * [Forecast period flag]",
                    "MostRecentExpectedUnitErrors": null,
                    "Units": {
                      "$ref": "571"
                    },
                    "Name": "Totex allowance for cost sharing - post PCD & RPE adjustment - 25:25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5",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34ed915-40d1-4085-9fd4-be3d0344282c",
                    "Dimensions": {
                      "$type": "ModelMakerEngine.MMDimensions, ModelMakerEngine",
                      "$values": [
                        {
                          "$ref": "2"
                        }
                      ]
                    },
                    "EquationOBXInternal": "SUM([Totex allowance for cost sharing - 40:10 cost sharing - real], [Real price effects adjustment - 40:10 cost sharing - real], [Price control deliverables adjustment - 40:10 cost sharing - real]) * [Forecast period flag]",
                    "NameOfGroup": "PCD adjustment.Enhancement costs",
                    "EquationToParse": "SUM([Totex allowance for cost sharing - 40:10 cost sharing - real], [Real price effects adjustment - 40:10 cost sharing - real], [Price control deliverables adjustment - 40:10 cost sharing - real]) * [Forecast period flag]",
                    "MostRecentExpectedUnitErrors": null,
                    "Units": {
                      "$id": "576",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PCD & RPE adjustment - 40:10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77",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c94b6e30-5dcb-4297-8d09-a477097402f1",
                    "Dimensions": {
                      "$type": "ModelMakerEngine.MMDimensions, ModelMakerEngine",
                      "$values": [
                        {
                          "$ref": "2"
                        }
                      ]
                    },
                    "EquationOBXInternal": "SUM([Totex allowance for cost sharing - delivery mechanism allowance - real], [Real price effects adjustment - delivery mechanism allowance - real], [Price control deliverables adjustment - delivery mechanism allowance - real]) * [Forecast period flag]",
                    "NameOfGroup": "PCD adjustment.Enhancement costs",
                    "EquationToParse": "SUM([Totex allowance for cost sharing - delivery mechanism allowance - real], [Real price effects adjustment - delivery mechanism allowance - real], [Price control deliverables adjustment - delivery mechanism allowance - real]) * [Forecast period flag]",
                    "MostRecentExpectedUnitErrors": null,
                    "Units": {
                      "$ref": "571"
                    },
                    "Name": "Totex allowance for cost sharing - post PCD & RPE adjustment - delivery mechanism allowanc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HasOneSheetPerElem": false,
              "OneSheetPerElem": null,
              "Name": "Enhancement costs",
              "DisplayName": "Enhancement cos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5,
        "HasOneSheetPerElem": false,
        "OneSheetPerElem": null,
        "Name": "PCD & RPE adjustments",
        "DisplayName": "PCD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570"
      },
      {
        "$ref": "567"
      },
      {
        "$ref": "572"
      },
      {
        "$ref": "573"
      },
      {
        "$ref": "577"
      },
      {
        "$ref": "574"
      },
      {
        "$ref": "55"
      },
      {
        "$ref": "88"
      },
      {
        "$ref": "97"
      },
      {
        "$ref": "114"
      },
      {
        "$ref": "162"
      },
      {
        "$ref": "164"
      },
      {
        "$ref": "575"
      },
      {
        "$ref": "386"
      },
      {
        "$ref": "388"
      },
      {
        "$ref": "389"
      },
      {
        "$ref": "391"
      },
      {
        "$ref": "393"
      },
      {
        "$ref": "395"
      },
      {
        "$ref": "396"
      },
      {
        "$ref": "398"
      },
      {
        "$ref": "385"
      },
      {
        "$ref": "25"
      },
      {
        "$ref": "236"
      },
      {
        "$ref": "77"
      },
      {
        "$ref": "225"
      },
      {
        "$ref": "226"
      },
      {
        "$ref": "480"
      },
      {
        "$ref": "482"
      },
      {
        "$ref": "558"
      },
      {
        "$ref": "560"
      },
      {
        "$ref": "562"
      },
      {
        "$ref": "129"
      },
      {
        "$ref": "131"
      },
      {
        "$ref": "137"
      },
      {
        "$ref": "484"
      },
      {
        "$ref": "498"
      },
      {
        "$ref": "500"
      },
      {
        "$ref": "502"
      },
      {
        "$ref": "79"
      },
      {
        "$ref": "80"
      },
      {
        "$ref": "504"
      },
      {
        "$ref": "76"
      },
      {
        "$ref": "219"
      },
      {
        "$ref": "515"
      },
      {
        "$ref": "517"
      },
      {
        "$ref": "514"
      },
      {
        "$ref": "65"
      },
      {
        "$ref": "66"
      },
      {
        "$ref": "68"
      },
      {
        "$id": "578",
        "$type": "ModelMaker.GroupNode, ModelMaker",
        "TabOrHeaderColour": "",
        "CollapsedByDefault": false,
        "Comment": "",
        "NameOfGroup": null,
        "YPosition": 0,
        "Folded": false,
        "Font": null,
        "Children": {
          "$type": "ModelMaker.GroupNodeChildCollection, ModelMaker",
          "$values": [
            {
              "$id": "579",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40f218e3-49e8-4ca6-aadf-77f2314fdec8",
              "Dimensions": {
                "$type": "ModelMakerEngine.MMDimensions, ModelMakerEngine",
                "$values": [
                  {
                    "$ref": "2"
                  }
                ]
              },
              "EquationOBXInternal": "IF([Forecast volume of sludge] = 0, 1, [Actual volume of sludge]/[Forecast volume of sludge])",
              "NameOfGroup": "Bioresources adjustment",
              "EquationToParse": "IF([Forecast volume of sludge] = 0, 1, [Actual volume of sludge]/[Forecast volume of sludge])",
              "MostRecentExpectedUnitErrors": null,
              "Units": {
                "$id": "580",
                "$type": "ModelMaker.Unit, ModelMaker",
                "DefaultNumberFormat": 3,
                "NumberFormatOverride": null,
                "MatchAnything": false,
                "ExternalRepresentation": "factor",
                "ItemsOnTop": {
                  "$type": "System.Collections.Generic.List`1[[System.String, mscorlib]], mscorlib",
                  "$values": []
                },
                "ItemsOnBottom": {
                  "$type": "System.Collections.Generic.List`1[[System.String, mscorlib]], mscorlib",
                  "$values": []
                },
                "IsCurrency": false,
                "ContainsSMU": false,
                "IsDimensionless": false,
                "InsertRowTotal": true,
                "IgnoreWhenDeterminingExpectedUnits": false
              },
              "Name": "Bioresources variable cost allowance adjustment facto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1",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a4138037-4749-4565-b35b-76838a9b2e9b",
              "Dimensions": {
                "$type": "ModelMakerEngine.MMDimensions, ModelMakerEngine",
                "$values": [
                  {
                    "$ref": "2"
                  }
                ]
              },
              "EquationOBXInternal": "[Totex allowance for cost sharing - standard base cost sharing - real] * [Bioresources variable cost allowance adjustment factor]",
              "NameOfGroup": "Bioresources adjustment",
              "EquationToParse": "[Totex allowance for cost sharing - standard base cost sharing - real] * [Bioresources variable cost allowance adjustment factor]",
              "MostRecentExpectedUnitErrors": null,
              "Units": {
                "$id": "582",
                "$type": "ModelMaker.Unit, ModelMaker",
                "DefaultNumberFormat": 4,
                "NumberFormatOverride": null,
                "MatchAnything": false,
                "ExternalRepresentation": "£m",
                "ItemsOnTop": {
                  "$type": "System.Collections.Generic.List`1[[System.String, mscorlib]], mscorlib",
                  "$values": [
                    "£m"
                  ]
                },
                "ItemsOnBottom": {
                  "$type": "System.Collections.Generic.List`1[[System.String, mscorlib]], mscorlib",
                  "$values": []
                },
                "IsCurrency": true,
                "ContainsSMU": false,
                "IsDimensionless": false,
                "InsertRowTotal": true,
                "IgnoreWhenDeterminingExpectedUnits": false
              },
              "Name": "Totex allowance for cost sharing - post bioresouces variable cost allowance adjustment - standard base cost sharing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583",
              "$type": "ModelMaker.VariableNode, ModelMaker",
              "RowTotalDependent": null,
              "ScenarioSelectorDependent": null,
              "ValidValues": null,
              "PutCalculationOnReport": false,
              "CalculateOnThisReport": null,
              "PivotTableLink": null,
              "ExcelNameName": null,
              "ExcelNameNames": {
                "$type": "ModelMakerEngine.ExcelNameDictionary, ModelMakerEngine",
                "$values": []
              },
              "NumberFormatOverride": null,
              "HasOpeningBalanceFlag": false,
              "OpeningBalanceFlagAppliedName": "",
              "Deletable": true,
              "Comment": "",
              "HasSwitchSignLine": false,
              "SwitchSignForReport": false,
              "MultipleInputValues": null,
              "Is2DArray": false,
              "NonPrimaryInput": false,
              "Max": "NaN",
              "Min": "NaN",
              "IsBalanceButNotCorkscrew": false,
              "IsEditable": true,
              "IsConstant": false,
              "UniqueID": "61793a57-c796-4d6f-a51d-0fbe1dc625ab",
              "Dimensions": {
                "$type": "ModelMakerEngine.MMDimensions, ModelMakerEngine",
                "$values": [
                  {
                    "$ref": "2"
                  }
                ]
              },
              "EquationOBXInternal": "[Real price effects adjustment - standard base - real] * [Bioresources variable cost allowance adjustment factor]",
              "NameOfGroup": "Bioresources adjustment",
              "EquationToParse": "[Real price effects adjustment - standard base - real] * [Bioresources variable cost allowance adjustment factor]",
              "MostRecentExpectedUnitErrors": null,
              "Units": {
                "$ref": "582"
              },
              "Name": "Real price effects adjustment - post bioresources variable cost allowance adjustment - standard base - real",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CustomNamedRange": null,
              "IsRowTotal": false,
              "IsActualInput": false,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HasOneSheetPerElem": false,
        "OneSheetPerElem": null,
        "Name": "Bioresources adjustment",
        "DisplayName": "Bioresources adjustment",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581"
      },
      {
        "$ref": "583"
      },
      {
        "$ref": "579"
      },
      {
        "$ref": "290"
      },
      {
        "$ref": "568"
      }
    ]
  },
  "Reports": {
    "$type": "ModelMaker.UndoableCollection`1[[ModelMakerEngine.IReport, ModelMakerEngine]], ModelMaker.Undo",
    "$values": [
      {
        "$ref": "489"
      }
    ]
  },
  "TopLevelNodes": {
    "$type": "ModelMaker.UndoableCollection`1[[ModelMakerEngine.INode, ModelMakerEngine]], ModelMaker.Undo",
    "$values": [
      {
        "$ref": "23"
      },
      {
        "$ref": "24"
      },
      {
        "$ref": "231"
      },
      {
        "$ref": "280"
      },
      {
        "$ref": "578"
      },
      {
        "$ref": "566"
      },
      {
        "$ref": "275"
      },
      {
        "$ref": "304"
      },
      {
        "$ref": "353"
      },
      {
        "$ref": "506"
      },
      {
        "$ref": "513"
      },
      {
        "$ref": "478"
      },
      {
        "$ref": "273"
      },
      {
        "$ref": "279"
      }
    ]
  },
  "OptimisationGroup": {
    "$ref": "279"
  },
  "HistoricsGroup": {
    "$id": "584",
    "$type": "ModelMaker.GroupNode, ModelMaker",
    "TabOrHeaderColour": "",
    "CollapsedByDefault": false,
    "Comment": "",
    "NameOfGroup": "Optimisation",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0,
    "HasOneSheetPerElem": false,
    "OneSheetPerElem": null,
    "Name": "Historics",
    "DisplayName": "Historics",
    "Parent": null,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NumberOfBuiltInGroups": 4,
  "Password": null,
  "ProtectBook": false,
  "Description": null,
  "ActualsHelper": null,
  "ProblemsSuppressedByUser": {
    "$type": "System.Collections.Generic.List`1[[System.String, mscorlib]], mscorlib",
    "$values": []
  },
  "StandardNumberFormats": {
    "$id": "585",
    "$type": "System.Collections.Generic.Dictionary`2[[ModelMakerEngine.NamedNumberFormat, ModelMakerEngine],[System.String, mscorlib]], mscorlib",
    "Currency": "#,###.000_);(#,###.000);\"-  \";\" \"@\" \""
  },
  "UseHybridTimeline": false,
  "MessageChoices": {
    "$id": "586",
    "$type": "System.Collections.Generic.Dictionary`2[[System.String, mscorlib],[System.Int32, mscorlib]], mscorlib",
    "UnusedItems": 2
  },
  "TableSections": {
    "$type": "System.Linq.Enumerable+WhereEnumerableIterator`1[[ModelMakerEngine.IGroupNode, ModelMakerEngine]], System.Core",
    "$values": []
  },
  "CasesInModel": {
    "$type": "System.Collections.Generic.List`1[[System.String, mscorlib]], mscorlib",
    "$values": []
  },
  "ScenariosInModel": {
    "$type": "System.Collections.Generic.List`1[[System.String, mscorlib]], mscorlib",
    "$values": []
  }
}]]></ModelMaker>
</file>

<file path=customXml/item2.xml><?xml version="1.0" encoding="utf-8"?>
<ct:contentTypeSchema xmlns:ct="http://schemas.microsoft.com/office/2006/metadata/contentType" xmlns:ma="http://schemas.microsoft.com/office/2006/metadata/properties/metaAttributes" ct:_="" ma:_="" ma:contentTypeName="Document" ma:contentTypeID="0x010100135C3EC3BBEE9445A7073DFDFBA033BC" ma:contentTypeVersion="8" ma:contentTypeDescription="Create a new document." ma:contentTypeScope="" ma:versionID="ebb4913b7f469b7b472998f4f8d2c347">
  <xsd:schema xmlns:xsd="http://www.w3.org/2001/XMLSchema" xmlns:xs="http://www.w3.org/2001/XMLSchema" xmlns:p="http://schemas.microsoft.com/office/2006/metadata/properties" xmlns:ns2="94867cf5-b762-480a-9fe3-d3796f716960" targetNamespace="http://schemas.microsoft.com/office/2006/metadata/properties" ma:root="true" ma:fieldsID="c6bb482886efd4b6126b2e7c2e49a9f8" ns2:_="">
    <xsd:import namespace="94867cf5-b762-480a-9fe3-d3796f7169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67cf5-b762-480a-9fe3-d3796f7169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6D7246-CB61-4CED-8F9B-9C4610954834}">
  <ds:schemaRefs/>
</ds:datastoreItem>
</file>

<file path=customXml/itemProps2.xml><?xml version="1.0" encoding="utf-8"?>
<ds:datastoreItem xmlns:ds="http://schemas.openxmlformats.org/officeDocument/2006/customXml" ds:itemID="{363AF5C1-C862-4973-A8CE-D552678BE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67cf5-b762-480a-9fe3-d3796f716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82BE0B-404C-4A3B-A313-248E418F0A44}">
  <ds:schemaRefs>
    <ds:schemaRef ds:uri="http://schemas.microsoft.com/sharepoint/v3/contenttype/forms"/>
  </ds:schemaRefs>
</ds:datastoreItem>
</file>

<file path=customXml/itemProps4.xml><?xml version="1.0" encoding="utf-8"?>
<ds:datastoreItem xmlns:ds="http://schemas.openxmlformats.org/officeDocument/2006/customXml" ds:itemID="{5FB56B94-65E5-441A-9355-757382DEF71A}">
  <ds:schemaRefs>
    <ds:schemaRef ds:uri="http://purl.org/dc/elements/1.1/"/>
    <ds:schemaRef ds:uri="http://schemas.microsoft.com/office/2006/documentManagement/types"/>
    <ds:schemaRef ds:uri="http://schemas.microsoft.com/office/infopath/2007/PartnerControls"/>
    <ds:schemaRef ds:uri="http://purl.org/dc/terms/"/>
    <ds:schemaRef ds:uri="94867cf5-b762-480a-9fe3-d3796f716960"/>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381</vt:i4>
      </vt:variant>
    </vt:vector>
  </HeadingPairs>
  <TitlesOfParts>
    <vt:vector size="400" baseType="lpstr">
      <vt:lpstr>Cover</vt:lpstr>
      <vt:lpstr>Conceptual model</vt:lpstr>
      <vt:lpstr>Change log</vt:lpstr>
      <vt:lpstr>Inputs &amp; Outputs log</vt:lpstr>
      <vt:lpstr>FAST</vt:lpstr>
      <vt:lpstr>Contents</vt:lpstr>
      <vt:lpstr>Inputs</vt:lpstr>
      <vt:lpstr>Time</vt:lpstr>
      <vt:lpstr>Indexation</vt:lpstr>
      <vt:lpstr>Bioresources adjustment</vt:lpstr>
      <vt:lpstr>Baseline adjustments</vt:lpstr>
      <vt:lpstr>Financing</vt:lpstr>
      <vt:lpstr>Base</vt:lpstr>
      <vt:lpstr>Enhancement</vt:lpstr>
      <vt:lpstr>Bespoke items</vt:lpstr>
      <vt:lpstr>Aggregate sharing mechanism</vt:lpstr>
      <vt:lpstr>RCV and revenue adjustment</vt:lpstr>
      <vt:lpstr>Model Checks and Alerts</vt:lpstr>
      <vt:lpstr>Outputs</vt:lpstr>
      <vt:lpstr>Actual_totex_for_cost_sharing_reconciliation___25_25_cost_sharing___nominal.ADDN1</vt:lpstr>
      <vt:lpstr>Actual_totex_for_cost_sharing_reconciliation___25_25_cost_sharing___nominal.ADDN2</vt:lpstr>
      <vt:lpstr>Actual_totex_for_cost_sharing_reconciliation___25_25_cost_sharing___nominal.BIO</vt:lpstr>
      <vt:lpstr>Actual_totex_for_cost_sharing_reconciliation___25_25_cost_sharing___nominal.WN.</vt:lpstr>
      <vt:lpstr>Actual_totex_for_cost_sharing_reconciliation___25_25_cost_sharing___nominal.WR</vt:lpstr>
      <vt:lpstr>Actual_totex_for_cost_sharing_reconciliation___25_25_cost_sharing___nominal.WWN.</vt:lpstr>
      <vt:lpstr>Actual_totex_for_cost_sharing_reconciliation___40_10_cost_sharing___nominal.ADDN1</vt:lpstr>
      <vt:lpstr>Actual_totex_for_cost_sharing_reconciliation___40_10_cost_sharing___nominal.ADDN2</vt:lpstr>
      <vt:lpstr>Actual_totex_for_cost_sharing_reconciliation___40_10_cost_sharing___nominal.BIO</vt:lpstr>
      <vt:lpstr>Actual_totex_for_cost_sharing_reconciliation___40_10_cost_sharing___nominal.WN.</vt:lpstr>
      <vt:lpstr>Actual_totex_for_cost_sharing_reconciliation___40_10_cost_sharing___nominal.WR</vt:lpstr>
      <vt:lpstr>Actual_totex_for_cost_sharing_reconciliation___40_10_cost_sharing___nominal.WWN.</vt:lpstr>
      <vt:lpstr>Actual_totex_for_cost_sharing_reconciliation___abstraction___discharge_consents___nominal.ADDN1</vt:lpstr>
      <vt:lpstr>Actual_totex_for_cost_sharing_reconciliation___abstraction___discharge_consents___nominal.ADDN2</vt:lpstr>
      <vt:lpstr>Actual_totex_for_cost_sharing_reconciliation___abstraction___discharge_consents___nominal.BIO</vt:lpstr>
      <vt:lpstr>Actual_totex_for_cost_sharing_reconciliation___abstraction___discharge_consents___nominal.WN.</vt:lpstr>
      <vt:lpstr>Actual_totex_for_cost_sharing_reconciliation___abstraction___discharge_consents___nominal.WR</vt:lpstr>
      <vt:lpstr>Actual_totex_for_cost_sharing_reconciliation___abstraction___discharge_consents___nominal.WWN.</vt:lpstr>
      <vt:lpstr>Actual_totex_for_cost_sharing_reconciliation___bespoke_items___nominal.ADDN1</vt:lpstr>
      <vt:lpstr>Actual_totex_for_cost_sharing_reconciliation___bespoke_items___nominal.ADDN2</vt:lpstr>
      <vt:lpstr>Actual_totex_for_cost_sharing_reconciliation___bespoke_items___nominal.BIO</vt:lpstr>
      <vt:lpstr>Actual_totex_for_cost_sharing_reconciliation___bespoke_items___nominal.WN.</vt:lpstr>
      <vt:lpstr>Actual_totex_for_cost_sharing_reconciliation___bespoke_items___nominal.WR</vt:lpstr>
      <vt:lpstr>Actual_totex_for_cost_sharing_reconciliation___bespoke_items___nominal.WWN.</vt:lpstr>
      <vt:lpstr>Actual_totex_for_cost_sharing_reconciliation___business_rates___nominal.ADDN1</vt:lpstr>
      <vt:lpstr>Actual_totex_for_cost_sharing_reconciliation___business_rates___nominal.ADDN2</vt:lpstr>
      <vt:lpstr>Actual_totex_for_cost_sharing_reconciliation___business_rates___nominal.BIO</vt:lpstr>
      <vt:lpstr>Actual_totex_for_cost_sharing_reconciliation___business_rates___nominal.WN.</vt:lpstr>
      <vt:lpstr>Actual_totex_for_cost_sharing_reconciliation___business_rates___nominal.WR</vt:lpstr>
      <vt:lpstr>Actual_totex_for_cost_sharing_reconciliation___business_rates___nominal.WWN.</vt:lpstr>
      <vt:lpstr>Actual_totex_for_cost_sharing_reconciliation___cyber___nominal.ADDN1</vt:lpstr>
      <vt:lpstr>Actual_totex_for_cost_sharing_reconciliation___cyber___nominal.ADDN2</vt:lpstr>
      <vt:lpstr>Actual_totex_for_cost_sharing_reconciliation___cyber___nominal.BIO</vt:lpstr>
      <vt:lpstr>Actual_totex_for_cost_sharing_reconciliation___cyber___nominal.WN.</vt:lpstr>
      <vt:lpstr>Actual_totex_for_cost_sharing_reconciliation___cyber___nominal.WR</vt:lpstr>
      <vt:lpstr>Actual_totex_for_cost_sharing_reconciliation___cyber___nominal.WWN.</vt:lpstr>
      <vt:lpstr>Actual_totex_for_cost_sharing_reconciliation___delivery_mechanism_allowance___nominal.ADDN1</vt:lpstr>
      <vt:lpstr>Actual_totex_for_cost_sharing_reconciliation___delivery_mechanism_allowance___nominal.ADDN2</vt:lpstr>
      <vt:lpstr>Actual_totex_for_cost_sharing_reconciliation___delivery_mechanism_allowance___nominal.BIO</vt:lpstr>
      <vt:lpstr>Actual_totex_for_cost_sharing_reconciliation___delivery_mechanism_allowance___nominal.WN.</vt:lpstr>
      <vt:lpstr>Actual_totex_for_cost_sharing_reconciliation___delivery_mechanism_allowance___nominal.WR</vt:lpstr>
      <vt:lpstr>Actual_totex_for_cost_sharing_reconciliation___delivery_mechanism_allowance___nominal.WWN.</vt:lpstr>
      <vt:lpstr>Actual_totex_for_cost_sharing_reconciliation___enhanced_engagement_schemes___nominal.ADDN1</vt:lpstr>
      <vt:lpstr>Actual_totex_for_cost_sharing_reconciliation___enhanced_engagement_schemes___nominal.ADDN2</vt:lpstr>
      <vt:lpstr>Actual_totex_for_cost_sharing_reconciliation___enhanced_engagement_schemes___nominal.BIO</vt:lpstr>
      <vt:lpstr>Actual_totex_for_cost_sharing_reconciliation___enhanced_engagement_schemes___nominal.WN.</vt:lpstr>
      <vt:lpstr>Actual_totex_for_cost_sharing_reconciliation___enhanced_engagement_schemes___nominal.WR</vt:lpstr>
      <vt:lpstr>Actual_totex_for_cost_sharing_reconciliation___enhanced_engagement_schemes___nominal.WWN.</vt:lpstr>
      <vt:lpstr>Actual_totex_for_cost_sharing_reconciliation___gated_allowance__TMS_SEW_only____nominal.ADDN1</vt:lpstr>
      <vt:lpstr>Actual_totex_for_cost_sharing_reconciliation___gated_allowance__TMS_SEW_only____nominal.ADDN2</vt:lpstr>
      <vt:lpstr>Actual_totex_for_cost_sharing_reconciliation___gated_allowance__TMS_SEW_only____nominal.BIO</vt:lpstr>
      <vt:lpstr>Actual_totex_for_cost_sharing_reconciliation___gated_allowance__TMS_SEW_only____nominal.WN.</vt:lpstr>
      <vt:lpstr>Actual_totex_for_cost_sharing_reconciliation___gated_allowance__TMS_SEW_only____nominal.WR</vt:lpstr>
      <vt:lpstr>Actual_totex_for_cost_sharing_reconciliation___gated_allowance__TMS_SEW_only____nominal.WWN.</vt:lpstr>
      <vt:lpstr>Actual_totex_for_cost_sharing_reconciliation___large_schemes_gated_process___nominal.ADDN1</vt:lpstr>
      <vt:lpstr>Actual_totex_for_cost_sharing_reconciliation___large_schemes_gated_process___nominal.ADDN2</vt:lpstr>
      <vt:lpstr>Actual_totex_for_cost_sharing_reconciliation___large_schemes_gated_process___nominal.BIO</vt:lpstr>
      <vt:lpstr>Actual_totex_for_cost_sharing_reconciliation___large_schemes_gated_process___nominal.WN.</vt:lpstr>
      <vt:lpstr>Actual_totex_for_cost_sharing_reconciliation___large_schemes_gated_process___nominal.WR</vt:lpstr>
      <vt:lpstr>Actual_totex_for_cost_sharing_reconciliation___large_schemes_gated_process___nominal.WWN.</vt:lpstr>
      <vt:lpstr>Actual_totex_for_cost_sharing_reconciliation___PFAS___nominal.ADDN1</vt:lpstr>
      <vt:lpstr>Actual_totex_for_cost_sharing_reconciliation___PFAS___nominal.ADDN2</vt:lpstr>
      <vt:lpstr>Actual_totex_for_cost_sharing_reconciliation___PFAS___nominal.BIO</vt:lpstr>
      <vt:lpstr>Actual_totex_for_cost_sharing_reconciliation___PFAS___nominal.WN.</vt:lpstr>
      <vt:lpstr>Actual_totex_for_cost_sharing_reconciliation___PFAS___nominal.WR</vt:lpstr>
      <vt:lpstr>Actual_totex_for_cost_sharing_reconciliation___PFAS___nominal.WWN.</vt:lpstr>
      <vt:lpstr>Actual_totex_for_cost_sharing_reconciliation___standard_base_cost_sharing___nominal.ADDN1</vt:lpstr>
      <vt:lpstr>Actual_totex_for_cost_sharing_reconciliation___standard_base_cost_sharing___nominal.ADDN2</vt:lpstr>
      <vt:lpstr>Actual_totex_for_cost_sharing_reconciliation___standard_base_cost_sharing___nominal.BIO</vt:lpstr>
      <vt:lpstr>Actual_totex_for_cost_sharing_reconciliation___standard_base_cost_sharing___nominal.WN.</vt:lpstr>
      <vt:lpstr>Actual_totex_for_cost_sharing_reconciliation___standard_base_cost_sharing___nominal.WR</vt:lpstr>
      <vt:lpstr>Actual_totex_for_cost_sharing_reconciliation___standard_base_cost_sharing___nominal.WWN.</vt:lpstr>
      <vt:lpstr>Actual_totex_for_cost_sharing_reconciliation___standard_enhancement_cost_sharing___nominal.ADDN1</vt:lpstr>
      <vt:lpstr>Actual_totex_for_cost_sharing_reconciliation___standard_enhancement_cost_sharing___nominal.ADDN2</vt:lpstr>
      <vt:lpstr>Actual_totex_for_cost_sharing_reconciliation___standard_enhancement_cost_sharing___nominal.BIO</vt:lpstr>
      <vt:lpstr>Actual_totex_for_cost_sharing_reconciliation___standard_enhancement_cost_sharing___nominal.WN.</vt:lpstr>
      <vt:lpstr>Actual_totex_for_cost_sharing_reconciliation___standard_enhancement_cost_sharing___nominal.WR</vt:lpstr>
      <vt:lpstr>Actual_totex_for_cost_sharing_reconciliation___standard_enhancement_cost_sharing___nominal.WWN.</vt:lpstr>
      <vt:lpstr>Actual_volume_of_sludge.ADDN1</vt:lpstr>
      <vt:lpstr>Actual_volume_of_sludge.ADDN2</vt:lpstr>
      <vt:lpstr>Actual_volume_of_sludge.BIO</vt:lpstr>
      <vt:lpstr>Actual_volume_of_sludge.WN.</vt:lpstr>
      <vt:lpstr>Actual_volume_of_sludge.WR</vt:lpstr>
      <vt:lpstr>Actual_volume_of_sludge.WWN.</vt:lpstr>
      <vt:lpstr>Asset_health_adjustment___real.ADDN1</vt:lpstr>
      <vt:lpstr>Asset_health_adjustment___real.ADDN2</vt:lpstr>
      <vt:lpstr>Asset_health_adjustment___real.BIO</vt:lpstr>
      <vt:lpstr>Asset_health_adjustment___real.WN.</vt:lpstr>
      <vt:lpstr>Asset_health_adjustment___real.WR</vt:lpstr>
      <vt:lpstr>Asset_health_adjustment___real.WWN.</vt:lpstr>
      <vt:lpstr>Bespoke_IDoK_allowance_for_cost_sharing___cyber___real.ADDN1</vt:lpstr>
      <vt:lpstr>Bespoke_IDoK_allowance_for_cost_sharing___cyber___real.ADDN2</vt:lpstr>
      <vt:lpstr>Bespoke_IDoK_allowance_for_cost_sharing___cyber___real.BIO</vt:lpstr>
      <vt:lpstr>Bespoke_IDoK_allowance_for_cost_sharing___cyber___real.WN.</vt:lpstr>
      <vt:lpstr>Bespoke_IDoK_allowance_for_cost_sharing___cyber___real.WR</vt:lpstr>
      <vt:lpstr>Bespoke_IDoK_allowance_for_cost_sharing___cyber___real.WWN.</vt:lpstr>
      <vt:lpstr>Bespoke_IDoK_allowance_for_cost_sharing___PFAS___real.ADDN1</vt:lpstr>
      <vt:lpstr>Bespoke_IDoK_allowance_for_cost_sharing___PFAS___real.ADDN2</vt:lpstr>
      <vt:lpstr>Bespoke_IDoK_allowance_for_cost_sharing___PFAS___real.BIO</vt:lpstr>
      <vt:lpstr>Bespoke_IDoK_allowance_for_cost_sharing___PFAS___real.WN.</vt:lpstr>
      <vt:lpstr>Bespoke_IDoK_allowance_for_cost_sharing___PFAS___real.WR</vt:lpstr>
      <vt:lpstr>Bespoke_IDoK_allowance_for_cost_sharing___PFAS___real.WWN.</vt:lpstr>
      <vt:lpstr>Constants</vt:lpstr>
      <vt:lpstr>Consumer_Price_Index__with_housing_.April</vt:lpstr>
      <vt:lpstr>Consumer_Price_Index__with_housing_.August</vt:lpstr>
      <vt:lpstr>Consumer_Price_Index__with_housing_.December</vt:lpstr>
      <vt:lpstr>Consumer_Price_Index__with_housing_.February</vt:lpstr>
      <vt:lpstr>Consumer_Price_Index__with_housing_.January</vt:lpstr>
      <vt:lpstr>Consumer_Price_Index__with_housing_.July</vt:lpstr>
      <vt:lpstr>Consumer_Price_Index__with_housing_.June</vt:lpstr>
      <vt:lpstr>Consumer_Price_Index__with_housing_.March</vt:lpstr>
      <vt:lpstr>Consumer_Price_Index__with_housing_.May</vt:lpstr>
      <vt:lpstr>Consumer_Price_Index__with_housing_.November</vt:lpstr>
      <vt:lpstr>Consumer_Price_Index__with_housing_.October</vt:lpstr>
      <vt:lpstr>Consumer_Price_Index__with_housing_.September</vt:lpstr>
      <vt:lpstr>Financial_year_average_RCV___all_controls___real</vt:lpstr>
      <vt:lpstr>Financing_cost_index</vt:lpstr>
      <vt:lpstr>FirstRow</vt:lpstr>
      <vt:lpstr>FirstTime</vt:lpstr>
      <vt:lpstr>Forecast_volume_of_sludge.ADDN1</vt:lpstr>
      <vt:lpstr>Forecast_volume_of_sludge.ADDN2</vt:lpstr>
      <vt:lpstr>Forecast_volume_of_sludge.BIO</vt:lpstr>
      <vt:lpstr>Forecast_volume_of_sludge.WN.</vt:lpstr>
      <vt:lpstr>Forecast_volume_of_sludge.WR</vt:lpstr>
      <vt:lpstr>Forecast_volume_of_sludge.WWN.</vt:lpstr>
      <vt:lpstr>Label</vt:lpstr>
      <vt:lpstr>'Aggregate sharing mechanism'!MasterCHK</vt:lpstr>
      <vt:lpstr>Base!MasterCHK</vt:lpstr>
      <vt:lpstr>'Baseline adjustments'!MasterCHK</vt:lpstr>
      <vt:lpstr>'Bespoke items'!MasterCHK</vt:lpstr>
      <vt:lpstr>'Bioresources adjustment'!MasterCHK</vt:lpstr>
      <vt:lpstr>Enhancement!MasterCHK</vt:lpstr>
      <vt:lpstr>Financing!MasterCHK</vt:lpstr>
      <vt:lpstr>Indexation!MasterCHK</vt:lpstr>
      <vt:lpstr>Inputs!MasterCHK</vt:lpstr>
      <vt:lpstr>'Model Checks and Alerts'!MasterCHK</vt:lpstr>
      <vt:lpstr>Outputs!MasterCHK</vt:lpstr>
      <vt:lpstr>'RCV and revenue adjustment'!MasterCHK</vt:lpstr>
      <vt:lpstr>Time!MasterCHK</vt:lpstr>
      <vt:lpstr>Model_column_counter</vt:lpstr>
      <vt:lpstr>Model_period_end</vt:lpstr>
      <vt:lpstr>Model_period_start</vt:lpstr>
      <vt:lpstr>Performance_related_pay_recovery_adjustment_mechanism_adjustment___nominal__negative_.ADDN1</vt:lpstr>
      <vt:lpstr>Performance_related_pay_recovery_adjustment_mechanism_adjustment___nominal__negative_.ADDN2</vt:lpstr>
      <vt:lpstr>Performance_related_pay_recovery_adjustment_mechanism_adjustment___nominal__negative_.BIO</vt:lpstr>
      <vt:lpstr>Performance_related_pay_recovery_adjustment_mechanism_adjustment___nominal__negative_.WN.</vt:lpstr>
      <vt:lpstr>Performance_related_pay_recovery_adjustment_mechanism_adjustment___nominal__negative_.WR</vt:lpstr>
      <vt:lpstr>Performance_related_pay_recovery_adjustment_mechanism_adjustment___nominal__negative_.WWN.</vt:lpstr>
      <vt:lpstr>Price_control_deliverables_adjustment___25_25_cost_sharing___real.ADDN1</vt:lpstr>
      <vt:lpstr>Price_control_deliverables_adjustment___25_25_cost_sharing___real.ADDN2</vt:lpstr>
      <vt:lpstr>Price_control_deliverables_adjustment___25_25_cost_sharing___real.BIO</vt:lpstr>
      <vt:lpstr>Price_control_deliverables_adjustment___25_25_cost_sharing___real.WN.</vt:lpstr>
      <vt:lpstr>Price_control_deliverables_adjustment___25_25_cost_sharing___real.WR</vt:lpstr>
      <vt:lpstr>Price_control_deliverables_adjustment___25_25_cost_sharing___real.WWN.</vt:lpstr>
      <vt:lpstr>Price_control_deliverables_adjustment___40_10_cost_sharing___real.ADDN1</vt:lpstr>
      <vt:lpstr>Price_control_deliverables_adjustment___40_10_cost_sharing___real.ADDN2</vt:lpstr>
      <vt:lpstr>Price_control_deliverables_adjustment___40_10_cost_sharing___real.BIO</vt:lpstr>
      <vt:lpstr>Price_control_deliverables_adjustment___40_10_cost_sharing___real.WN.</vt:lpstr>
      <vt:lpstr>Price_control_deliverables_adjustment___40_10_cost_sharing___real.WR</vt:lpstr>
      <vt:lpstr>Price_control_deliverables_adjustment___40_10_cost_sharing___real.WWN.</vt:lpstr>
      <vt:lpstr>Price_control_deliverables_adjustment___delivery_mechanism_allowance___real.ADDN1</vt:lpstr>
      <vt:lpstr>Price_control_deliverables_adjustment___delivery_mechanism_allowance___real.ADDN2</vt:lpstr>
      <vt:lpstr>Price_control_deliverables_adjustment___delivery_mechanism_allowance___real.BIO</vt:lpstr>
      <vt:lpstr>Price_control_deliverables_adjustment___delivery_mechanism_allowance___real.WN.</vt:lpstr>
      <vt:lpstr>Price_control_deliverables_adjustment___delivery_mechanism_allowance___real.WR</vt:lpstr>
      <vt:lpstr>Price_control_deliverables_adjustment___delivery_mechanism_allowance___real.WWN.</vt:lpstr>
      <vt:lpstr>Price_control_deliverables_adjustment___standard_base___real.ADDN1</vt:lpstr>
      <vt:lpstr>Price_control_deliverables_adjustment___standard_base___real.ADDN2</vt:lpstr>
      <vt:lpstr>Price_control_deliverables_adjustment___standard_base___real.BIO</vt:lpstr>
      <vt:lpstr>Price_control_deliverables_adjustment___standard_base___real.WN.</vt:lpstr>
      <vt:lpstr>Price_control_deliverables_adjustment___standard_base___real.WR</vt:lpstr>
      <vt:lpstr>Price_control_deliverables_adjustment___standard_base___real.WWN.</vt:lpstr>
      <vt:lpstr>Price_control_deliverables_adjustment___standard_enhancement___real.ADDN1</vt:lpstr>
      <vt:lpstr>Price_control_deliverables_adjustment___standard_enhancement___real.ADDN2</vt:lpstr>
      <vt:lpstr>Price_control_deliverables_adjustment___standard_enhancement___real.BIO</vt:lpstr>
      <vt:lpstr>Price_control_deliverables_adjustment___standard_enhancement___real.WN.</vt:lpstr>
      <vt:lpstr>Price_control_deliverables_adjustment___standard_enhancement___real.WR</vt:lpstr>
      <vt:lpstr>Price_control_deliverables_adjustment___standard_enhancement___real.WWN.</vt:lpstr>
      <vt:lpstr>Real_price_effects_adjustment___25_25_cost_sharing___real.ADDN1</vt:lpstr>
      <vt:lpstr>Real_price_effects_adjustment___25_25_cost_sharing___real.ADDN2</vt:lpstr>
      <vt:lpstr>Real_price_effects_adjustment___25_25_cost_sharing___real.BIO</vt:lpstr>
      <vt:lpstr>Real_price_effects_adjustment___25_25_cost_sharing___real.WN.</vt:lpstr>
      <vt:lpstr>Real_price_effects_adjustment___25_25_cost_sharing___real.WR</vt:lpstr>
      <vt:lpstr>Real_price_effects_adjustment___25_25_cost_sharing___real.WWN.</vt:lpstr>
      <vt:lpstr>Real_price_effects_adjustment___40_10_cost_sharing___real.ADDN1</vt:lpstr>
      <vt:lpstr>Real_price_effects_adjustment___40_10_cost_sharing___real.ADDN2</vt:lpstr>
      <vt:lpstr>Real_price_effects_adjustment___40_10_cost_sharing___real.BIO</vt:lpstr>
      <vt:lpstr>Real_price_effects_adjustment___40_10_cost_sharing___real.WN.</vt:lpstr>
      <vt:lpstr>Real_price_effects_adjustment___40_10_cost_sharing___real.WR</vt:lpstr>
      <vt:lpstr>Real_price_effects_adjustment___40_10_cost_sharing___real.WWN.</vt:lpstr>
      <vt:lpstr>Real_price_effects_adjustment___delivery_mechanism_allowance___real.ADDN1</vt:lpstr>
      <vt:lpstr>Real_price_effects_adjustment___delivery_mechanism_allowance___real.ADDN2</vt:lpstr>
      <vt:lpstr>Real_price_effects_adjustment___delivery_mechanism_allowance___real.BIO</vt:lpstr>
      <vt:lpstr>Real_price_effects_adjustment___delivery_mechanism_allowance___real.WN.</vt:lpstr>
      <vt:lpstr>Real_price_effects_adjustment___delivery_mechanism_allowance___real.WR</vt:lpstr>
      <vt:lpstr>Real_price_effects_adjustment___delivery_mechanism_allowance___real.WWN.</vt:lpstr>
      <vt:lpstr>Real_price_effects_adjustment___standard_base___real.ADDN1</vt:lpstr>
      <vt:lpstr>Real_price_effects_adjustment___standard_base___real.ADDN2</vt:lpstr>
      <vt:lpstr>Real_price_effects_adjustment___standard_base___real.BIO</vt:lpstr>
      <vt:lpstr>Real_price_effects_adjustment___standard_base___real.WN.</vt:lpstr>
      <vt:lpstr>Real_price_effects_adjustment___standard_base___real.WR</vt:lpstr>
      <vt:lpstr>Real_price_effects_adjustment___standard_base___real.WWN.</vt:lpstr>
      <vt:lpstr>Real_price_effects_adjustment___standard_enhancement___real.ADDN1</vt:lpstr>
      <vt:lpstr>Real_price_effects_adjustment___standard_enhancement___real.ADDN2</vt:lpstr>
      <vt:lpstr>Real_price_effects_adjustment___standard_enhancement___real.BIO</vt:lpstr>
      <vt:lpstr>Real_price_effects_adjustment___standard_enhancement___real.WN.</vt:lpstr>
      <vt:lpstr>Real_price_effects_adjustment___standard_enhancement___real.WR</vt:lpstr>
      <vt:lpstr>Real_price_effects_adjustment___standard_enhancement___real.WWN.</vt:lpstr>
      <vt:lpstr>ReportBarFormat</vt:lpstr>
      <vt:lpstr>TimeRow</vt:lpstr>
      <vt:lpstr>TOCFirstLine</vt:lpstr>
      <vt:lpstr>TOCobxAggregate_sharing_mechanism</vt:lpstr>
      <vt:lpstr>TOCobxAggregate_sharing_mechanism.Absolute_adjustment_amount</vt:lpstr>
      <vt:lpstr>TOCobxAggregate_sharing_mechanism.Adjustment_factor</vt:lpstr>
      <vt:lpstr>TOCobxAggregate_sharing_mechanism.Regulated_equity</vt:lpstr>
      <vt:lpstr>TOCobxAggregate_sharing_mechanism.Total_adjustment</vt:lpstr>
      <vt:lpstr>TOCobxAggregate_sharing_mechanism.Total_variance</vt:lpstr>
      <vt:lpstr>TOCobxBase</vt:lpstr>
      <vt:lpstr>TOCobxBase.Abstraction___discharge_consents</vt:lpstr>
      <vt:lpstr>TOCobxBase.Abstraction___discharge_consents.Active_sharing_rate</vt:lpstr>
      <vt:lpstr>TOCobxBase.Abstraction___discharge_consents.Variance</vt:lpstr>
      <vt:lpstr>TOCobxBase.Business_rates</vt:lpstr>
      <vt:lpstr>TOCobxBase.Business_rates.Active_sharing_rate</vt:lpstr>
      <vt:lpstr>TOCobxBase.Business_rates.Variance</vt:lpstr>
      <vt:lpstr>TOCobxBase.Standard_base</vt:lpstr>
      <vt:lpstr>TOCobxBase.Standard_base.Active_sharing_rate</vt:lpstr>
      <vt:lpstr>TOCobxBase.Standard_base.Actuals</vt:lpstr>
      <vt:lpstr>TOCobxBase.Standard_base.Variance</vt:lpstr>
      <vt:lpstr>TOCobxBase.Total_base_adjustment</vt:lpstr>
      <vt:lpstr>TOCobxBespoke_items</vt:lpstr>
      <vt:lpstr>TOCobxBioresources_adjustment</vt:lpstr>
      <vt:lpstr>TOCobxEnhancement</vt:lpstr>
      <vt:lpstr>TOCobxEnhancement.25_25_cost_sharing</vt:lpstr>
      <vt:lpstr>TOCobxEnhancement.25_25_cost_sharing.Active_sharing_rate</vt:lpstr>
      <vt:lpstr>TOCobxEnhancement.25_25_cost_sharing.Variance</vt:lpstr>
      <vt:lpstr>TOCobxEnhancement.40_10_cost_sharing</vt:lpstr>
      <vt:lpstr>TOCobxEnhancement.40_10_cost_sharing.Active_sharing_rate</vt:lpstr>
      <vt:lpstr>TOCobxEnhancement.40_10_cost_sharing.Variance</vt:lpstr>
      <vt:lpstr>TOCobxEnhancement.Cyber</vt:lpstr>
      <vt:lpstr>TOCobxEnhancement.Cyber.Active_sharing_rate</vt:lpstr>
      <vt:lpstr>TOCobxEnhancement.Cyber.Variance</vt:lpstr>
      <vt:lpstr>TOCobxEnhancement.Delivery_mechanism_allowance</vt:lpstr>
      <vt:lpstr>TOCobxEnhancement.Delivery_mechanism_allowance.Active_sharing_rate</vt:lpstr>
      <vt:lpstr>TOCobxEnhancement.Delivery_mechanism_allowance.Variance</vt:lpstr>
      <vt:lpstr>TOCobxEnhancement.Enhanced_engagement_schemes</vt:lpstr>
      <vt:lpstr>TOCobxEnhancement.Enhanced_engagement_schemes.Active_sharing_rate</vt:lpstr>
      <vt:lpstr>TOCobxEnhancement.Enhanced_engagement_schemes.Variance</vt:lpstr>
      <vt:lpstr>TOCobxEnhancement.Gated_allowance__TMS_SEW_only_</vt:lpstr>
      <vt:lpstr>TOCobxEnhancement.Gated_allowance__TMS_SEW_only_.Active_sharing_rate</vt:lpstr>
      <vt:lpstr>TOCobxEnhancement.Gated_allowance__TMS_SEW_only_.Variance</vt:lpstr>
      <vt:lpstr>TOCobxEnhancement.Large_schemes_gated_process</vt:lpstr>
      <vt:lpstr>TOCobxEnhancement.Large_schemes_gated_process.Active_sharing_rate</vt:lpstr>
      <vt:lpstr>TOCobxEnhancement.Large_schemes_gated_process.Variance</vt:lpstr>
      <vt:lpstr>TOCobxEnhancement.PFAS_allowances</vt:lpstr>
      <vt:lpstr>TOCobxEnhancement.PFAS_allowances.Active_sharing_rate</vt:lpstr>
      <vt:lpstr>TOCobxEnhancement.PFAS_allowances.Variance</vt:lpstr>
      <vt:lpstr>TOCobxEnhancement.Standard_enhancement</vt:lpstr>
      <vt:lpstr>TOCobxEnhancement.Standard_enhancement.Active_sharing_rate</vt:lpstr>
      <vt:lpstr>TOCobxEnhancement.Standard_enhancement.Actuals</vt:lpstr>
      <vt:lpstr>TOCobxEnhancement.Standard_enhancement.Variance</vt:lpstr>
      <vt:lpstr>TOCobxEnhancement.Total_enhancement_adjustment</vt:lpstr>
      <vt:lpstr>TOCobxFinancing</vt:lpstr>
      <vt:lpstr>TOCobxFinancing.Time_value_of_money</vt:lpstr>
      <vt:lpstr>TOCobxIndexation</vt:lpstr>
      <vt:lpstr>TOCobxInputs</vt:lpstr>
      <vt:lpstr>TOCobxInputs.Aggregate_sharing_mechanism</vt:lpstr>
      <vt:lpstr>TOCobxInputs.Cost_sharing_rates</vt:lpstr>
      <vt:lpstr>TOCobxInputs.Cost_sharing_rates.Base_costs</vt:lpstr>
      <vt:lpstr>TOCobxInputs.Cost_sharing_rates.Bespoke_items</vt:lpstr>
      <vt:lpstr>TOCobxInputs.Cost_sharing_rates.Enhancement_costs</vt:lpstr>
      <vt:lpstr>TOCobxInputs.Ex_ante_allowance__ANH_only_</vt:lpstr>
      <vt:lpstr>TOCobxInputs.Financing</vt:lpstr>
      <vt:lpstr>TOCobxInputs.Indexation</vt:lpstr>
      <vt:lpstr>TOCobxInputs.Indexation.Base_year</vt:lpstr>
      <vt:lpstr>TOCobxInputs.Indexation.Period</vt:lpstr>
      <vt:lpstr>TOCobxInputs.Model_Constants</vt:lpstr>
      <vt:lpstr>TOCobxInputs.Time</vt:lpstr>
      <vt:lpstr>TOCobxInputs.Totex_for_cost_sharing_reconciliation</vt:lpstr>
      <vt:lpstr>TOCobxInputs.Totex_for_cost_sharing_reconciliation.Actuals</vt:lpstr>
      <vt:lpstr>TOCobxInputs.Totex_for_cost_sharing_reconciliation.Actuals.Base_costs</vt:lpstr>
      <vt:lpstr>TOCobxInputs.Totex_for_cost_sharing_reconciliation.Actuals.Enhancement_costs</vt:lpstr>
      <vt:lpstr>TOCobxInputs.Totex_for_cost_sharing_reconciliation.Allowances</vt:lpstr>
      <vt:lpstr>TOCobxInputs.Totex_for_cost_sharing_reconciliation.Allowances.Base_costs</vt:lpstr>
      <vt:lpstr>TOCobxInputs.Totex_for_cost_sharing_reconciliation.Allowances.Enhancement_costs</vt:lpstr>
      <vt:lpstr>TOCobxInputs.Totex_for_cost_sharing_reconciliation.Baseline_adjustments</vt:lpstr>
      <vt:lpstr>TOCobxInputs.Totex_for_cost_sharing_reconciliation.Baseline_adjustments.Base_costs</vt:lpstr>
      <vt:lpstr>TOCobxInputs.Totex_for_cost_sharing_reconciliation.Baseline_adjustments.Base_costs.Asset_health</vt:lpstr>
      <vt:lpstr>TOCobxInputs.Totex_for_cost_sharing_reconciliation.Baseline_adjustments.Base_costs.Bioresources_variable_cost_allowance_adjustment</vt:lpstr>
      <vt:lpstr>TOCobxInputs.Totex_for_cost_sharing_reconciliation.Baseline_adjustments.Base_costs.PCD_adjustments</vt:lpstr>
      <vt:lpstr>TOCobxInputs.Totex_for_cost_sharing_reconciliation.Baseline_adjustments.Base_costs.Performance_related_pay_recovery_adjustment</vt:lpstr>
      <vt:lpstr>TOCobxInputs.Totex_for_cost_sharing_reconciliation.Baseline_adjustments.Base_costs.RPE_adjustments</vt:lpstr>
      <vt:lpstr>TOCobxInputs.Totex_for_cost_sharing_reconciliation.Baseline_adjustments.Enhancement_costs</vt:lpstr>
      <vt:lpstr>TOCobxInputs.Totex_for_cost_sharing_reconciliation.Baseline_adjustments.Enhancement_costs.PCD_adjustments</vt:lpstr>
      <vt:lpstr>TOCobxInputs.Totex_for_cost_sharing_reconciliation.Baseline_adjustments.Enhancement_costs.RPE_adjustments</vt:lpstr>
      <vt:lpstr>TOCobxInputs.Totex_for_cost_sharing_reconciliation.Bespoke_items</vt:lpstr>
      <vt:lpstr>TOCobxInputs.Totex_for_cost_sharing_reconciliation.Opex_percentages</vt:lpstr>
      <vt:lpstr>TOCobxModel_Checks_and_Alerts</vt:lpstr>
      <vt:lpstr>TOCobxModel_Checks_and_Alerts.Model_Checks</vt:lpstr>
      <vt:lpstr>TOCobxModel_Checks_and_Alerts.Model_Checks.Modelling_period_check</vt:lpstr>
      <vt:lpstr>TOCobxModel_Checks_and_Alerts.Model_Checks.Post_ASM_adjustment_by_control_check</vt:lpstr>
      <vt:lpstr>TOCobxPCD___RPE_adjustments</vt:lpstr>
      <vt:lpstr>TOCobxPCD___RPE_adjustments.Base_costs</vt:lpstr>
      <vt:lpstr>TOCobxPCD___RPE_adjustments.Enhancement_costs</vt:lpstr>
      <vt:lpstr>TOCobxRCV_and_revenue_adjustment</vt:lpstr>
      <vt:lpstr>TOCobxRCV_and_revenue_adjustment.RCV_adjustment</vt:lpstr>
      <vt:lpstr>TOCobxRCV_and_revenue_adjustment.Revenue_adjustment</vt:lpstr>
      <vt:lpstr>TOCobxTime</vt:lpstr>
      <vt:lpstr>TOCobxTime.Flags</vt:lpstr>
      <vt:lpstr>TOCobxTime.Flags.Forecast_period</vt:lpstr>
      <vt:lpstr>TOCobxTime.Flags.Post_forecast_period</vt:lpstr>
      <vt:lpstr>TOCobxTime.Flags.Pre_forecast_period</vt:lpstr>
      <vt:lpstr>TOCobxTime.Headers</vt:lpstr>
      <vt:lpstr>TOCrepobxOutputs_Year_</vt:lpstr>
      <vt:lpstr>Totals</vt:lpstr>
      <vt:lpstr>Totex_allowance_for_cost_sharing___25_25_cost_sharing___real.ADDN1</vt:lpstr>
      <vt:lpstr>Totex_allowance_for_cost_sharing___25_25_cost_sharing___real.ADDN2</vt:lpstr>
      <vt:lpstr>Totex_allowance_for_cost_sharing___25_25_cost_sharing___real.BIO</vt:lpstr>
      <vt:lpstr>Totex_allowance_for_cost_sharing___25_25_cost_sharing___real.WN.</vt:lpstr>
      <vt:lpstr>Totex_allowance_for_cost_sharing___25_25_cost_sharing___real.WR</vt:lpstr>
      <vt:lpstr>Totex_allowance_for_cost_sharing___25_25_cost_sharing___real.WWN.</vt:lpstr>
      <vt:lpstr>Totex_allowance_for_cost_sharing___40_10_cost_sharing___real.ADDN1</vt:lpstr>
      <vt:lpstr>Totex_allowance_for_cost_sharing___40_10_cost_sharing___real.ADDN2</vt:lpstr>
      <vt:lpstr>Totex_allowance_for_cost_sharing___40_10_cost_sharing___real.BIO</vt:lpstr>
      <vt:lpstr>Totex_allowance_for_cost_sharing___40_10_cost_sharing___real.WN.</vt:lpstr>
      <vt:lpstr>Totex_allowance_for_cost_sharing___40_10_cost_sharing___real.WR</vt:lpstr>
      <vt:lpstr>Totex_allowance_for_cost_sharing___40_10_cost_sharing___real.WWN.</vt:lpstr>
      <vt:lpstr>Totex_allowance_for_cost_sharing___abstraction___discharge_consents___real.ADDN1</vt:lpstr>
      <vt:lpstr>Totex_allowance_for_cost_sharing___abstraction___discharge_consents___real.ADDN2</vt:lpstr>
      <vt:lpstr>Totex_allowance_for_cost_sharing___abstraction___discharge_consents___real.BIO</vt:lpstr>
      <vt:lpstr>Totex_allowance_for_cost_sharing___abstraction___discharge_consents___real.WN.</vt:lpstr>
      <vt:lpstr>Totex_allowance_for_cost_sharing___abstraction___discharge_consents___real.WR</vt:lpstr>
      <vt:lpstr>Totex_allowance_for_cost_sharing___abstraction___discharge_consents___real.WWN.</vt:lpstr>
      <vt:lpstr>Totex_allowance_for_cost_sharing___bespoke_items___real.ADDN1</vt:lpstr>
      <vt:lpstr>Totex_allowance_for_cost_sharing___bespoke_items___real.ADDN2</vt:lpstr>
      <vt:lpstr>Totex_allowance_for_cost_sharing___bespoke_items___real.BIO</vt:lpstr>
      <vt:lpstr>Totex_allowance_for_cost_sharing___bespoke_items___real.WN.</vt:lpstr>
      <vt:lpstr>Totex_allowance_for_cost_sharing___bespoke_items___real.WR</vt:lpstr>
      <vt:lpstr>Totex_allowance_for_cost_sharing___bespoke_items___real.WWN.</vt:lpstr>
      <vt:lpstr>Totex_allowance_for_cost_sharing___business_rates___real.ADDN1</vt:lpstr>
      <vt:lpstr>Totex_allowance_for_cost_sharing___business_rates___real.ADDN2</vt:lpstr>
      <vt:lpstr>Totex_allowance_for_cost_sharing___business_rates___real.BIO</vt:lpstr>
      <vt:lpstr>Totex_allowance_for_cost_sharing___business_rates___real.WN.</vt:lpstr>
      <vt:lpstr>Totex_allowance_for_cost_sharing___business_rates___real.WR</vt:lpstr>
      <vt:lpstr>Totex_allowance_for_cost_sharing___business_rates___real.WWN.</vt:lpstr>
      <vt:lpstr>Totex_allowance_for_cost_sharing___delivery_mechanism_allowance___real.ADDN1</vt:lpstr>
      <vt:lpstr>Totex_allowance_for_cost_sharing___delivery_mechanism_allowance___real.ADDN2</vt:lpstr>
      <vt:lpstr>Totex_allowance_for_cost_sharing___delivery_mechanism_allowance___real.BIO</vt:lpstr>
      <vt:lpstr>Totex_allowance_for_cost_sharing___delivery_mechanism_allowance___real.WN.</vt:lpstr>
      <vt:lpstr>Totex_allowance_for_cost_sharing___delivery_mechanism_allowance___real.WR</vt:lpstr>
      <vt:lpstr>Totex_allowance_for_cost_sharing___delivery_mechanism_allowance___real.WWN.</vt:lpstr>
      <vt:lpstr>Totex_allowance_for_cost_sharing___enhanced_engagement_schemes___real.ADDN1</vt:lpstr>
      <vt:lpstr>Totex_allowance_for_cost_sharing___enhanced_engagement_schemes___real.ADDN2</vt:lpstr>
      <vt:lpstr>Totex_allowance_for_cost_sharing___enhanced_engagement_schemes___real.BIO</vt:lpstr>
      <vt:lpstr>Totex_allowance_for_cost_sharing___enhanced_engagement_schemes___real.WN.</vt:lpstr>
      <vt:lpstr>Totex_allowance_for_cost_sharing___enhanced_engagement_schemes___real.WR</vt:lpstr>
      <vt:lpstr>Totex_allowance_for_cost_sharing___enhanced_engagement_schemes___real.WWN.</vt:lpstr>
      <vt:lpstr>Totex_allowance_for_cost_sharing___gated_allowance__TMS_SEW_only____real.ADDN1</vt:lpstr>
      <vt:lpstr>Totex_allowance_for_cost_sharing___gated_allowance__TMS_SEW_only____real.ADDN2</vt:lpstr>
      <vt:lpstr>Totex_allowance_for_cost_sharing___gated_allowance__TMS_SEW_only____real.BIO</vt:lpstr>
      <vt:lpstr>Totex_allowance_for_cost_sharing___gated_allowance__TMS_SEW_only____real.WN.</vt:lpstr>
      <vt:lpstr>Totex_allowance_for_cost_sharing___gated_allowance__TMS_SEW_only____real.WR</vt:lpstr>
      <vt:lpstr>Totex_allowance_for_cost_sharing___gated_allowance__TMS_SEW_only____real.WWN.</vt:lpstr>
      <vt:lpstr>Totex_allowance_for_cost_sharing___large_schemes_gated_process___real.ADDN1</vt:lpstr>
      <vt:lpstr>Totex_allowance_for_cost_sharing___large_schemes_gated_process___real.ADDN2</vt:lpstr>
      <vt:lpstr>Totex_allowance_for_cost_sharing___large_schemes_gated_process___real.BIO</vt:lpstr>
      <vt:lpstr>Totex_allowance_for_cost_sharing___large_schemes_gated_process___real.WN.</vt:lpstr>
      <vt:lpstr>Totex_allowance_for_cost_sharing___large_schemes_gated_process___real.WR</vt:lpstr>
      <vt:lpstr>Totex_allowance_for_cost_sharing___large_schemes_gated_process___real.WWN.</vt:lpstr>
      <vt:lpstr>Totex_allowance_for_cost_sharing___standard_base_cost_sharing___real.ADDN1</vt:lpstr>
      <vt:lpstr>Totex_allowance_for_cost_sharing___standard_base_cost_sharing___real.ADDN2</vt:lpstr>
      <vt:lpstr>Totex_allowance_for_cost_sharing___standard_base_cost_sharing___real.BIO</vt:lpstr>
      <vt:lpstr>Totex_allowance_for_cost_sharing___standard_base_cost_sharing___real.WN.</vt:lpstr>
      <vt:lpstr>Totex_allowance_for_cost_sharing___standard_base_cost_sharing___real.WR</vt:lpstr>
      <vt:lpstr>Totex_allowance_for_cost_sharing___standard_base_cost_sharing___real.WWN.</vt:lpstr>
      <vt:lpstr>Totex_allowance_for_cost_sharing___standard_enhancement_cost_sharing___real.ADDN1</vt:lpstr>
      <vt:lpstr>Totex_allowance_for_cost_sharing___standard_enhancement_cost_sharing___real.ADDN2</vt:lpstr>
      <vt:lpstr>Totex_allowance_for_cost_sharing___standard_enhancement_cost_sharing___real.BIO</vt:lpstr>
      <vt:lpstr>Totex_allowance_for_cost_sharing___standard_enhancement_cost_sharing___real.WN.</vt:lpstr>
      <vt:lpstr>Totex_allowance_for_cost_sharing___standard_enhancement_cost_sharing___real.WR</vt:lpstr>
      <vt:lpstr>Totex_allowance_for_cost_sharing___standard_enhancement_cost_sharing___real.WWN.</vt:lpstr>
      <vt:lpstr>Units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2025-11-25T08:43:11Z</dcterms:created>
  <dcterms:modified xsi:type="dcterms:W3CDTF">2025-11-25T10:47:22Z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0x010100135C3EC3BBEE9445A7073DFDFBA033BC</vt:lpwstr>
  </property>
</Properties>
</file>