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defaultThemeVersion="166925"/>
  <mc:AlternateContent xmlns:mc="http://schemas.openxmlformats.org/markup-compatibility/2006">
    <mc:Choice Requires="x15">
      <x15ac:absPath xmlns:x15ac="http://schemas.microsoft.com/office/spreadsheetml/2010/11/ac" url="C:\Users\christopher.wright\OneDrive - Castle Water Limited\Documents\"/>
    </mc:Choice>
  </mc:AlternateContent>
  <xr:revisionPtr revIDLastSave="0" documentId="8_{C4AF1899-7B34-4D5D-ADB8-681D607FB364}" xr6:coauthVersionLast="47" xr6:coauthVersionMax="47" xr10:uidLastSave="{00000000-0000-0000-0000-000000000000}"/>
  <bookViews>
    <workbookView xWindow="-110" yWindow="-110" windowWidth="19420" windowHeight="10420" xr2:uid="{880E4D99-72CD-4C4C-8849-137621027F5C}"/>
  </bookViews>
  <sheets>
    <sheet name="Appendix B" sheetId="1" r:id="rId1"/>
  </sheets>
  <externalReferences>
    <externalReference r:id="rId2"/>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7" i="1" l="1"/>
  <c r="D25" i="1"/>
  <c r="E22" i="1"/>
  <c r="L21" i="1"/>
  <c r="O13" i="1"/>
  <c r="Q12" i="1"/>
  <c r="N12" i="1"/>
  <c r="T12" i="1" s="1"/>
  <c r="M12" i="1"/>
  <c r="M26" i="1" s="1"/>
  <c r="S26" i="1" s="1"/>
  <c r="L12" i="1"/>
  <c r="L26" i="1" s="1"/>
  <c r="K12" i="1"/>
  <c r="K26" i="1" s="1"/>
  <c r="J12" i="1"/>
  <c r="J26" i="1" s="1"/>
  <c r="H12" i="1"/>
  <c r="H26" i="1" s="1"/>
  <c r="G12" i="1"/>
  <c r="G26" i="1" s="1"/>
  <c r="F12" i="1"/>
  <c r="E12" i="1"/>
  <c r="E26" i="1" s="1"/>
  <c r="D12" i="1"/>
  <c r="D26" i="1" s="1"/>
  <c r="N11" i="1"/>
  <c r="N25" i="1" s="1"/>
  <c r="M11" i="1"/>
  <c r="M25" i="1" s="1"/>
  <c r="L11" i="1"/>
  <c r="R11" i="1" s="1"/>
  <c r="K11" i="1"/>
  <c r="Q11" i="1" s="1"/>
  <c r="J11" i="1"/>
  <c r="P11" i="1" s="1"/>
  <c r="H11" i="1"/>
  <c r="H25" i="1" s="1"/>
  <c r="G11" i="1"/>
  <c r="G25" i="1" s="1"/>
  <c r="F11" i="1"/>
  <c r="F25" i="1" s="1"/>
  <c r="E11" i="1"/>
  <c r="E25" i="1" s="1"/>
  <c r="D11" i="1"/>
  <c r="I11" i="1" s="1"/>
  <c r="N10" i="1"/>
  <c r="T10" i="1" s="1"/>
  <c r="M10" i="1"/>
  <c r="S10" i="1" s="1"/>
  <c r="L10" i="1"/>
  <c r="L24" i="1" s="1"/>
  <c r="K10" i="1"/>
  <c r="K24" i="1" s="1"/>
  <c r="J10" i="1"/>
  <c r="J24" i="1" s="1"/>
  <c r="H10" i="1"/>
  <c r="H24" i="1" s="1"/>
  <c r="G10" i="1"/>
  <c r="G24" i="1" s="1"/>
  <c r="F10" i="1"/>
  <c r="E10" i="1"/>
  <c r="E24" i="1" s="1"/>
  <c r="D10" i="1"/>
  <c r="D24" i="1" s="1"/>
  <c r="N9" i="1"/>
  <c r="N23" i="1" s="1"/>
  <c r="M9" i="1"/>
  <c r="M23" i="1" s="1"/>
  <c r="L9" i="1"/>
  <c r="R9" i="1" s="1"/>
  <c r="K9" i="1"/>
  <c r="K23" i="1" s="1"/>
  <c r="J9" i="1"/>
  <c r="H9" i="1"/>
  <c r="H23" i="1" s="1"/>
  <c r="G9" i="1"/>
  <c r="G23" i="1" s="1"/>
  <c r="F9" i="1"/>
  <c r="F23" i="1" s="1"/>
  <c r="E9" i="1"/>
  <c r="D9" i="1"/>
  <c r="D23" i="1" s="1"/>
  <c r="N8" i="1"/>
  <c r="T8" i="1" s="1"/>
  <c r="M8" i="1"/>
  <c r="L8" i="1"/>
  <c r="L22" i="1" s="1"/>
  <c r="K8" i="1"/>
  <c r="K22" i="1" s="1"/>
  <c r="Q22" i="1" s="1"/>
  <c r="J8" i="1"/>
  <c r="J22" i="1" s="1"/>
  <c r="H8" i="1"/>
  <c r="H22" i="1" s="1"/>
  <c r="G8" i="1"/>
  <c r="G22" i="1" s="1"/>
  <c r="F8" i="1"/>
  <c r="E8" i="1"/>
  <c r="D8" i="1"/>
  <c r="D22" i="1" s="1"/>
  <c r="N7" i="1"/>
  <c r="N21" i="1" s="1"/>
  <c r="T21" i="1" s="1"/>
  <c r="M7" i="1"/>
  <c r="M21" i="1" s="1"/>
  <c r="L7" i="1"/>
  <c r="K7" i="1"/>
  <c r="K21" i="1" s="1"/>
  <c r="J7" i="1"/>
  <c r="P7" i="1" s="1"/>
  <c r="H7" i="1"/>
  <c r="H21" i="1" s="1"/>
  <c r="G7" i="1"/>
  <c r="G21" i="1" s="1"/>
  <c r="F7" i="1"/>
  <c r="F21" i="1" s="1"/>
  <c r="E7" i="1"/>
  <c r="Q7" i="1" s="1"/>
  <c r="D7" i="1"/>
  <c r="N6" i="1"/>
  <c r="M6" i="1"/>
  <c r="S6" i="1" s="1"/>
  <c r="L6" i="1"/>
  <c r="L20" i="1" s="1"/>
  <c r="K6" i="1"/>
  <c r="K20" i="1" s="1"/>
  <c r="J6" i="1"/>
  <c r="J20" i="1" s="1"/>
  <c r="H6" i="1"/>
  <c r="H14" i="1" s="1"/>
  <c r="G6" i="1"/>
  <c r="F6" i="1"/>
  <c r="E6" i="1"/>
  <c r="E20" i="1" s="1"/>
  <c r="D6" i="1"/>
  <c r="D20" i="1" s="1"/>
  <c r="I12" i="1" l="1"/>
  <c r="W12" i="1" s="1"/>
  <c r="M24" i="1"/>
  <c r="S8" i="1"/>
  <c r="P9" i="1"/>
  <c r="I10" i="1"/>
  <c r="W10" i="1" s="1"/>
  <c r="Q10" i="1"/>
  <c r="D14" i="1"/>
  <c r="W14" i="1" s="1"/>
  <c r="L25" i="1"/>
  <c r="L28" i="1" s="1"/>
  <c r="L14" i="1"/>
  <c r="M22" i="1"/>
  <c r="I8" i="1"/>
  <c r="W8" i="1" s="1"/>
  <c r="Q8" i="1"/>
  <c r="Q26" i="1"/>
  <c r="E14" i="1"/>
  <c r="T6" i="1"/>
  <c r="I9" i="1"/>
  <c r="S23" i="1"/>
  <c r="H20" i="1"/>
  <c r="H28" i="1" s="1"/>
  <c r="L23" i="1"/>
  <c r="R23" i="1" s="1"/>
  <c r="R7" i="1"/>
  <c r="I6" i="1"/>
  <c r="Q6" i="1"/>
  <c r="Q9" i="1"/>
  <c r="T23" i="1"/>
  <c r="Q24" i="1"/>
  <c r="S12" i="1"/>
  <c r="M20" i="1"/>
  <c r="G14" i="1"/>
  <c r="I7" i="1"/>
  <c r="S21" i="1"/>
  <c r="D21" i="1"/>
  <c r="D28" i="1" s="1"/>
  <c r="P22" i="1"/>
  <c r="R21" i="1"/>
  <c r="S24" i="1"/>
  <c r="P24" i="1"/>
  <c r="R26" i="1"/>
  <c r="W25" i="1"/>
  <c r="S25" i="1"/>
  <c r="P26" i="1"/>
  <c r="S22" i="1"/>
  <c r="W6" i="1"/>
  <c r="I14" i="1"/>
  <c r="P20" i="1"/>
  <c r="Q20" i="1"/>
  <c r="R25" i="1"/>
  <c r="I25" i="1"/>
  <c r="T25" i="1"/>
  <c r="O6" i="1"/>
  <c r="U6" i="1" s="1"/>
  <c r="X6" i="1"/>
  <c r="S7" i="1"/>
  <c r="O8" i="1"/>
  <c r="U8" i="1" s="1"/>
  <c r="S9" i="1"/>
  <c r="O10" i="1"/>
  <c r="U10" i="1" s="1"/>
  <c r="X10" i="1"/>
  <c r="S11" i="1"/>
  <c r="O12" i="1"/>
  <c r="U12" i="1" s="1"/>
  <c r="X12" i="1"/>
  <c r="J14" i="1"/>
  <c r="F20" i="1"/>
  <c r="R20" i="1" s="1"/>
  <c r="N20" i="1"/>
  <c r="J21" i="1"/>
  <c r="J28" i="1" s="1"/>
  <c r="F22" i="1"/>
  <c r="R22" i="1" s="1"/>
  <c r="N22" i="1"/>
  <c r="T22" i="1" s="1"/>
  <c r="J23" i="1"/>
  <c r="F24" i="1"/>
  <c r="R24" i="1" s="1"/>
  <c r="N24" i="1"/>
  <c r="T24" i="1" s="1"/>
  <c r="J25" i="1"/>
  <c r="F26" i="1"/>
  <c r="I26" i="1" s="1"/>
  <c r="W26" i="1" s="1"/>
  <c r="N26" i="1"/>
  <c r="T26" i="1" s="1"/>
  <c r="P6" i="1"/>
  <c r="T7" i="1"/>
  <c r="P8" i="1"/>
  <c r="T9" i="1"/>
  <c r="P10" i="1"/>
  <c r="T11" i="1"/>
  <c r="P12" i="1"/>
  <c r="K14" i="1"/>
  <c r="Q14" i="1" s="1"/>
  <c r="G20" i="1"/>
  <c r="G28" i="1" s="1"/>
  <c r="K25" i="1"/>
  <c r="Q25" i="1" s="1"/>
  <c r="R6" i="1"/>
  <c r="W7" i="1"/>
  <c r="R8" i="1"/>
  <c r="W9" i="1"/>
  <c r="R10" i="1"/>
  <c r="W11" i="1"/>
  <c r="R12" i="1"/>
  <c r="M14" i="1"/>
  <c r="S14" i="1" s="1"/>
  <c r="E21" i="1"/>
  <c r="E23" i="1"/>
  <c r="I23" i="1" s="1"/>
  <c r="W23" i="1" s="1"/>
  <c r="O7" i="1"/>
  <c r="U7" i="1" s="1"/>
  <c r="O9" i="1"/>
  <c r="U9" i="1" s="1"/>
  <c r="X9" i="1"/>
  <c r="O11" i="1"/>
  <c r="U11" i="1" s="1"/>
  <c r="F14" i="1"/>
  <c r="R14" i="1" s="1"/>
  <c r="N14" i="1"/>
  <c r="T14" i="1" s="1"/>
  <c r="M28" i="1"/>
  <c r="S28" i="1" s="1"/>
  <c r="I21" i="1" l="1"/>
  <c r="W21" i="1" s="1"/>
  <c r="K28" i="1"/>
  <c r="Q21" i="1"/>
  <c r="I20" i="1"/>
  <c r="W20" i="1" s="1"/>
  <c r="O22" i="1"/>
  <c r="X22" i="1" s="1"/>
  <c r="P14" i="1"/>
  <c r="O14" i="1"/>
  <c r="U14" i="1" s="1"/>
  <c r="P23" i="1"/>
  <c r="O23" i="1"/>
  <c r="U23" i="1" s="1"/>
  <c r="O26" i="1"/>
  <c r="I22" i="1"/>
  <c r="W22" i="1" s="1"/>
  <c r="X11" i="1"/>
  <c r="S20" i="1"/>
  <c r="E28" i="1"/>
  <c r="T20" i="1"/>
  <c r="N28" i="1"/>
  <c r="T28" i="1" s="1"/>
  <c r="Q23" i="1"/>
  <c r="O24" i="1"/>
  <c r="P28" i="1"/>
  <c r="P21" i="1"/>
  <c r="O21" i="1"/>
  <c r="U21" i="1" s="1"/>
  <c r="Q28" i="1"/>
  <c r="I24" i="1"/>
  <c r="W24" i="1" s="1"/>
  <c r="X7" i="1"/>
  <c r="P25" i="1"/>
  <c r="O25" i="1"/>
  <c r="U25" i="1" s="1"/>
  <c r="F28" i="1"/>
  <c r="R28" i="1" s="1"/>
  <c r="X8" i="1"/>
  <c r="O20" i="1"/>
  <c r="X14" i="1" l="1"/>
  <c r="X25" i="1"/>
  <c r="U24" i="1"/>
  <c r="X24" i="1"/>
  <c r="X23" i="1"/>
  <c r="U20" i="1"/>
  <c r="X20" i="1"/>
  <c r="X21" i="1"/>
  <c r="I28" i="1"/>
  <c r="W28" i="1" s="1"/>
  <c r="O28" i="1"/>
  <c r="U22" i="1"/>
  <c r="U26" i="1"/>
  <c r="X26" i="1"/>
  <c r="U28" i="1" l="1"/>
  <c r="X28" i="1"/>
</calcChain>
</file>

<file path=xl/sharedStrings.xml><?xml version="1.0" encoding="utf-8"?>
<sst xmlns="http://schemas.openxmlformats.org/spreadsheetml/2006/main" count="107" uniqueCount="41">
  <si>
    <t xml:space="preserve">Appendix B </t>
  </si>
  <si>
    <t>Table 1</t>
  </si>
  <si>
    <t>Wholesaler</t>
  </si>
  <si>
    <t>Ofwat Financial Resilience Status</t>
  </si>
  <si>
    <t>Est P1</t>
  </si>
  <si>
    <t>Est Collateral</t>
  </si>
  <si>
    <t>Collateral as a % of P1 Charge</t>
  </si>
  <si>
    <t>CW as a % of Total P1 Charges</t>
  </si>
  <si>
    <t>CW Collateral as a % of Total Collateral Required</t>
  </si>
  <si>
    <t>Credit Rating</t>
  </si>
  <si>
    <t>Castle Water</t>
  </si>
  <si>
    <t>Other Unassociated Retailers</t>
  </si>
  <si>
    <t>Govt Owned Retailers</t>
  </si>
  <si>
    <t>Integrated Retailers</t>
  </si>
  <si>
    <t>Self Supply Retailers</t>
  </si>
  <si>
    <t>Total P1 Charges</t>
  </si>
  <si>
    <t>Total Collateral</t>
  </si>
  <si>
    <t>Total Retailers</t>
  </si>
  <si>
    <t>Thames</t>
  </si>
  <si>
    <t>Action Required</t>
  </si>
  <si>
    <t>BBB (creditwatch negative)</t>
  </si>
  <si>
    <t>Yorkshire</t>
  </si>
  <si>
    <t>Elevated Concern</t>
  </si>
  <si>
    <t>Baa2 (stable)</t>
  </si>
  <si>
    <t>Southern</t>
  </si>
  <si>
    <t>BBB (negative)</t>
  </si>
  <si>
    <t>Anglian</t>
  </si>
  <si>
    <t>Standard</t>
  </si>
  <si>
    <t>A- (negative)</t>
  </si>
  <si>
    <t>Severn Trent</t>
  </si>
  <si>
    <t>BBB+ (stable)</t>
  </si>
  <si>
    <t>United Utilities</t>
  </si>
  <si>
    <t>Affinity</t>
  </si>
  <si>
    <t>BBB+ (negative)</t>
  </si>
  <si>
    <t>Total</t>
  </si>
  <si>
    <t>Table 2</t>
  </si>
  <si>
    <t>Notes</t>
  </si>
  <si>
    <t>Estimated P1 charges have been calculated using Castle Waters P1 charges for Jul 23 as their basis.  These charges have been allocated to individual retailers based on their respective consumption in each wholesale region (as detailed in MOSL performance charts)</t>
  </si>
  <si>
    <t xml:space="preserve">Estimated Collateral has been calculated based on Alternative Eligible Arrangement schemes in place in each Wholesaler region and where signed contracts could be found (either on the wholesalers own website or MOSLs website) identifying the AEC in place for each Retailer.  </t>
  </si>
  <si>
    <t>An assumption has been made that all retailers are able to benefit from the 20% unsecured credit allowance.  This allowance is not however applied if the specific AECS does not allow for both the Alternative Allowance and the Unsecured Allowance to apply).</t>
  </si>
  <si>
    <t>Table 2 uses the same data as Table 1 but excludes collateral requirements for integrated retailers in respect of the relevant wholesale region where the retailer and wholesaler shares the same parent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</si>
</sst>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3">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i/>
      <sz val="11"/>
      <color theme="1"/>
      <name val="Calibri"/>
      <family val="2"/>
      <scheme val="minor"/>
    </font>
    <font>
      <b/>
      <u/>
      <sz val="9"/>
      <color theme="1"/>
      <name val="Calibri"/>
      <family val="2"/>
      <scheme val="minor"/>
    </font>
    <font>
      <sz val="9"/>
      <color theme="1"/>
      <name val="Calibri"/>
      <family val="2"/>
      <scheme val="minor"/>
    </font>
    <font>
      <b/>
      <sz val="9"/>
      <color theme="1"/>
      <name val="Calibri"/>
      <family val="2"/>
      <scheme val="minor"/>
    </font>
    <font>
      <i/>
      <sz val="9"/>
      <color theme="1"/>
      <name val="Calibri"/>
      <family val="2"/>
      <scheme val="minor"/>
    </font>
  </fonts>
  <fills count="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4" tint="-0.499984740745262"/>
        <bgColor indexed="64"/>
      </patternFill>
    </fill>
    <fill>
      <patternFill patternType="solid">
        <fgColor theme="4" tint="0.39997558519241921"/>
        <bgColor indexed="64"/>
      </patternFill>
    </fill>
    <fill>
      <patternFill patternType="solid">
        <fgColor theme="9" tint="0.39997558519241921"/>
        <bgColor indexed="64"/>
      </patternFill>
    </fill>
  </fills>
  <borders count="12">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cellStyleXfs>
  <cellXfs count="68">
    <xf numFmtId="0" fontId="0" fillId="0" borderId="0" xfId="0"/>
    <xf numFmtId="0" fontId="6" fillId="0" borderId="0" xfId="0" applyFont="1"/>
    <xf numFmtId="0" fontId="8" fillId="0" borderId="0" xfId="0" applyFont="1"/>
    <xf numFmtId="0" fontId="5" fillId="7" borderId="4" xfId="0" applyFont="1" applyFill="1" applyBorder="1" applyAlignment="1">
      <alignment horizontal="center"/>
    </xf>
    <xf numFmtId="0" fontId="7" fillId="5" borderId="4" xfId="0" applyFont="1" applyFill="1" applyBorder="1"/>
    <xf numFmtId="0" fontId="7" fillId="5" borderId="0" xfId="0" applyFont="1" applyFill="1"/>
    <xf numFmtId="0" fontId="5" fillId="6" borderId="6" xfId="0" applyFont="1" applyFill="1" applyBorder="1" applyAlignment="1">
      <alignment horizontal="right" wrapText="1"/>
    </xf>
    <xf numFmtId="0" fontId="5" fillId="6" borderId="0" xfId="0" applyFont="1" applyFill="1" applyAlignment="1">
      <alignment horizontal="right" wrapText="1"/>
    </xf>
    <xf numFmtId="0" fontId="5" fillId="6" borderId="1" xfId="0" applyFont="1" applyFill="1" applyBorder="1" applyAlignment="1">
      <alignment horizontal="right" wrapText="1"/>
    </xf>
    <xf numFmtId="0" fontId="5" fillId="7" borderId="6" xfId="0" applyFont="1" applyFill="1" applyBorder="1" applyAlignment="1">
      <alignment horizontal="right" wrapText="1"/>
    </xf>
    <xf numFmtId="0" fontId="5" fillId="7" borderId="0" xfId="0" applyFont="1" applyFill="1" applyAlignment="1">
      <alignment horizontal="right" wrapText="1"/>
    </xf>
    <xf numFmtId="0" fontId="5" fillId="7" borderId="1" xfId="0" applyFont="1" applyFill="1" applyBorder="1" applyAlignment="1">
      <alignment horizontal="right" wrapText="1"/>
    </xf>
    <xf numFmtId="0" fontId="5" fillId="5" borderId="6" xfId="0" applyFont="1" applyFill="1" applyBorder="1" applyAlignment="1">
      <alignment horizontal="right" wrapText="1"/>
    </xf>
    <xf numFmtId="0" fontId="5" fillId="5" borderId="0" xfId="0" applyFont="1" applyFill="1" applyAlignment="1">
      <alignment horizontal="right" wrapText="1"/>
    </xf>
    <xf numFmtId="0" fontId="5" fillId="5" borderId="1" xfId="0" applyFont="1" applyFill="1" applyBorder="1" applyAlignment="1">
      <alignment horizontal="right" wrapText="1"/>
    </xf>
    <xf numFmtId="0" fontId="7" fillId="5" borderId="0" xfId="0" applyFont="1" applyFill="1" applyAlignment="1">
      <alignment wrapText="1"/>
    </xf>
    <xf numFmtId="0" fontId="0" fillId="0" borderId="0" xfId="0" applyAlignment="1">
      <alignment wrapText="1"/>
    </xf>
    <xf numFmtId="0" fontId="6" fillId="0" borderId="7" xfId="0" applyFont="1" applyBorder="1"/>
    <xf numFmtId="0" fontId="3" fillId="3" borderId="6" xfId="4" applyBorder="1"/>
    <xf numFmtId="164" fontId="0" fillId="0" borderId="6" xfId="1" applyNumberFormat="1" applyFont="1" applyBorder="1"/>
    <xf numFmtId="164" fontId="0" fillId="0" borderId="0" xfId="1" applyNumberFormat="1" applyFont="1" applyBorder="1"/>
    <xf numFmtId="164" fontId="0" fillId="0" borderId="1" xfId="1" applyNumberFormat="1" applyFont="1" applyFill="1" applyBorder="1"/>
    <xf numFmtId="164" fontId="0" fillId="0" borderId="6" xfId="1" applyNumberFormat="1" applyFont="1" applyFill="1" applyBorder="1"/>
    <xf numFmtId="164" fontId="0" fillId="0" borderId="0" xfId="1" applyNumberFormat="1" applyFont="1" applyFill="1" applyBorder="1"/>
    <xf numFmtId="9" fontId="0" fillId="0" borderId="6" xfId="2" applyFont="1" applyFill="1" applyBorder="1"/>
    <xf numFmtId="9" fontId="0" fillId="0" borderId="0" xfId="2" applyFont="1" applyFill="1" applyBorder="1"/>
    <xf numFmtId="9" fontId="0" fillId="0" borderId="1" xfId="2" applyFont="1" applyFill="1" applyBorder="1"/>
    <xf numFmtId="9" fontId="0" fillId="0" borderId="7" xfId="2" applyFont="1" applyFill="1" applyBorder="1"/>
    <xf numFmtId="0" fontId="4" fillId="4" borderId="6" xfId="5" applyBorder="1"/>
    <xf numFmtId="0" fontId="2" fillId="2" borderId="6" xfId="3" applyBorder="1"/>
    <xf numFmtId="0" fontId="0" fillId="0" borderId="7" xfId="0" applyBorder="1"/>
    <xf numFmtId="0" fontId="0" fillId="0" borderId="6" xfId="0" applyBorder="1"/>
    <xf numFmtId="0" fontId="0" fillId="0" borderId="1" xfId="0" applyBorder="1"/>
    <xf numFmtId="0" fontId="6" fillId="0" borderId="8" xfId="0" applyFont="1" applyBorder="1"/>
    <xf numFmtId="0" fontId="6" fillId="0" borderId="9" xfId="0" applyFont="1" applyBorder="1"/>
    <xf numFmtId="164" fontId="6" fillId="0" borderId="9" xfId="1" applyNumberFormat="1" applyFont="1" applyBorder="1"/>
    <xf numFmtId="164" fontId="6" fillId="0" borderId="10" xfId="1" applyNumberFormat="1" applyFont="1" applyBorder="1"/>
    <xf numFmtId="164" fontId="6" fillId="0" borderId="11" xfId="1" applyNumberFormat="1" applyFont="1" applyFill="1" applyBorder="1"/>
    <xf numFmtId="164" fontId="6" fillId="0" borderId="9" xfId="1" applyNumberFormat="1" applyFont="1" applyFill="1" applyBorder="1"/>
    <xf numFmtId="164" fontId="6" fillId="0" borderId="10" xfId="1" applyNumberFormat="1" applyFont="1" applyFill="1" applyBorder="1"/>
    <xf numFmtId="9" fontId="6" fillId="0" borderId="9" xfId="2" applyFont="1" applyFill="1" applyBorder="1"/>
    <xf numFmtId="9" fontId="6" fillId="0" borderId="10" xfId="2" applyFont="1" applyFill="1" applyBorder="1"/>
    <xf numFmtId="9" fontId="6" fillId="0" borderId="11" xfId="2" applyFont="1" applyFill="1" applyBorder="1"/>
    <xf numFmtId="9" fontId="6" fillId="0" borderId="8" xfId="2" applyFont="1" applyFill="1" applyBorder="1"/>
    <xf numFmtId="164" fontId="0" fillId="0" borderId="0" xfId="1" applyNumberFormat="1" applyFont="1"/>
    <xf numFmtId="9" fontId="0" fillId="0" borderId="0" xfId="2" applyFont="1"/>
    <xf numFmtId="164" fontId="0" fillId="0" borderId="1" xfId="1" applyNumberFormat="1" applyFont="1" applyBorder="1"/>
    <xf numFmtId="164" fontId="6" fillId="0" borderId="11" xfId="1" applyNumberFormat="1" applyFont="1" applyBorder="1"/>
    <xf numFmtId="164" fontId="0" fillId="0" borderId="11" xfId="1" applyNumberFormat="1" applyFont="1" applyFill="1" applyBorder="1"/>
    <xf numFmtId="0" fontId="9" fillId="0" borderId="0" xfId="0" applyFont="1"/>
    <xf numFmtId="0" fontId="10" fillId="0" borderId="0" xfId="0" applyFont="1"/>
    <xf numFmtId="0" fontId="11" fillId="0" borderId="0" xfId="0" applyFont="1"/>
    <xf numFmtId="0" fontId="12" fillId="0" borderId="0" xfId="0" applyFont="1"/>
    <xf numFmtId="0" fontId="5" fillId="5" borderId="0" xfId="0" applyFont="1" applyFill="1" applyAlignment="1">
      <alignment horizontal="left" wrapText="1"/>
    </xf>
    <xf numFmtId="0" fontId="5" fillId="5" borderId="5" xfId="0" applyFont="1" applyFill="1" applyBorder="1" applyAlignment="1">
      <alignment horizontal="center" wrapText="1"/>
    </xf>
    <xf numFmtId="0" fontId="5" fillId="5" borderId="7" xfId="0" applyFont="1" applyFill="1" applyBorder="1" applyAlignment="1">
      <alignment horizontal="center" wrapText="1"/>
    </xf>
    <xf numFmtId="0" fontId="5" fillId="5" borderId="5" xfId="0" applyFont="1" applyFill="1" applyBorder="1" applyAlignment="1">
      <alignment horizontal="left"/>
    </xf>
    <xf numFmtId="0" fontId="5" fillId="5" borderId="7" xfId="0" applyFont="1" applyFill="1" applyBorder="1" applyAlignment="1">
      <alignment horizontal="left"/>
    </xf>
    <xf numFmtId="0" fontId="5" fillId="5" borderId="1" xfId="0" applyFont="1" applyFill="1" applyBorder="1" applyAlignment="1">
      <alignment horizontal="left" wrapText="1"/>
    </xf>
    <xf numFmtId="0" fontId="5" fillId="6" borderId="2" xfId="0" applyFont="1" applyFill="1" applyBorder="1" applyAlignment="1">
      <alignment horizontal="center"/>
    </xf>
    <xf numFmtId="0" fontId="5" fillId="6" borderId="3" xfId="0" applyFont="1" applyFill="1" applyBorder="1" applyAlignment="1">
      <alignment horizontal="center"/>
    </xf>
    <xf numFmtId="0" fontId="5" fillId="6" borderId="4" xfId="0" applyFont="1" applyFill="1" applyBorder="1" applyAlignment="1">
      <alignment horizontal="center"/>
    </xf>
    <xf numFmtId="0" fontId="5" fillId="7" borderId="2" xfId="0" applyFont="1" applyFill="1" applyBorder="1" applyAlignment="1">
      <alignment horizontal="center"/>
    </xf>
    <xf numFmtId="0" fontId="5" fillId="7" borderId="3" xfId="0" applyFont="1" applyFill="1" applyBorder="1" applyAlignment="1">
      <alignment horizontal="center"/>
    </xf>
    <xf numFmtId="0" fontId="5" fillId="5" borderId="2" xfId="0" applyFont="1" applyFill="1" applyBorder="1" applyAlignment="1">
      <alignment horizontal="center"/>
    </xf>
    <xf numFmtId="0" fontId="5" fillId="5" borderId="3" xfId="0" applyFont="1" applyFill="1" applyBorder="1" applyAlignment="1">
      <alignment horizontal="center"/>
    </xf>
    <xf numFmtId="0" fontId="5" fillId="5" borderId="1" xfId="0" applyFont="1" applyFill="1" applyBorder="1" applyAlignment="1">
      <alignment horizontal="center" wrapText="1"/>
    </xf>
    <xf numFmtId="0" fontId="5" fillId="5" borderId="0" xfId="0" applyFont="1" applyFill="1" applyAlignment="1">
      <alignment horizontal="left"/>
    </xf>
  </cellXfs>
  <cellStyles count="6">
    <cellStyle name="Bad" xfId="4" builtinId="27"/>
    <cellStyle name="Comma" xfId="1" builtinId="3"/>
    <cellStyle name="Good" xfId="3" builtinId="26"/>
    <cellStyle name="Neutral" xfId="5" builtinId="28"/>
    <cellStyle name="Normal" xfId="0" builtinId="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udith.grant\Documents\Corporate%20Finance\Defra\Alternative%20Elidible%20Credit%20Support%20Policy%20Options%20Avail.xlsx" TargetMode="External"/><Relationship Id="rId1" Type="http://schemas.openxmlformats.org/officeDocument/2006/relationships/externalLinkPath" Target="file:///C:\Users\judith.grant\Documents\Corporate%20Finance\Defra\Alternative%20Elidible%20Credit%20Support%20Policy%20Options%20Avai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ECS"/>
      <sheetName val="Sheet3"/>
      <sheetName val="Sheet4"/>
      <sheetName val="ofwat Fin Resilience"/>
      <sheetName val="PCGs"/>
      <sheetName val="Sheet5"/>
    </sheetNames>
    <sheetDataSet>
      <sheetData sheetId="0"/>
      <sheetData sheetId="1">
        <row r="15">
          <cell r="C15">
            <v>2158601.9769209488</v>
          </cell>
          <cell r="D15">
            <v>3055150.6169292163</v>
          </cell>
          <cell r="E15">
            <v>1721034.0045416025</v>
          </cell>
          <cell r="F15">
            <v>2517020.7338121184</v>
          </cell>
          <cell r="G15">
            <v>866973.86153478466</v>
          </cell>
          <cell r="H15">
            <v>1376661.7905225628</v>
          </cell>
          <cell r="I15">
            <v>81051.625926612658</v>
          </cell>
          <cell r="J15">
            <v>19667745</v>
          </cell>
          <cell r="K15">
            <v>1726731.655947024</v>
          </cell>
          <cell r="L15">
            <v>12334.133979790258</v>
          </cell>
          <cell r="M15">
            <v>850469.27345075982</v>
          </cell>
          <cell r="N15">
            <v>777943.76732376916</v>
          </cell>
          <cell r="O15">
            <v>322427.03544490034</v>
          </cell>
          <cell r="P15">
            <v>204820.07004032028</v>
          </cell>
          <cell r="Q15">
            <v>188786.49419241687</v>
          </cell>
          <cell r="R15">
            <v>163648.81064836279</v>
          </cell>
          <cell r="S15">
            <v>32764.090140101747</v>
          </cell>
          <cell r="T15">
            <v>199102.46048930037</v>
          </cell>
          <cell r="U15">
            <v>320694.66840696213</v>
          </cell>
          <cell r="V15">
            <v>155058.0264570021</v>
          </cell>
          <cell r="W15">
            <v>119935.68183299739</v>
          </cell>
          <cell r="X15">
            <v>99529.675447403948</v>
          </cell>
          <cell r="Y15">
            <v>92193.061125444554</v>
          </cell>
          <cell r="Z15">
            <v>91048.261893922274</v>
          </cell>
          <cell r="AA15">
            <v>66507.726066171308</v>
          </cell>
          <cell r="AB15">
            <v>53823.127049673734</v>
          </cell>
          <cell r="AC15">
            <v>20255.122804869803</v>
          </cell>
          <cell r="AD15">
            <v>3629.987521430829</v>
          </cell>
        </row>
        <row r="28">
          <cell r="C28">
            <v>2678196.0992528372</v>
          </cell>
          <cell r="D28">
            <v>3835033.0541022145</v>
          </cell>
          <cell r="E28">
            <v>2220689.0381181967</v>
          </cell>
          <cell r="F28">
            <v>3247768.6887898305</v>
          </cell>
          <cell r="G28">
            <v>1011579.1761739157</v>
          </cell>
          <cell r="H28">
            <v>1669241.0200291132</v>
          </cell>
          <cell r="I28">
            <v>104582.74313111311</v>
          </cell>
          <cell r="J28">
            <v>25270638.709677421</v>
          </cell>
          <cell r="K28">
            <v>2120944.0721897082</v>
          </cell>
          <cell r="L28">
            <v>0</v>
          </cell>
          <cell r="M28">
            <v>990282.93348485138</v>
          </cell>
          <cell r="N28">
            <v>920070.59245769214</v>
          </cell>
          <cell r="O28">
            <v>185366.18620145216</v>
          </cell>
          <cell r="P28">
            <v>0</v>
          </cell>
          <cell r="Q28">
            <v>136498.7021837637</v>
          </cell>
          <cell r="R28">
            <v>0</v>
          </cell>
          <cell r="S28">
            <v>0</v>
          </cell>
          <cell r="T28">
            <v>0</v>
          </cell>
          <cell r="U28">
            <v>413799.57213801565</v>
          </cell>
          <cell r="V28">
            <v>0</v>
          </cell>
          <cell r="W28">
            <v>0</v>
          </cell>
          <cell r="X28">
            <v>0</v>
          </cell>
          <cell r="Y28">
            <v>0</v>
          </cell>
          <cell r="Z28">
            <v>10384.854056673899</v>
          </cell>
          <cell r="AA28">
            <v>85816.420730543643</v>
          </cell>
          <cell r="AB28">
            <v>0</v>
          </cell>
          <cell r="AC28">
            <v>0</v>
          </cell>
          <cell r="AD28">
            <v>0</v>
          </cell>
        </row>
        <row r="38">
          <cell r="C38">
            <v>16720503.151558375</v>
          </cell>
          <cell r="D38">
            <v>918864.78638386971</v>
          </cell>
          <cell r="E38">
            <v>766231.4579729822</v>
          </cell>
          <cell r="F38">
            <v>709385.64878895681</v>
          </cell>
          <cell r="G38">
            <v>778874.43699271115</v>
          </cell>
          <cell r="H38">
            <v>193422.95660121689</v>
          </cell>
          <cell r="I38">
            <v>13338.76976140308</v>
          </cell>
          <cell r="J38">
            <v>418544.13740000001</v>
          </cell>
          <cell r="K38">
            <v>763345.25124341436</v>
          </cell>
          <cell r="L38">
            <v>51114.613230038216</v>
          </cell>
          <cell r="M38">
            <v>112707.30509033693</v>
          </cell>
          <cell r="N38">
            <v>14050.262409800464</v>
          </cell>
          <cell r="O38">
            <v>247436.53436003564</v>
          </cell>
          <cell r="P38">
            <v>51864.37927607353</v>
          </cell>
          <cell r="Q38">
            <v>24489.086273252829</v>
          </cell>
          <cell r="R38">
            <v>68145.293809746072</v>
          </cell>
          <cell r="S38">
            <v>10652.762342556684</v>
          </cell>
          <cell r="T38">
            <v>33778.726838397146</v>
          </cell>
          <cell r="U38">
            <v>71656.632700733433</v>
          </cell>
          <cell r="V38">
            <v>48096.903031663111</v>
          </cell>
          <cell r="W38">
            <v>29029.881423783441</v>
          </cell>
          <cell r="X38">
            <v>259535.83485947197</v>
          </cell>
          <cell r="Y38">
            <v>5335.7041783952727</v>
          </cell>
          <cell r="Z38">
            <v>44065.438480468008</v>
          </cell>
          <cell r="AA38">
            <v>12370.158390412436</v>
          </cell>
          <cell r="AB38">
            <v>7471.163492757626</v>
          </cell>
          <cell r="AC38">
            <v>30380.245401983164</v>
          </cell>
          <cell r="AD38">
            <v>177707.31070958148</v>
          </cell>
        </row>
        <row r="52">
          <cell r="C52">
            <v>0</v>
          </cell>
          <cell r="D52">
            <v>1056599.7243662835</v>
          </cell>
          <cell r="E52">
            <v>988685.75222320296</v>
          </cell>
          <cell r="F52">
            <v>786304.06295349274</v>
          </cell>
          <cell r="G52">
            <v>875967.01547446602</v>
          </cell>
          <cell r="H52">
            <v>120545.75045318308</v>
          </cell>
          <cell r="I52">
            <v>17211.315821165266</v>
          </cell>
          <cell r="J52">
            <v>411024.69341935485</v>
          </cell>
          <cell r="K52">
            <v>855929.35644311528</v>
          </cell>
          <cell r="L52">
            <v>0</v>
          </cell>
          <cell r="M52">
            <v>16396.52269720894</v>
          </cell>
          <cell r="N52">
            <v>18129.370851355437</v>
          </cell>
          <cell r="O52">
            <v>319272.94756133633</v>
          </cell>
          <cell r="P52">
            <v>0</v>
          </cell>
          <cell r="Q52">
            <v>0</v>
          </cell>
          <cell r="R52">
            <v>0</v>
          </cell>
          <cell r="S52">
            <v>13745.499796847336</v>
          </cell>
          <cell r="T52">
            <v>0</v>
          </cell>
          <cell r="U52">
            <v>92460.171226752806</v>
          </cell>
          <cell r="V52">
            <v>62060.520040855627</v>
          </cell>
          <cell r="W52">
            <v>0</v>
          </cell>
          <cell r="X52">
            <v>0</v>
          </cell>
          <cell r="Y52">
            <v>6884.7795850261582</v>
          </cell>
          <cell r="Z52">
            <v>0</v>
          </cell>
          <cell r="AA52">
            <v>15961.494697306369</v>
          </cell>
          <cell r="AB52">
            <v>0</v>
          </cell>
          <cell r="AC52">
            <v>0</v>
          </cell>
          <cell r="AD52">
            <v>100267.49768978255</v>
          </cell>
        </row>
        <row r="61">
          <cell r="C61">
            <v>7450550.6107554305</v>
          </cell>
          <cell r="D61">
            <v>734634.70185035269</v>
          </cell>
          <cell r="E61">
            <v>602193.71522445977</v>
          </cell>
          <cell r="F61">
            <v>841520.49323663197</v>
          </cell>
          <cell r="G61">
            <v>501215.8285568665</v>
          </cell>
          <cell r="H61">
            <v>300344.98970300046</v>
          </cell>
          <cell r="I61">
            <v>16200.233361406146</v>
          </cell>
          <cell r="J61">
            <v>381288.99999999994</v>
          </cell>
          <cell r="K61">
            <v>609254.10302723059</v>
          </cell>
          <cell r="L61">
            <v>1846.6748786463995</v>
          </cell>
          <cell r="M61">
            <v>88075.064330354333</v>
          </cell>
          <cell r="N61">
            <v>327686.58568340947</v>
          </cell>
          <cell r="O61">
            <v>196626.70818172648</v>
          </cell>
          <cell r="P61">
            <v>37343.98523587978</v>
          </cell>
          <cell r="Q61">
            <v>19357.351133678381</v>
          </cell>
          <cell r="R61">
            <v>116674.10353145108</v>
          </cell>
          <cell r="S61">
            <v>2043.0854312992806</v>
          </cell>
          <cell r="T61">
            <v>49073.54030356797</v>
          </cell>
          <cell r="U61">
            <v>93637.951570306031</v>
          </cell>
          <cell r="V61">
            <v>54665.525403171952</v>
          </cell>
          <cell r="W61">
            <v>24493.123362305567</v>
          </cell>
          <cell r="X61">
            <v>0</v>
          </cell>
          <cell r="Y61">
            <v>28645.80361839505</v>
          </cell>
          <cell r="Z61">
            <v>23083.955587716642</v>
          </cell>
          <cell r="AA61">
            <v>18865.80514740953</v>
          </cell>
          <cell r="AB61">
            <v>43953.356214040221</v>
          </cell>
          <cell r="AC61">
            <v>11355.439729301748</v>
          </cell>
          <cell r="AD61">
            <v>1209.6395941161559</v>
          </cell>
        </row>
        <row r="76">
          <cell r="C76">
            <v>0</v>
          </cell>
          <cell r="D76">
            <v>947915.7443230357</v>
          </cell>
          <cell r="E76">
            <v>777024.14867672219</v>
          </cell>
          <cell r="F76">
            <v>1085832.8944988798</v>
          </cell>
          <cell r="G76">
            <v>646730.10136369872</v>
          </cell>
          <cell r="H76">
            <v>290656.441648065</v>
          </cell>
          <cell r="I76">
            <v>20903.526917943414</v>
          </cell>
          <cell r="J76">
            <v>368989.35483870958</v>
          </cell>
          <cell r="K76">
            <v>589600.74486506195</v>
          </cell>
          <cell r="L76">
            <v>2382.8062950276121</v>
          </cell>
          <cell r="M76">
            <v>85233.933222923544</v>
          </cell>
          <cell r="N76">
            <v>422821.40088181867</v>
          </cell>
          <cell r="O76">
            <v>253711.88152480838</v>
          </cell>
          <cell r="P76">
            <v>35282.56159468359</v>
          </cell>
          <cell r="Q76">
            <v>18732.920451946819</v>
          </cell>
          <cell r="R76">
            <v>0</v>
          </cell>
          <cell r="S76">
            <v>2636.2392661926201</v>
          </cell>
          <cell r="T76">
            <v>0</v>
          </cell>
          <cell r="U76">
            <v>120823.16331652392</v>
          </cell>
          <cell r="V76">
            <v>70536.161810544465</v>
          </cell>
          <cell r="W76">
            <v>0</v>
          </cell>
          <cell r="X76">
            <v>0</v>
          </cell>
          <cell r="Y76">
            <v>36962.327249542002</v>
          </cell>
          <cell r="Z76">
            <v>29785.749145440826</v>
          </cell>
          <cell r="AA76">
            <v>24342.97438375423</v>
          </cell>
          <cell r="AB76">
            <v>0</v>
          </cell>
          <cell r="AC76">
            <v>14652.180295873224</v>
          </cell>
          <cell r="AD76">
            <v>0</v>
          </cell>
        </row>
        <row r="85">
          <cell r="C85">
            <v>1365693.8272654847</v>
          </cell>
          <cell r="D85">
            <v>16304713.641421787</v>
          </cell>
          <cell r="E85">
            <v>1307579.5133899285</v>
          </cell>
          <cell r="F85">
            <v>1129633.5074844551</v>
          </cell>
          <cell r="G85">
            <v>975975.06906129268</v>
          </cell>
          <cell r="H85">
            <v>221444.39680813899</v>
          </cell>
          <cell r="I85">
            <v>5147.1164111509906</v>
          </cell>
          <cell r="J85">
            <v>718072</v>
          </cell>
          <cell r="K85">
            <v>763537.50504017505</v>
          </cell>
          <cell r="L85">
            <v>306630.53946417227</v>
          </cell>
          <cell r="M85">
            <v>163826.82892690334</v>
          </cell>
          <cell r="N85">
            <v>234488.11870900498</v>
          </cell>
          <cell r="O85">
            <v>258461.08039491269</v>
          </cell>
          <cell r="P85">
            <v>26901.279322427079</v>
          </cell>
          <cell r="Q85">
            <v>152032.42320175344</v>
          </cell>
          <cell r="R85">
            <v>58967.061165806364</v>
          </cell>
          <cell r="S85">
            <v>7279.8125467670361</v>
          </cell>
          <cell r="T85">
            <v>70765.606440908945</v>
          </cell>
          <cell r="U85">
            <v>88751.123075273455</v>
          </cell>
          <cell r="V85">
            <v>126761.29865068814</v>
          </cell>
          <cell r="W85">
            <v>33325.860848972305</v>
          </cell>
          <cell r="X85">
            <v>0</v>
          </cell>
          <cell r="Y85">
            <v>41111.526399955728</v>
          </cell>
          <cell r="Z85">
            <v>26044.392482224204</v>
          </cell>
          <cell r="AA85">
            <v>27104.117270107952</v>
          </cell>
          <cell r="AB85">
            <v>9939.8873463533528</v>
          </cell>
          <cell r="AC85">
            <v>32888.724373970261</v>
          </cell>
          <cell r="AD85">
            <v>1169.8368166247949</v>
          </cell>
        </row>
        <row r="96">
          <cell r="C96">
            <v>1762185.5835683674</v>
          </cell>
          <cell r="D96">
            <v>21038340.182479728</v>
          </cell>
          <cell r="E96">
            <v>1687199.3721160367</v>
          </cell>
          <cell r="F96">
            <v>1457591.6225605872</v>
          </cell>
          <cell r="G96">
            <v>1204153.3371956332</v>
          </cell>
          <cell r="H96">
            <v>0</v>
          </cell>
          <cell r="I96">
            <v>6641.4405305174059</v>
          </cell>
          <cell r="J96">
            <v>788180.64516129042</v>
          </cell>
          <cell r="K96">
            <v>861512.10490350821</v>
          </cell>
          <cell r="L96">
            <v>124565.38623253594</v>
          </cell>
          <cell r="M96">
            <v>0</v>
          </cell>
          <cell r="N96">
            <v>8206.643079040281</v>
          </cell>
          <cell r="O96">
            <v>46872.71031437529</v>
          </cell>
          <cell r="P96">
            <v>0</v>
          </cell>
          <cell r="Q96">
            <v>0</v>
          </cell>
          <cell r="R96">
            <v>0</v>
          </cell>
          <cell r="S96">
            <v>9393.3065119574658</v>
          </cell>
          <cell r="T96">
            <v>0</v>
          </cell>
          <cell r="U96">
            <v>114517.57816164316</v>
          </cell>
          <cell r="V96">
            <v>0</v>
          </cell>
          <cell r="W96">
            <v>0</v>
          </cell>
          <cell r="X96">
            <v>0</v>
          </cell>
          <cell r="Y96">
            <v>0</v>
          </cell>
          <cell r="Z96">
            <v>0</v>
          </cell>
          <cell r="AA96">
            <v>34973.05454207478</v>
          </cell>
          <cell r="AB96">
            <v>0</v>
          </cell>
          <cell r="AC96">
            <v>0</v>
          </cell>
          <cell r="AD96">
            <v>0</v>
          </cell>
        </row>
        <row r="107">
          <cell r="C107">
            <v>2725850.8139993735</v>
          </cell>
          <cell r="D107">
            <v>1911884.3389525018</v>
          </cell>
          <cell r="E107">
            <v>20190770.715559121</v>
          </cell>
          <cell r="F107">
            <v>1792463.6855634677</v>
          </cell>
          <cell r="G107">
            <v>1928399.9927319398</v>
          </cell>
          <cell r="H107">
            <v>427407.19462224323</v>
          </cell>
          <cell r="I107">
            <v>73544.605056082597</v>
          </cell>
          <cell r="J107">
            <v>844462</v>
          </cell>
          <cell r="K107">
            <v>1375852.0745765169</v>
          </cell>
          <cell r="L107">
            <v>105350.95885328758</v>
          </cell>
          <cell r="M107">
            <v>336932.36642338498</v>
          </cell>
          <cell r="N107">
            <v>367702.29681224609</v>
          </cell>
          <cell r="O107">
            <v>578943.15469116007</v>
          </cell>
          <cell r="P107">
            <v>120354.42152645631</v>
          </cell>
          <cell r="Q107">
            <v>40383.991338641586</v>
          </cell>
          <cell r="R107">
            <v>98686.262802679994</v>
          </cell>
          <cell r="S107">
            <v>67223.40933509756</v>
          </cell>
          <cell r="T107">
            <v>98945.86218972232</v>
          </cell>
          <cell r="U107">
            <v>161071.05542568065</v>
          </cell>
          <cell r="V107">
            <v>136880.9330749342</v>
          </cell>
          <cell r="W107">
            <v>57820.581346636682</v>
          </cell>
          <cell r="X107">
            <v>7914.3265600965024</v>
          </cell>
          <cell r="Y107">
            <v>21505.29218817941</v>
          </cell>
          <cell r="Z107">
            <v>63624.552433362478</v>
          </cell>
          <cell r="AA107">
            <v>34991.628405515221</v>
          </cell>
          <cell r="AB107">
            <v>95282.845743661193</v>
          </cell>
          <cell r="AC107">
            <v>105563.1788845199</v>
          </cell>
          <cell r="AD107">
            <v>21587.218990934212</v>
          </cell>
        </row>
        <row r="119">
          <cell r="C119">
            <v>3392226.8567733853</v>
          </cell>
          <cell r="D119">
            <v>2341947.5341322604</v>
          </cell>
          <cell r="E119">
            <v>26052607.374914996</v>
          </cell>
          <cell r="F119">
            <v>2312856.3684689905</v>
          </cell>
          <cell r="G119">
            <v>2363258.0551379868</v>
          </cell>
          <cell r="H119">
            <v>426493.15435128158</v>
          </cell>
          <cell r="I119">
            <v>94896.264588493665</v>
          </cell>
          <cell r="J119">
            <v>964628.38709677418</v>
          </cell>
          <cell r="K119">
            <v>1650292.9994535702</v>
          </cell>
          <cell r="L119">
            <v>10936.721101016214</v>
          </cell>
          <cell r="M119">
            <v>309751.44054630323</v>
          </cell>
          <cell r="N119">
            <v>349454.57653193048</v>
          </cell>
          <cell r="O119">
            <v>622023.42540794855</v>
          </cell>
          <cell r="P119">
            <v>30296.027776072646</v>
          </cell>
          <cell r="Q119">
            <v>0</v>
          </cell>
          <cell r="R119">
            <v>2337.1132937806251</v>
          </cell>
          <cell r="S119">
            <v>0</v>
          </cell>
          <cell r="T119">
            <v>0</v>
          </cell>
          <cell r="U119">
            <v>207833.61990410407</v>
          </cell>
          <cell r="V119">
            <v>0</v>
          </cell>
          <cell r="W119">
            <v>74607.201737595708</v>
          </cell>
          <cell r="X119">
            <v>0</v>
          </cell>
          <cell r="Y119">
            <v>0</v>
          </cell>
          <cell r="Z119">
            <v>0</v>
          </cell>
          <cell r="AA119">
            <v>45150.488265180931</v>
          </cell>
          <cell r="AB119">
            <v>0</v>
          </cell>
          <cell r="AC119">
            <v>11210.5533993805</v>
          </cell>
          <cell r="AD119">
            <v>0</v>
          </cell>
        </row>
        <row r="127">
          <cell r="C127">
            <v>2060327.6371199638</v>
          </cell>
          <cell r="D127">
            <v>2198798.502950001</v>
          </cell>
          <cell r="E127">
            <v>27379209.018560875</v>
          </cell>
          <cell r="F127">
            <v>2127013.4295043387</v>
          </cell>
          <cell r="G127">
            <v>3759662.7576643992</v>
          </cell>
          <cell r="H127">
            <v>653110.14954078558</v>
          </cell>
          <cell r="I127">
            <v>101909.4075515693</v>
          </cell>
          <cell r="J127">
            <v>1841449</v>
          </cell>
          <cell r="K127">
            <v>1880903.0603428953</v>
          </cell>
          <cell r="L127">
            <v>34803.85370020401</v>
          </cell>
          <cell r="M127">
            <v>223688.30621938888</v>
          </cell>
          <cell r="N127">
            <v>441014.52942232706</v>
          </cell>
          <cell r="O127">
            <v>1228382.687388412</v>
          </cell>
          <cell r="P127">
            <v>58691.564222531815</v>
          </cell>
          <cell r="Q127">
            <v>79700.742897202683</v>
          </cell>
          <cell r="R127">
            <v>208204.03266331658</v>
          </cell>
          <cell r="S127">
            <v>51414.917115990494</v>
          </cell>
          <cell r="T127">
            <v>81406.756680640916</v>
          </cell>
          <cell r="U127">
            <v>203339.25521487315</v>
          </cell>
          <cell r="V127">
            <v>148414.99153267604</v>
          </cell>
          <cell r="W127">
            <v>76806.968314710903</v>
          </cell>
          <cell r="X127">
            <v>38256.919399328115</v>
          </cell>
          <cell r="Y127">
            <v>22355.22941239395</v>
          </cell>
          <cell r="Z127">
            <v>76248.849716142809</v>
          </cell>
          <cell r="AA127">
            <v>51004.535793513947</v>
          </cell>
          <cell r="AB127">
            <v>46811.611195867838</v>
          </cell>
          <cell r="AC127">
            <v>44220.34627394448</v>
          </cell>
          <cell r="AD127">
            <v>366762.47796954872</v>
          </cell>
        </row>
        <row r="139">
          <cell r="C139">
            <v>2658487.2737031793</v>
          </cell>
          <cell r="D139">
            <v>2837159.3586451625</v>
          </cell>
          <cell r="E139">
            <v>35328011.636852741</v>
          </cell>
          <cell r="F139">
            <v>2744533.4574249531</v>
          </cell>
          <cell r="G139">
            <v>4851177.7518250309</v>
          </cell>
          <cell r="H139">
            <v>842722.77360101358</v>
          </cell>
          <cell r="I139">
            <v>131496.0097439604</v>
          </cell>
          <cell r="J139">
            <v>2376063.2258064514</v>
          </cell>
          <cell r="K139">
            <v>2426971.690765026</v>
          </cell>
          <cell r="L139">
            <v>44908.198322843884</v>
          </cell>
          <cell r="M139">
            <v>160787.5906764337</v>
          </cell>
          <cell r="N139">
            <v>569051.00570622855</v>
          </cell>
          <cell r="O139">
            <v>1585009.9192108545</v>
          </cell>
          <cell r="P139">
            <v>75731.05060971847</v>
          </cell>
          <cell r="Q139">
            <v>0</v>
          </cell>
          <cell r="R139">
            <v>268650.36472686008</v>
          </cell>
          <cell r="S139">
            <v>0</v>
          </cell>
          <cell r="T139">
            <v>105040.9763621173</v>
          </cell>
          <cell r="U139">
            <v>262373.23253532022</v>
          </cell>
          <cell r="V139">
            <v>0</v>
          </cell>
          <cell r="W139">
            <v>99105.765567368915</v>
          </cell>
          <cell r="X139">
            <v>49363.766966874988</v>
          </cell>
          <cell r="Y139">
            <v>28845.457306314773</v>
          </cell>
          <cell r="Z139">
            <v>0</v>
          </cell>
          <cell r="AA139">
            <v>65812.304249695415</v>
          </cell>
          <cell r="AB139">
            <v>0</v>
          </cell>
          <cell r="AC139">
            <v>0</v>
          </cell>
          <cell r="AD139">
            <v>473241.90705748228</v>
          </cell>
        </row>
        <row r="148">
          <cell r="C148">
            <v>235068.33626275789</v>
          </cell>
          <cell r="D148">
            <v>407452.66396320699</v>
          </cell>
          <cell r="E148">
            <v>213837.04352732483</v>
          </cell>
          <cell r="F148">
            <v>271382.19133133889</v>
          </cell>
          <cell r="G148">
            <v>183151.66477911599</v>
          </cell>
          <cell r="H148">
            <v>113085.57520231973</v>
          </cell>
          <cell r="I148">
            <v>30187.352612058945</v>
          </cell>
          <cell r="J148">
            <v>2663940</v>
          </cell>
          <cell r="K148">
            <v>243553.40399132404</v>
          </cell>
          <cell r="L148">
            <v>732.32069959799912</v>
          </cell>
          <cell r="M148">
            <v>131985.33665379885</v>
          </cell>
          <cell r="N148">
            <v>59874.276066804414</v>
          </cell>
          <cell r="O148">
            <v>85536.139072569902</v>
          </cell>
          <cell r="P148">
            <v>14773.774113629199</v>
          </cell>
          <cell r="Q148">
            <v>8151.6485421207954</v>
          </cell>
          <cell r="R148">
            <v>13000.344494914438</v>
          </cell>
          <cell r="S148">
            <v>1205.715868821316</v>
          </cell>
          <cell r="T148">
            <v>14660.23136365051</v>
          </cell>
          <cell r="U148">
            <v>40669.330927551884</v>
          </cell>
          <cell r="V148">
            <v>15052.524568603334</v>
          </cell>
          <cell r="W148">
            <v>21493.222042262194</v>
          </cell>
          <cell r="X148">
            <v>1244.7649627293306</v>
          </cell>
          <cell r="Y148">
            <v>8860.5397853739851</v>
          </cell>
          <cell r="Z148">
            <v>5761.2432396594022</v>
          </cell>
          <cell r="AA148">
            <v>6800.5498929034857</v>
          </cell>
          <cell r="AB148">
            <v>0</v>
          </cell>
          <cell r="AC148">
            <v>1342.6880751448136</v>
          </cell>
          <cell r="AD148">
            <v>362.25544040819807</v>
          </cell>
        </row>
        <row r="158">
          <cell r="C158">
            <v>303313.98227452632</v>
          </cell>
          <cell r="D158">
            <v>475745.37285575096</v>
          </cell>
          <cell r="E158">
            <v>275918.76584170945</v>
          </cell>
          <cell r="F158">
            <v>350170.56945979211</v>
          </cell>
          <cell r="G158">
            <v>186324.72874724647</v>
          </cell>
          <cell r="H158">
            <v>145916.87122879963</v>
          </cell>
          <cell r="I158">
            <v>38951.422725237346</v>
          </cell>
          <cell r="J158">
            <v>3387341.9354838706</v>
          </cell>
          <cell r="K158">
            <v>264262.45676299877</v>
          </cell>
          <cell r="L158">
            <v>0</v>
          </cell>
          <cell r="M158">
            <v>120303.66019845013</v>
          </cell>
          <cell r="N158">
            <v>27257.130408779878</v>
          </cell>
          <cell r="O158">
            <v>60369.211706541799</v>
          </cell>
          <cell r="P158">
            <v>0</v>
          </cell>
          <cell r="Q158">
            <v>0</v>
          </cell>
          <cell r="R158">
            <v>0</v>
          </cell>
          <cell r="S158">
            <v>0</v>
          </cell>
          <cell r="T158">
            <v>0</v>
          </cell>
          <cell r="U158">
            <v>52476.556035550821</v>
          </cell>
          <cell r="V158">
            <v>19422.612346584945</v>
          </cell>
          <cell r="W158">
            <v>0</v>
          </cell>
          <cell r="X158">
            <v>0</v>
          </cell>
          <cell r="Y158">
            <v>11432.954561772884</v>
          </cell>
          <cell r="Z158">
            <v>0</v>
          </cell>
          <cell r="AA158">
            <v>8774.9030876174002</v>
          </cell>
          <cell r="AB158">
            <v>0</v>
          </cell>
          <cell r="AC158">
            <v>0</v>
          </cell>
          <cell r="AD158">
            <v>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AD4BB-A69C-446D-99B4-908874F0B261}">
  <dimension ref="A1:X34"/>
  <sheetViews>
    <sheetView tabSelected="1" zoomScale="89" zoomScaleNormal="89" workbookViewId="0">
      <selection activeCell="C22" sqref="C22"/>
    </sheetView>
  </sheetViews>
  <sheetFormatPr defaultRowHeight="14.45"/>
  <cols>
    <col min="1" max="1" width="15" customWidth="1"/>
    <col min="2" max="2" width="18" customWidth="1"/>
    <col min="3" max="3" width="25.85546875" customWidth="1"/>
    <col min="4" max="4" width="12.7109375" customWidth="1"/>
    <col min="5" max="5" width="16.85546875" customWidth="1"/>
    <col min="6" max="6" width="14.140625" customWidth="1"/>
    <col min="7" max="7" width="15.85546875" customWidth="1"/>
    <col min="8" max="8" width="13.85546875" customWidth="1"/>
    <col min="9" max="9" width="14.28515625" customWidth="1"/>
    <col min="10" max="10" width="12.85546875" customWidth="1"/>
    <col min="11" max="11" width="16" customWidth="1"/>
    <col min="12" max="12" width="14.28515625" customWidth="1"/>
    <col min="13" max="13" width="14.140625" customWidth="1"/>
    <col min="14" max="14" width="13" customWidth="1"/>
    <col min="15" max="15" width="15.28515625" customWidth="1"/>
    <col min="16" max="16" width="13.140625" customWidth="1"/>
    <col min="17" max="17" width="14.28515625" customWidth="1"/>
    <col min="18" max="18" width="15.7109375" customWidth="1"/>
    <col min="19" max="19" width="13.5703125" customWidth="1"/>
    <col min="20" max="20" width="11.85546875" customWidth="1"/>
    <col min="22" max="22" width="3.42578125" customWidth="1"/>
    <col min="23" max="23" width="14.140625" customWidth="1"/>
    <col min="24" max="24" width="17" customWidth="1"/>
  </cols>
  <sheetData>
    <row r="1" spans="1:24">
      <c r="A1" s="1" t="s">
        <v>0</v>
      </c>
      <c r="B1" s="1"/>
      <c r="C1" s="1"/>
    </row>
    <row r="3" spans="1:24">
      <c r="A3" s="2" t="s">
        <v>1</v>
      </c>
      <c r="B3" s="2"/>
      <c r="C3" s="2"/>
    </row>
    <row r="4" spans="1:24" ht="30" customHeight="1">
      <c r="A4" s="67" t="s">
        <v>2</v>
      </c>
      <c r="B4" s="58" t="s">
        <v>3</v>
      </c>
      <c r="C4" s="53"/>
      <c r="D4" s="59" t="s">
        <v>4</v>
      </c>
      <c r="E4" s="60"/>
      <c r="F4" s="60"/>
      <c r="G4" s="60"/>
      <c r="H4" s="60"/>
      <c r="I4" s="61"/>
      <c r="J4" s="62" t="s">
        <v>5</v>
      </c>
      <c r="K4" s="63"/>
      <c r="L4" s="63"/>
      <c r="M4" s="63"/>
      <c r="N4" s="63"/>
      <c r="O4" s="3"/>
      <c r="P4" s="64" t="s">
        <v>6</v>
      </c>
      <c r="Q4" s="65"/>
      <c r="R4" s="65"/>
      <c r="S4" s="65"/>
      <c r="T4" s="65"/>
      <c r="U4" s="4"/>
      <c r="V4" s="5"/>
      <c r="W4" s="66" t="s">
        <v>7</v>
      </c>
      <c r="X4" s="54" t="s">
        <v>8</v>
      </c>
    </row>
    <row r="5" spans="1:24" s="16" customFormat="1" ht="43.5">
      <c r="A5" s="67"/>
      <c r="B5" s="58"/>
      <c r="C5" s="53" t="s">
        <v>9</v>
      </c>
      <c r="D5" s="6" t="s">
        <v>10</v>
      </c>
      <c r="E5" s="7" t="s">
        <v>11</v>
      </c>
      <c r="F5" s="7" t="s">
        <v>12</v>
      </c>
      <c r="G5" s="7" t="s">
        <v>13</v>
      </c>
      <c r="H5" s="7" t="s">
        <v>14</v>
      </c>
      <c r="I5" s="8" t="s">
        <v>15</v>
      </c>
      <c r="J5" s="9" t="s">
        <v>10</v>
      </c>
      <c r="K5" s="10" t="s">
        <v>11</v>
      </c>
      <c r="L5" s="10" t="s">
        <v>12</v>
      </c>
      <c r="M5" s="10" t="s">
        <v>13</v>
      </c>
      <c r="N5" s="10" t="s">
        <v>14</v>
      </c>
      <c r="O5" s="11" t="s">
        <v>16</v>
      </c>
      <c r="P5" s="12" t="s">
        <v>10</v>
      </c>
      <c r="Q5" s="13" t="s">
        <v>11</v>
      </c>
      <c r="R5" s="13" t="s">
        <v>12</v>
      </c>
      <c r="S5" s="13" t="s">
        <v>13</v>
      </c>
      <c r="T5" s="13" t="s">
        <v>14</v>
      </c>
      <c r="U5" s="14" t="s">
        <v>17</v>
      </c>
      <c r="V5" s="15"/>
      <c r="W5" s="66"/>
      <c r="X5" s="55"/>
    </row>
    <row r="6" spans="1:24">
      <c r="A6" s="17" t="s">
        <v>18</v>
      </c>
      <c r="B6" s="18" t="s">
        <v>19</v>
      </c>
      <c r="C6" s="18" t="s">
        <v>20</v>
      </c>
      <c r="D6" s="19">
        <f>[1]Sheet3!J15</f>
        <v>19667745</v>
      </c>
      <c r="E6" s="20">
        <f>SUM([1]Sheet3!K15:S15)</f>
        <v>4279925.3311674455</v>
      </c>
      <c r="F6" s="20">
        <f>[1]Sheet3!C15</f>
        <v>2158601.9769209488</v>
      </c>
      <c r="G6" s="20">
        <f>SUM([1]Sheet3!D15:I15)</f>
        <v>9617892.633266896</v>
      </c>
      <c r="H6" s="20">
        <f>SUM([1]Sheet3!T15:AD15)</f>
        <v>1221777.799095179</v>
      </c>
      <c r="I6" s="21">
        <f>SUM(D6:H6)</f>
        <v>36945942.740450464</v>
      </c>
      <c r="J6" s="22">
        <f>[1]Sheet3!J28</f>
        <v>25270638.709677421</v>
      </c>
      <c r="K6" s="23">
        <f>SUM([1]Sheet3!K28:S28)</f>
        <v>4353162.4865174675</v>
      </c>
      <c r="L6" s="23">
        <f>[1]Sheet3!C28</f>
        <v>2678196.0992528372</v>
      </c>
      <c r="M6" s="23">
        <f>SUM([1]Sheet3!D28:I28)</f>
        <v>12088893.720344381</v>
      </c>
      <c r="N6" s="23">
        <f>SUM([1]Sheet3!T28:AD28)</f>
        <v>510000.84692523314</v>
      </c>
      <c r="O6" s="21">
        <f>SUM(J6:N6)</f>
        <v>44900891.862717345</v>
      </c>
      <c r="P6" s="24">
        <f>J6/D6</f>
        <v>1.2848772805259281</v>
      </c>
      <c r="Q6" s="25">
        <f t="shared" ref="Q6:U12" si="0">K6/E6</f>
        <v>1.0171117834268488</v>
      </c>
      <c r="R6" s="25">
        <f t="shared" si="0"/>
        <v>1.2407086289585645</v>
      </c>
      <c r="S6" s="25">
        <f t="shared" si="0"/>
        <v>1.2569171003771296</v>
      </c>
      <c r="T6" s="25">
        <f t="shared" si="0"/>
        <v>0.41742520391427007</v>
      </c>
      <c r="U6" s="26">
        <f t="shared" si="0"/>
        <v>1.2153131990202908</v>
      </c>
      <c r="W6" s="27">
        <f>D6/I6</f>
        <v>0.53233842585011815</v>
      </c>
      <c r="X6" s="27">
        <f t="shared" ref="X6:X12" si="1">J6/O6</f>
        <v>0.56280928198355995</v>
      </c>
    </row>
    <row r="7" spans="1:24">
      <c r="A7" s="17" t="s">
        <v>21</v>
      </c>
      <c r="B7" s="28" t="s">
        <v>22</v>
      </c>
      <c r="C7" s="28" t="s">
        <v>23</v>
      </c>
      <c r="D7" s="19">
        <f>[1]Sheet3!J38</f>
        <v>418544.13740000001</v>
      </c>
      <c r="E7" s="20">
        <f>SUM([1]Sheet3!K38:S38)</f>
        <v>1343805.4880352546</v>
      </c>
      <c r="F7" s="20">
        <f>[1]Sheet3!C38</f>
        <v>16720503.151558375</v>
      </c>
      <c r="G7" s="20">
        <f>SUM([1]Sheet3!D38:I38)</f>
        <v>3380118.0565011404</v>
      </c>
      <c r="H7" s="20">
        <f>SUM([1]Sheet3!T38:AD38)</f>
        <v>719427.99950764712</v>
      </c>
      <c r="I7" s="21">
        <f>SUM(D7:H7)</f>
        <v>22582398.833002415</v>
      </c>
      <c r="J7" s="22">
        <f>[1]Sheet3!J52</f>
        <v>411024.69341935485</v>
      </c>
      <c r="K7" s="23">
        <f>SUM([1]Sheet3!K52:S52)</f>
        <v>1223473.6973498634</v>
      </c>
      <c r="L7" s="23">
        <f>[1]Sheet3!C52</f>
        <v>0</v>
      </c>
      <c r="M7" s="23">
        <f>SUM([1]Sheet3!D52:I52)</f>
        <v>3845313.6212917934</v>
      </c>
      <c r="N7" s="23">
        <f>SUM([1]Sheet3!T52:AD52)</f>
        <v>277634.46323972347</v>
      </c>
      <c r="O7" s="21">
        <f t="shared" ref="O7:O14" si="2">SUM(J7:N7)</f>
        <v>5757446.4753007349</v>
      </c>
      <c r="P7" s="24">
        <f>J7/D7</f>
        <v>0.9820342866887205</v>
      </c>
      <c r="Q7" s="25">
        <f t="shared" si="0"/>
        <v>0.91045445806198821</v>
      </c>
      <c r="R7" s="25">
        <f t="shared" si="0"/>
        <v>0</v>
      </c>
      <c r="S7" s="25">
        <f t="shared" si="0"/>
        <v>1.1376270168717688</v>
      </c>
      <c r="T7" s="25">
        <f t="shared" si="0"/>
        <v>0.38591000549009402</v>
      </c>
      <c r="U7" s="26">
        <f t="shared" si="0"/>
        <v>0.25495282931973889</v>
      </c>
      <c r="W7" s="27">
        <f t="shared" ref="W7:W14" si="3">D7/I7</f>
        <v>1.8534086679415581E-2</v>
      </c>
      <c r="X7" s="27">
        <f t="shared" si="1"/>
        <v>7.1390102397414876E-2</v>
      </c>
    </row>
    <row r="8" spans="1:24">
      <c r="A8" s="17" t="s">
        <v>24</v>
      </c>
      <c r="B8" s="18" t="s">
        <v>19</v>
      </c>
      <c r="C8" s="18" t="s">
        <v>25</v>
      </c>
      <c r="D8" s="19">
        <f>[1]Sheet3!J61</f>
        <v>381288.99999999994</v>
      </c>
      <c r="E8" s="20">
        <f>SUM([1]Sheet3!K61:S61)</f>
        <v>1398907.6614336758</v>
      </c>
      <c r="F8" s="20">
        <f>[1]Sheet3!C61</f>
        <v>7450550.6107554305</v>
      </c>
      <c r="G8" s="20">
        <f>SUM([1]Sheet3!D61:I61)</f>
        <v>2996109.9619327178</v>
      </c>
      <c r="H8" s="20">
        <f>SUM([1]Sheet3!T61:AD61)</f>
        <v>348984.14053033083</v>
      </c>
      <c r="I8" s="21">
        <f>SUM(D8:H8)</f>
        <v>12575841.374652157</v>
      </c>
      <c r="J8" s="22">
        <f>[1]Sheet3!J76</f>
        <v>368989.35483870958</v>
      </c>
      <c r="K8" s="23">
        <f>SUM([1]Sheet3!K76:S76)</f>
        <v>1410402.4881024633</v>
      </c>
      <c r="L8" s="23">
        <f>[1]Sheet3!C76</f>
        <v>0</v>
      </c>
      <c r="M8" s="23">
        <f>SUM([1]Sheet3!D76:I76)</f>
        <v>3769062.8574283454</v>
      </c>
      <c r="N8" s="23">
        <f>SUM([1]Sheet3!T76:AD76)</f>
        <v>297102.55620167864</v>
      </c>
      <c r="O8" s="21">
        <f t="shared" si="2"/>
        <v>5845557.256571197</v>
      </c>
      <c r="P8" s="24">
        <f>J8/D8</f>
        <v>0.96774193548387089</v>
      </c>
      <c r="Q8" s="25">
        <f t="shared" si="0"/>
        <v>1.0082170017261947</v>
      </c>
      <c r="R8" s="25">
        <f t="shared" si="0"/>
        <v>0</v>
      </c>
      <c r="S8" s="25">
        <f t="shared" si="0"/>
        <v>1.2579854896236899</v>
      </c>
      <c r="T8" s="25">
        <f t="shared" si="0"/>
        <v>0.8513354095409299</v>
      </c>
      <c r="U8" s="26">
        <f t="shared" si="0"/>
        <v>0.46482434712905107</v>
      </c>
      <c r="W8" s="27">
        <f t="shared" si="3"/>
        <v>3.0319164232504185E-2</v>
      </c>
      <c r="X8" s="27">
        <f t="shared" si="1"/>
        <v>6.3123041763711349E-2</v>
      </c>
    </row>
    <row r="9" spans="1:24">
      <c r="A9" s="17" t="s">
        <v>26</v>
      </c>
      <c r="B9" s="29" t="s">
        <v>27</v>
      </c>
      <c r="C9" s="29" t="s">
        <v>28</v>
      </c>
      <c r="D9" s="19">
        <f>[1]Sheet3!J85</f>
        <v>718072</v>
      </c>
      <c r="E9" s="20">
        <f>SUM([1]Sheet3!K85:S85)</f>
        <v>1972124.6487719223</v>
      </c>
      <c r="F9" s="20">
        <f>[1]Sheet3!C85</f>
        <v>1365693.8272654847</v>
      </c>
      <c r="G9" s="20">
        <f>SUM([1]Sheet3!D85:I85)</f>
        <v>19944493.244576756</v>
      </c>
      <c r="H9" s="20">
        <f>SUM([1]Sheet3!T85:AD85)</f>
        <v>457862.37370507908</v>
      </c>
      <c r="I9" s="21">
        <f>SUM(D9:H9)</f>
        <v>24458246.094319239</v>
      </c>
      <c r="J9" s="22">
        <f>[1]Sheet3!J96</f>
        <v>788180.64516129042</v>
      </c>
      <c r="K9" s="23">
        <f>SUM([1]Sheet3!K96:S96)</f>
        <v>1050550.1510414171</v>
      </c>
      <c r="L9" s="23">
        <f>[1]Sheet3!C96</f>
        <v>1762185.5835683674</v>
      </c>
      <c r="M9" s="23">
        <f>SUM([1]Sheet3!D96:I96)</f>
        <v>25393925.954882503</v>
      </c>
      <c r="N9" s="23">
        <f>SUM([1]Sheet3!T96:AD96)</f>
        <v>149490.63270371794</v>
      </c>
      <c r="O9" s="21">
        <f t="shared" si="2"/>
        <v>29144332.967357296</v>
      </c>
      <c r="P9" s="24">
        <f>J9/D9</f>
        <v>1.0976345619398757</v>
      </c>
      <c r="Q9" s="25">
        <f t="shared" si="0"/>
        <v>0.53269967073106339</v>
      </c>
      <c r="R9" s="25">
        <f t="shared" si="0"/>
        <v>1.2903225806451613</v>
      </c>
      <c r="S9" s="25">
        <f t="shared" si="0"/>
        <v>1.273229940890453</v>
      </c>
      <c r="T9" s="25">
        <f t="shared" si="0"/>
        <v>0.32649687174340447</v>
      </c>
      <c r="U9" s="26">
        <f t="shared" si="0"/>
        <v>1.1915953766662959</v>
      </c>
      <c r="W9" s="27">
        <f t="shared" si="3"/>
        <v>2.9359096201374064E-2</v>
      </c>
      <c r="X9" s="27">
        <f t="shared" si="1"/>
        <v>2.7044044756285249E-2</v>
      </c>
    </row>
    <row r="10" spans="1:24">
      <c r="A10" s="17" t="s">
        <v>29</v>
      </c>
      <c r="B10" s="29" t="s">
        <v>27</v>
      </c>
      <c r="C10" s="29" t="s">
        <v>30</v>
      </c>
      <c r="D10" s="19">
        <f>[1]Sheet3!J107</f>
        <v>844462</v>
      </c>
      <c r="E10" s="20">
        <f>SUM([1]Sheet3!K107:S107)</f>
        <v>3091428.9363594712</v>
      </c>
      <c r="F10" s="20">
        <f>[1]Sheet3!C107</f>
        <v>2725850.8139993735</v>
      </c>
      <c r="G10" s="20">
        <f>SUM([1]Sheet3!D107:I107)</f>
        <v>26324470.532485355</v>
      </c>
      <c r="H10" s="20">
        <f>SUM([1]Sheet3!T107:AD107)</f>
        <v>805187.47524324281</v>
      </c>
      <c r="I10" s="21">
        <f>SUM(D10:H10)</f>
        <v>33791399.758087441</v>
      </c>
      <c r="J10" s="22">
        <f>[1]Sheet3!J119</f>
        <v>964628.38709677418</v>
      </c>
      <c r="K10" s="23">
        <f>SUM([1]Sheet3!K119:S119)</f>
        <v>2975092.304110622</v>
      </c>
      <c r="L10" s="23">
        <f>[1]Sheet3!C119</f>
        <v>3392226.8567733853</v>
      </c>
      <c r="M10" s="23">
        <f>SUM([1]Sheet3!D119:I119)</f>
        <v>33592058.751594007</v>
      </c>
      <c r="N10" s="23">
        <f>SUM([1]Sheet3!T119:AD119)</f>
        <v>338801.86330626125</v>
      </c>
      <c r="O10" s="21">
        <f t="shared" si="2"/>
        <v>41262808.162881054</v>
      </c>
      <c r="P10" s="24">
        <f>J10/D10</f>
        <v>1.1422993421809082</v>
      </c>
      <c r="Q10" s="25">
        <f t="shared" si="0"/>
        <v>0.96236800694961167</v>
      </c>
      <c r="R10" s="25">
        <f t="shared" si="0"/>
        <v>1.244465338804182</v>
      </c>
      <c r="S10" s="25">
        <f t="shared" si="0"/>
        <v>1.2760772798883147</v>
      </c>
      <c r="T10" s="25">
        <f t="shared" si="0"/>
        <v>0.42077388648390368</v>
      </c>
      <c r="U10" s="26">
        <f t="shared" si="0"/>
        <v>1.2211038447143774</v>
      </c>
      <c r="W10" s="27">
        <f t="shared" si="3"/>
        <v>2.4990441533807469E-2</v>
      </c>
      <c r="X10" s="27">
        <f t="shared" si="1"/>
        <v>2.3377671807720754E-2</v>
      </c>
    </row>
    <row r="11" spans="1:24">
      <c r="A11" s="17" t="s">
        <v>31</v>
      </c>
      <c r="B11" s="29" t="s">
        <v>27</v>
      </c>
      <c r="C11" s="29" t="s">
        <v>30</v>
      </c>
      <c r="D11" s="19">
        <f>[1]Sheet3!J127</f>
        <v>1841449</v>
      </c>
      <c r="E11" s="20">
        <f>SUM([1]Sheet3!K127:S127)</f>
        <v>4206803.6939722681</v>
      </c>
      <c r="F11" s="20">
        <f>[1]Sheet3!C127</f>
        <v>2060327.6371199638</v>
      </c>
      <c r="G11" s="20">
        <f>SUM([1]Sheet3!D127:I127)</f>
        <v>36219703.26577197</v>
      </c>
      <c r="H11" s="20">
        <f>SUM([1]Sheet3!T127:AD127)</f>
        <v>1155627.941503641</v>
      </c>
      <c r="I11" s="21">
        <f t="shared" ref="I11:I12" si="4">SUM(D11:H11)</f>
        <v>45483911.538367845</v>
      </c>
      <c r="J11" s="22">
        <f>[1]Sheet3!J139</f>
        <v>2376063.2258064514</v>
      </c>
      <c r="K11" s="23">
        <f>SUM([1]Sheet3!K139:S139)</f>
        <v>5131109.8200179646</v>
      </c>
      <c r="L11" s="23">
        <f>[1]Sheet3!C139</f>
        <v>2658487.2737031793</v>
      </c>
      <c r="M11" s="23">
        <f>SUM([1]Sheet3!D139:I139)</f>
        <v>46735100.988092855</v>
      </c>
      <c r="N11" s="23">
        <f>SUM([1]Sheet3!T139:AD139)</f>
        <v>1083783.410045174</v>
      </c>
      <c r="O11" s="21">
        <f t="shared" si="2"/>
        <v>57984544.717665628</v>
      </c>
      <c r="P11" s="24">
        <f t="shared" ref="P11:P12" si="5">J11/D11</f>
        <v>1.2903225806451613</v>
      </c>
      <c r="Q11" s="25">
        <f t="shared" si="0"/>
        <v>1.2197169616852079</v>
      </c>
      <c r="R11" s="25">
        <f t="shared" si="0"/>
        <v>1.2903225806451615</v>
      </c>
      <c r="S11" s="25">
        <f t="shared" si="0"/>
        <v>1.290322580645161</v>
      </c>
      <c r="T11" s="25">
        <f t="shared" si="0"/>
        <v>0.93783074216344509</v>
      </c>
      <c r="U11" s="26">
        <f t="shared" si="0"/>
        <v>1.2748363708506667</v>
      </c>
      <c r="W11" s="27">
        <f t="shared" si="3"/>
        <v>4.0485722043642841E-2</v>
      </c>
      <c r="X11" s="27">
        <f t="shared" si="1"/>
        <v>4.0977526638793414E-2</v>
      </c>
    </row>
    <row r="12" spans="1:24">
      <c r="A12" s="17" t="s">
        <v>32</v>
      </c>
      <c r="B12" s="28" t="s">
        <v>22</v>
      </c>
      <c r="C12" s="28" t="s">
        <v>33</v>
      </c>
      <c r="D12" s="19">
        <f>[1]Sheet3!J148</f>
        <v>2663940</v>
      </c>
      <c r="E12" s="20">
        <f>SUM([1]Sheet3!K148:S148)</f>
        <v>558812.95950358105</v>
      </c>
      <c r="F12" s="20">
        <f>[1]Sheet3!C148</f>
        <v>235068.33626275789</v>
      </c>
      <c r="G12" s="20">
        <f>SUM([1]Sheet3!D148:I148)</f>
        <v>1219096.4914153654</v>
      </c>
      <c r="H12" s="20">
        <f>SUM([1]Sheet3!T148:AD148)</f>
        <v>116247.35029828714</v>
      </c>
      <c r="I12" s="21">
        <f t="shared" si="4"/>
        <v>4793165.1374799917</v>
      </c>
      <c r="J12" s="22">
        <f>[1]Sheet3!J158</f>
        <v>3387341.9354838706</v>
      </c>
      <c r="K12" s="23">
        <f>SUM([1]Sheet3!K158:S158)</f>
        <v>472192.45907677058</v>
      </c>
      <c r="L12" s="23">
        <f>[1]Sheet3!C158</f>
        <v>303313.98227452632</v>
      </c>
      <c r="M12" s="23">
        <f>SUM([1]Sheet3!D158:I158)</f>
        <v>1473027.7308585362</v>
      </c>
      <c r="N12" s="23">
        <f>SUM([1]Sheet3!T158:AD158)</f>
        <v>92107.026031526068</v>
      </c>
      <c r="O12" s="21">
        <f t="shared" si="2"/>
        <v>5727983.1337252297</v>
      </c>
      <c r="P12" s="24">
        <f t="shared" si="5"/>
        <v>1.2715533891468542</v>
      </c>
      <c r="Q12" s="25">
        <f t="shared" si="0"/>
        <v>0.84499196206229832</v>
      </c>
      <c r="R12" s="25">
        <f t="shared" si="0"/>
        <v>1.2903225806451613</v>
      </c>
      <c r="S12" s="25">
        <f t="shared" si="0"/>
        <v>1.2082946191965149</v>
      </c>
      <c r="T12" s="25">
        <f t="shared" si="0"/>
        <v>0.79233656332967817</v>
      </c>
      <c r="U12" s="26">
        <f t="shared" si="0"/>
        <v>1.1950314603048955</v>
      </c>
      <c r="W12" s="27">
        <f t="shared" si="3"/>
        <v>0.55577889006356407</v>
      </c>
      <c r="X12" s="27">
        <f t="shared" si="1"/>
        <v>0.59136730266188675</v>
      </c>
    </row>
    <row r="13" spans="1:24">
      <c r="A13" s="30"/>
      <c r="B13" s="31"/>
      <c r="C13" s="31"/>
      <c r="D13" s="19"/>
      <c r="E13" s="20"/>
      <c r="F13" s="20"/>
      <c r="G13" s="20"/>
      <c r="H13" s="20"/>
      <c r="I13" s="21"/>
      <c r="J13" s="31"/>
      <c r="O13" s="21">
        <f t="shared" si="2"/>
        <v>0</v>
      </c>
      <c r="P13" s="31"/>
      <c r="U13" s="32"/>
      <c r="W13" s="30"/>
      <c r="X13" s="30"/>
    </row>
    <row r="14" spans="1:24">
      <c r="A14" s="33" t="s">
        <v>34</v>
      </c>
      <c r="B14" s="34"/>
      <c r="C14" s="34"/>
      <c r="D14" s="35">
        <f>SUM(D6:D12)</f>
        <v>26535501.137400001</v>
      </c>
      <c r="E14" s="36">
        <f t="shared" ref="E14:N14" si="6">SUM(E6:E12)</f>
        <v>16851808.71924362</v>
      </c>
      <c r="F14" s="36">
        <f t="shared" si="6"/>
        <v>32716596.353882335</v>
      </c>
      <c r="G14" s="36">
        <f t="shared" si="6"/>
        <v>99701884.185950205</v>
      </c>
      <c r="H14" s="36">
        <f t="shared" si="6"/>
        <v>4825115.0798834069</v>
      </c>
      <c r="I14" s="37">
        <f t="shared" si="6"/>
        <v>180630905.47635955</v>
      </c>
      <c r="J14" s="38">
        <f t="shared" si="6"/>
        <v>33566866.951483876</v>
      </c>
      <c r="K14" s="39">
        <f t="shared" si="6"/>
        <v>16615983.406216566</v>
      </c>
      <c r="L14" s="39">
        <f t="shared" si="6"/>
        <v>10794409.795572298</v>
      </c>
      <c r="M14" s="39">
        <f t="shared" si="6"/>
        <v>126897383.62449242</v>
      </c>
      <c r="N14" s="39">
        <f t="shared" si="6"/>
        <v>2748920.7984533147</v>
      </c>
      <c r="O14" s="37">
        <f t="shared" si="2"/>
        <v>190623564.57621846</v>
      </c>
      <c r="P14" s="40">
        <f t="shared" ref="P14:U14" si="7">J14/D14</f>
        <v>1.2649795750106878</v>
      </c>
      <c r="Q14" s="41">
        <f t="shared" si="7"/>
        <v>0.98600593461770325</v>
      </c>
      <c r="R14" s="41">
        <f t="shared" si="7"/>
        <v>0.32993682101932259</v>
      </c>
      <c r="S14" s="41">
        <f t="shared" si="7"/>
        <v>1.272768159404299</v>
      </c>
      <c r="T14" s="41">
        <f t="shared" si="7"/>
        <v>0.56971092977946947</v>
      </c>
      <c r="U14" s="42">
        <f t="shared" si="7"/>
        <v>1.0553208714395041</v>
      </c>
      <c r="W14" s="43">
        <f t="shared" si="3"/>
        <v>0.14690454586063564</v>
      </c>
      <c r="X14" s="43">
        <f>J14/O14</f>
        <v>0.17608980834089158</v>
      </c>
    </row>
    <row r="15" spans="1:24">
      <c r="D15" s="44"/>
      <c r="E15" s="44"/>
      <c r="F15" s="44"/>
      <c r="G15" s="44"/>
      <c r="H15" s="44"/>
      <c r="I15" s="44"/>
      <c r="X15" s="45"/>
    </row>
    <row r="16" spans="1:24">
      <c r="X16" s="45"/>
    </row>
    <row r="17" spans="1:24">
      <c r="A17" s="2" t="s">
        <v>35</v>
      </c>
      <c r="B17" s="2"/>
      <c r="C17" s="2"/>
      <c r="X17" s="45"/>
    </row>
    <row r="18" spans="1:24">
      <c r="A18" s="56" t="s">
        <v>2</v>
      </c>
      <c r="B18" s="58" t="s">
        <v>3</v>
      </c>
      <c r="C18" s="53"/>
      <c r="D18" s="59" t="s">
        <v>4</v>
      </c>
      <c r="E18" s="60"/>
      <c r="F18" s="60"/>
      <c r="G18" s="60"/>
      <c r="H18" s="60"/>
      <c r="I18" s="61"/>
      <c r="J18" s="62" t="s">
        <v>5</v>
      </c>
      <c r="K18" s="63"/>
      <c r="L18" s="63"/>
      <c r="M18" s="63"/>
      <c r="N18" s="63"/>
      <c r="O18" s="3"/>
      <c r="P18" s="64" t="s">
        <v>6</v>
      </c>
      <c r="Q18" s="65"/>
      <c r="R18" s="65"/>
      <c r="S18" s="65"/>
      <c r="T18" s="65"/>
      <c r="U18" s="4"/>
      <c r="V18" s="5"/>
      <c r="W18" s="66" t="s">
        <v>7</v>
      </c>
      <c r="X18" s="54" t="s">
        <v>8</v>
      </c>
    </row>
    <row r="19" spans="1:24" s="16" customFormat="1" ht="43.5">
      <c r="A19" s="57"/>
      <c r="B19" s="58"/>
      <c r="C19" s="53" t="s">
        <v>9</v>
      </c>
      <c r="D19" s="6" t="s">
        <v>10</v>
      </c>
      <c r="E19" s="7" t="s">
        <v>11</v>
      </c>
      <c r="F19" s="7" t="s">
        <v>12</v>
      </c>
      <c r="G19" s="7" t="s">
        <v>13</v>
      </c>
      <c r="H19" s="7" t="s">
        <v>14</v>
      </c>
      <c r="I19" s="8" t="s">
        <v>15</v>
      </c>
      <c r="J19" s="9" t="s">
        <v>10</v>
      </c>
      <c r="K19" s="10" t="s">
        <v>11</v>
      </c>
      <c r="L19" s="10" t="s">
        <v>12</v>
      </c>
      <c r="M19" s="10" t="s">
        <v>13</v>
      </c>
      <c r="N19" s="10" t="s">
        <v>14</v>
      </c>
      <c r="O19" s="11" t="s">
        <v>16</v>
      </c>
      <c r="P19" s="12" t="s">
        <v>10</v>
      </c>
      <c r="Q19" s="13" t="s">
        <v>11</v>
      </c>
      <c r="R19" s="13" t="s">
        <v>12</v>
      </c>
      <c r="S19" s="13" t="s">
        <v>13</v>
      </c>
      <c r="T19" s="13" t="s">
        <v>14</v>
      </c>
      <c r="U19" s="14" t="s">
        <v>17</v>
      </c>
      <c r="V19" s="15"/>
      <c r="W19" s="66"/>
      <c r="X19" s="55"/>
    </row>
    <row r="20" spans="1:24">
      <c r="A20" s="17" t="s">
        <v>18</v>
      </c>
      <c r="B20" s="18" t="s">
        <v>19</v>
      </c>
      <c r="C20" s="18" t="s">
        <v>20</v>
      </c>
      <c r="D20" s="19">
        <f t="shared" ref="D20:H26" si="8">D6</f>
        <v>19667745</v>
      </c>
      <c r="E20" s="20">
        <f>E6</f>
        <v>4279925.3311674455</v>
      </c>
      <c r="F20" s="20">
        <f>F6</f>
        <v>2158601.9769209488</v>
      </c>
      <c r="G20" s="20">
        <f>G6</f>
        <v>9617892.633266896</v>
      </c>
      <c r="H20" s="20">
        <f>H6</f>
        <v>1221777.799095179</v>
      </c>
      <c r="I20" s="46">
        <f>SUM(D20:H20)</f>
        <v>36945942.740450464</v>
      </c>
      <c r="J20" s="19">
        <f t="shared" ref="J20:N22" si="9">J6</f>
        <v>25270638.709677421</v>
      </c>
      <c r="K20" s="20">
        <f t="shared" si="9"/>
        <v>4353162.4865174675</v>
      </c>
      <c r="L20" s="20">
        <f t="shared" si="9"/>
        <v>2678196.0992528372</v>
      </c>
      <c r="M20" s="23">
        <f t="shared" si="9"/>
        <v>12088893.720344381</v>
      </c>
      <c r="N20" s="23">
        <f t="shared" si="9"/>
        <v>510000.84692523314</v>
      </c>
      <c r="O20" s="21">
        <f>SUM(J20:N20)</f>
        <v>44900891.862717345</v>
      </c>
      <c r="P20" s="24">
        <f>J20/D20</f>
        <v>1.2848772805259281</v>
      </c>
      <c r="Q20" s="25">
        <f t="shared" ref="Q20:U26" si="10">K20/E20</f>
        <v>1.0171117834268488</v>
      </c>
      <c r="R20" s="25">
        <f t="shared" si="10"/>
        <v>1.2407086289585645</v>
      </c>
      <c r="S20" s="25">
        <f t="shared" si="10"/>
        <v>1.2569171003771296</v>
      </c>
      <c r="T20" s="25">
        <f t="shared" si="10"/>
        <v>0.41742520391427007</v>
      </c>
      <c r="U20" s="26">
        <f t="shared" si="10"/>
        <v>1.2153131990202908</v>
      </c>
      <c r="W20" s="27">
        <f>D20/I20</f>
        <v>0.53233842585011815</v>
      </c>
      <c r="X20" s="27">
        <f t="shared" ref="X20:X26" si="11">J20/O20</f>
        <v>0.56280928198355995</v>
      </c>
    </row>
    <row r="21" spans="1:24">
      <c r="A21" s="17" t="s">
        <v>21</v>
      </c>
      <c r="B21" s="28" t="s">
        <v>22</v>
      </c>
      <c r="C21" s="28" t="s">
        <v>23</v>
      </c>
      <c r="D21" s="19">
        <f t="shared" si="8"/>
        <v>418544.13740000001</v>
      </c>
      <c r="E21" s="20">
        <f t="shared" si="8"/>
        <v>1343805.4880352546</v>
      </c>
      <c r="F21" s="20">
        <f t="shared" si="8"/>
        <v>16720503.151558375</v>
      </c>
      <c r="G21" s="20">
        <f t="shared" si="8"/>
        <v>3380118.0565011404</v>
      </c>
      <c r="H21" s="20">
        <f t="shared" si="8"/>
        <v>719427.99950764712</v>
      </c>
      <c r="I21" s="46">
        <f>SUM(D21:H21)</f>
        <v>22582398.833002415</v>
      </c>
      <c r="J21" s="19">
        <f t="shared" si="9"/>
        <v>411024.69341935485</v>
      </c>
      <c r="K21" s="20">
        <f t="shared" si="9"/>
        <v>1223473.6973498634</v>
      </c>
      <c r="L21" s="20">
        <f t="shared" si="9"/>
        <v>0</v>
      </c>
      <c r="M21" s="23">
        <f t="shared" si="9"/>
        <v>3845313.6212917934</v>
      </c>
      <c r="N21" s="23">
        <f t="shared" si="9"/>
        <v>277634.46323972347</v>
      </c>
      <c r="O21" s="21">
        <f t="shared" ref="O21:O28" si="12">SUM(J21:N21)</f>
        <v>5757446.4753007349</v>
      </c>
      <c r="P21" s="24">
        <f>J21/D21</f>
        <v>0.9820342866887205</v>
      </c>
      <c r="Q21" s="25">
        <f t="shared" si="10"/>
        <v>0.91045445806198821</v>
      </c>
      <c r="R21" s="25">
        <f t="shared" si="10"/>
        <v>0</v>
      </c>
      <c r="S21" s="25">
        <f t="shared" si="10"/>
        <v>1.1376270168717688</v>
      </c>
      <c r="T21" s="25">
        <f t="shared" si="10"/>
        <v>0.38591000549009402</v>
      </c>
      <c r="U21" s="26">
        <f t="shared" si="10"/>
        <v>0.25495282931973889</v>
      </c>
      <c r="W21" s="27">
        <f t="shared" ref="W21:W28" si="13">D21/I21</f>
        <v>1.8534086679415581E-2</v>
      </c>
      <c r="X21" s="27">
        <f t="shared" si="11"/>
        <v>7.1390102397414876E-2</v>
      </c>
    </row>
    <row r="22" spans="1:24">
      <c r="A22" s="17" t="s">
        <v>24</v>
      </c>
      <c r="B22" s="18" t="s">
        <v>19</v>
      </c>
      <c r="C22" s="18" t="s">
        <v>25</v>
      </c>
      <c r="D22" s="19">
        <f t="shared" si="8"/>
        <v>381288.99999999994</v>
      </c>
      <c r="E22" s="20">
        <f t="shared" si="8"/>
        <v>1398907.6614336758</v>
      </c>
      <c r="F22" s="20">
        <f t="shared" si="8"/>
        <v>7450550.6107554305</v>
      </c>
      <c r="G22" s="20">
        <f t="shared" si="8"/>
        <v>2996109.9619327178</v>
      </c>
      <c r="H22" s="20">
        <f t="shared" si="8"/>
        <v>348984.14053033083</v>
      </c>
      <c r="I22" s="46">
        <f>SUM(D22:H22)</f>
        <v>12575841.374652157</v>
      </c>
      <c r="J22" s="19">
        <f t="shared" si="9"/>
        <v>368989.35483870958</v>
      </c>
      <c r="K22" s="20">
        <f t="shared" si="9"/>
        <v>1410402.4881024633</v>
      </c>
      <c r="L22" s="20">
        <f t="shared" si="9"/>
        <v>0</v>
      </c>
      <c r="M22" s="23">
        <f t="shared" si="9"/>
        <v>3769062.8574283454</v>
      </c>
      <c r="N22" s="23">
        <f t="shared" si="9"/>
        <v>297102.55620167864</v>
      </c>
      <c r="O22" s="21">
        <f t="shared" si="12"/>
        <v>5845557.256571197</v>
      </c>
      <c r="P22" s="24">
        <f>J22/D22</f>
        <v>0.96774193548387089</v>
      </c>
      <c r="Q22" s="25">
        <f t="shared" si="10"/>
        <v>1.0082170017261947</v>
      </c>
      <c r="R22" s="25">
        <f t="shared" si="10"/>
        <v>0</v>
      </c>
      <c r="S22" s="25">
        <f t="shared" si="10"/>
        <v>1.2579854896236899</v>
      </c>
      <c r="T22" s="25">
        <f t="shared" si="10"/>
        <v>0.8513354095409299</v>
      </c>
      <c r="U22" s="26">
        <f t="shared" si="10"/>
        <v>0.46482434712905107</v>
      </c>
      <c r="W22" s="27">
        <f t="shared" si="13"/>
        <v>3.0319164232504185E-2</v>
      </c>
      <c r="X22" s="27">
        <f t="shared" si="11"/>
        <v>6.3123041763711349E-2</v>
      </c>
    </row>
    <row r="23" spans="1:24">
      <c r="A23" s="17" t="s">
        <v>26</v>
      </c>
      <c r="B23" s="29" t="s">
        <v>27</v>
      </c>
      <c r="C23" s="29" t="s">
        <v>28</v>
      </c>
      <c r="D23" s="19">
        <f t="shared" si="8"/>
        <v>718072</v>
      </c>
      <c r="E23" s="20">
        <f t="shared" si="8"/>
        <v>1972124.6487719223</v>
      </c>
      <c r="F23" s="20">
        <f t="shared" si="8"/>
        <v>1365693.8272654847</v>
      </c>
      <c r="G23" s="20">
        <f t="shared" si="8"/>
        <v>19944493.244576756</v>
      </c>
      <c r="H23" s="20">
        <f t="shared" si="8"/>
        <v>457862.37370507908</v>
      </c>
      <c r="I23" s="46">
        <f>SUM(D23:H23)</f>
        <v>24458246.094319239</v>
      </c>
      <c r="J23" s="19">
        <f t="shared" ref="J23:L25" si="14">J9</f>
        <v>788180.64516129042</v>
      </c>
      <c r="K23" s="20">
        <f t="shared" si="14"/>
        <v>1050550.1510414171</v>
      </c>
      <c r="L23" s="20">
        <f t="shared" si="14"/>
        <v>1762185.5835683674</v>
      </c>
      <c r="M23" s="23">
        <f>M9-[1]Sheet3!D96</f>
        <v>4355585.7724027745</v>
      </c>
      <c r="N23" s="23">
        <f>N9</f>
        <v>149490.63270371794</v>
      </c>
      <c r="O23" s="21">
        <f t="shared" si="12"/>
        <v>8105992.7848775676</v>
      </c>
      <c r="P23" s="24">
        <f>J23/D23</f>
        <v>1.0976345619398757</v>
      </c>
      <c r="Q23" s="25">
        <f t="shared" si="10"/>
        <v>0.53269967073106339</v>
      </c>
      <c r="R23" s="25">
        <f t="shared" si="10"/>
        <v>1.2903225806451613</v>
      </c>
      <c r="S23" s="25">
        <f>M23/G23</f>
        <v>0.2183853818189706</v>
      </c>
      <c r="T23" s="25">
        <f t="shared" si="10"/>
        <v>0.32649687174340447</v>
      </c>
      <c r="U23" s="26">
        <f t="shared" si="10"/>
        <v>0.33142167077795059</v>
      </c>
      <c r="W23" s="27">
        <f t="shared" si="13"/>
        <v>2.9359096201374064E-2</v>
      </c>
      <c r="X23" s="27">
        <f t="shared" si="11"/>
        <v>9.7234313683539145E-2</v>
      </c>
    </row>
    <row r="24" spans="1:24">
      <c r="A24" s="17" t="s">
        <v>29</v>
      </c>
      <c r="B24" s="29" t="s">
        <v>27</v>
      </c>
      <c r="C24" s="29" t="s">
        <v>30</v>
      </c>
      <c r="D24" s="19">
        <f t="shared" si="8"/>
        <v>844462</v>
      </c>
      <c r="E24" s="20">
        <f t="shared" si="8"/>
        <v>3091428.9363594712</v>
      </c>
      <c r="F24" s="20">
        <f t="shared" si="8"/>
        <v>2725850.8139993735</v>
      </c>
      <c r="G24" s="20">
        <f t="shared" si="8"/>
        <v>26324470.532485355</v>
      </c>
      <c r="H24" s="20">
        <f t="shared" si="8"/>
        <v>805187.47524324281</v>
      </c>
      <c r="I24" s="46">
        <f>SUM(D24:H24)</f>
        <v>33791399.758087441</v>
      </c>
      <c r="J24" s="19">
        <f t="shared" si="14"/>
        <v>964628.38709677418</v>
      </c>
      <c r="K24" s="20">
        <f t="shared" si="14"/>
        <v>2975092.304110622</v>
      </c>
      <c r="L24" s="20">
        <f t="shared" si="14"/>
        <v>3392226.8567733853</v>
      </c>
      <c r="M24" s="23">
        <f>M10-[1]Sheet3!E119</f>
        <v>7539451.3766790107</v>
      </c>
      <c r="N24" s="23">
        <f>N10</f>
        <v>338801.86330626125</v>
      </c>
      <c r="O24" s="21">
        <f t="shared" si="12"/>
        <v>15210200.787966054</v>
      </c>
      <c r="P24" s="24">
        <f>J24/D24</f>
        <v>1.1422993421809082</v>
      </c>
      <c r="Q24" s="25">
        <f t="shared" si="10"/>
        <v>0.96236800694961167</v>
      </c>
      <c r="R24" s="25">
        <f t="shared" si="10"/>
        <v>1.244465338804182</v>
      </c>
      <c r="S24" s="25">
        <f t="shared" si="10"/>
        <v>0.28640467307310336</v>
      </c>
      <c r="T24" s="25">
        <f t="shared" si="10"/>
        <v>0.42077388648390368</v>
      </c>
      <c r="U24" s="26">
        <f t="shared" si="10"/>
        <v>0.45012047138786343</v>
      </c>
      <c r="W24" s="27">
        <f t="shared" si="13"/>
        <v>2.4990441533807469E-2</v>
      </c>
      <c r="X24" s="27">
        <f t="shared" si="11"/>
        <v>6.3419832554739514E-2</v>
      </c>
    </row>
    <row r="25" spans="1:24">
      <c r="A25" s="17" t="s">
        <v>31</v>
      </c>
      <c r="B25" s="29" t="s">
        <v>27</v>
      </c>
      <c r="C25" s="29" t="s">
        <v>30</v>
      </c>
      <c r="D25" s="19">
        <f t="shared" si="8"/>
        <v>1841449</v>
      </c>
      <c r="E25" s="20">
        <f t="shared" si="8"/>
        <v>4206803.6939722681</v>
      </c>
      <c r="F25" s="20">
        <f t="shared" si="8"/>
        <v>2060327.6371199638</v>
      </c>
      <c r="G25" s="20">
        <f t="shared" si="8"/>
        <v>36219703.26577197</v>
      </c>
      <c r="H25" s="20">
        <f t="shared" si="8"/>
        <v>1155627.941503641</v>
      </c>
      <c r="I25" s="46">
        <f t="shared" ref="I25:I26" si="15">SUM(D25:H25)</f>
        <v>45483911.538367845</v>
      </c>
      <c r="J25" s="19">
        <f t="shared" si="14"/>
        <v>2376063.2258064514</v>
      </c>
      <c r="K25" s="20">
        <f t="shared" si="14"/>
        <v>5131109.8200179646</v>
      </c>
      <c r="L25" s="20">
        <f t="shared" si="14"/>
        <v>2658487.2737031793</v>
      </c>
      <c r="M25" s="23">
        <f>M11-[1]Sheet3!E139</f>
        <v>11407089.351240113</v>
      </c>
      <c r="N25" s="23">
        <f>N11</f>
        <v>1083783.410045174</v>
      </c>
      <c r="O25" s="21">
        <f t="shared" si="12"/>
        <v>22656533.080812883</v>
      </c>
      <c r="P25" s="24">
        <f t="shared" ref="P25:P26" si="16">J25/D25</f>
        <v>1.2903225806451613</v>
      </c>
      <c r="Q25" s="25">
        <f t="shared" si="10"/>
        <v>1.2197169616852079</v>
      </c>
      <c r="R25" s="25">
        <f t="shared" si="10"/>
        <v>1.2903225806451615</v>
      </c>
      <c r="S25" s="25">
        <f t="shared" si="10"/>
        <v>0.31494154625004733</v>
      </c>
      <c r="T25" s="25">
        <f t="shared" si="10"/>
        <v>0.93783074216344509</v>
      </c>
      <c r="U25" s="26">
        <f t="shared" si="10"/>
        <v>0.49812191420038748</v>
      </c>
      <c r="W25" s="27">
        <f t="shared" si="13"/>
        <v>4.0485722043642841E-2</v>
      </c>
      <c r="X25" s="27">
        <f t="shared" si="11"/>
        <v>0.1048732044453291</v>
      </c>
    </row>
    <row r="26" spans="1:24">
      <c r="A26" s="17" t="s">
        <v>32</v>
      </c>
      <c r="B26" s="28" t="s">
        <v>22</v>
      </c>
      <c r="C26" s="28" t="s">
        <v>33</v>
      </c>
      <c r="D26" s="19">
        <f t="shared" si="8"/>
        <v>2663940</v>
      </c>
      <c r="E26" s="20">
        <f t="shared" si="8"/>
        <v>558812.95950358105</v>
      </c>
      <c r="F26" s="20">
        <f t="shared" si="8"/>
        <v>235068.33626275789</v>
      </c>
      <c r="G26" s="20">
        <f t="shared" si="8"/>
        <v>1219096.4914153654</v>
      </c>
      <c r="H26" s="20">
        <f t="shared" si="8"/>
        <v>116247.35029828714</v>
      </c>
      <c r="I26" s="46">
        <f t="shared" si="15"/>
        <v>4793165.1374799917</v>
      </c>
      <c r="J26" s="19">
        <f>J12</f>
        <v>3387341.9354838706</v>
      </c>
      <c r="K26" s="20">
        <f>K12</f>
        <v>472192.45907677058</v>
      </c>
      <c r="L26" s="20">
        <f>L12</f>
        <v>303313.98227452632</v>
      </c>
      <c r="M26" s="23">
        <f>M12</f>
        <v>1473027.7308585362</v>
      </c>
      <c r="N26" s="23">
        <f>N12</f>
        <v>92107.026031526068</v>
      </c>
      <c r="O26" s="21">
        <f t="shared" si="12"/>
        <v>5727983.1337252297</v>
      </c>
      <c r="P26" s="24">
        <f t="shared" si="16"/>
        <v>1.2715533891468542</v>
      </c>
      <c r="Q26" s="25">
        <f t="shared" si="10"/>
        <v>0.84499196206229832</v>
      </c>
      <c r="R26" s="25">
        <f t="shared" si="10"/>
        <v>1.2903225806451613</v>
      </c>
      <c r="S26" s="25">
        <f t="shared" si="10"/>
        <v>1.2082946191965149</v>
      </c>
      <c r="T26" s="25">
        <f t="shared" si="10"/>
        <v>0.79233656332967817</v>
      </c>
      <c r="U26" s="26">
        <f t="shared" si="10"/>
        <v>1.1950314603048955</v>
      </c>
      <c r="W26" s="27">
        <f t="shared" si="13"/>
        <v>0.55577889006356407</v>
      </c>
      <c r="X26" s="27">
        <f t="shared" si="11"/>
        <v>0.59136730266188675</v>
      </c>
    </row>
    <row r="27" spans="1:24">
      <c r="A27" s="30"/>
      <c r="B27" s="31"/>
      <c r="C27" s="31"/>
      <c r="D27" s="19"/>
      <c r="E27" s="20"/>
      <c r="F27" s="20"/>
      <c r="G27" s="20"/>
      <c r="H27" s="20"/>
      <c r="I27" s="46"/>
      <c r="J27" s="31"/>
      <c r="O27" s="21">
        <f t="shared" si="12"/>
        <v>0</v>
      </c>
      <c r="P27" s="31"/>
      <c r="U27" s="32"/>
      <c r="W27" s="27"/>
      <c r="X27" s="27"/>
    </row>
    <row r="28" spans="1:24">
      <c r="A28" s="33" t="s">
        <v>34</v>
      </c>
      <c r="B28" s="34"/>
      <c r="C28" s="34"/>
      <c r="D28" s="35">
        <f>SUM(D20:D26)</f>
        <v>26535501.137400001</v>
      </c>
      <c r="E28" s="36">
        <f t="shared" ref="E28:N28" si="17">SUM(E20:E26)</f>
        <v>16851808.71924362</v>
      </c>
      <c r="F28" s="36">
        <f t="shared" si="17"/>
        <v>32716596.353882335</v>
      </c>
      <c r="G28" s="36">
        <f t="shared" si="17"/>
        <v>99701884.185950205</v>
      </c>
      <c r="H28" s="36">
        <f t="shared" si="17"/>
        <v>4825115.0798834069</v>
      </c>
      <c r="I28" s="47">
        <f t="shared" si="17"/>
        <v>180630905.47635955</v>
      </c>
      <c r="J28" s="35">
        <f t="shared" si="17"/>
        <v>33566866.951483876</v>
      </c>
      <c r="K28" s="36">
        <f t="shared" si="17"/>
        <v>16615983.406216566</v>
      </c>
      <c r="L28" s="36">
        <f t="shared" si="17"/>
        <v>10794409.795572298</v>
      </c>
      <c r="M28" s="39">
        <f t="shared" si="17"/>
        <v>44478424.430244952</v>
      </c>
      <c r="N28" s="39">
        <f t="shared" si="17"/>
        <v>2748920.7984533147</v>
      </c>
      <c r="O28" s="48">
        <f t="shared" si="12"/>
        <v>108204605.381971</v>
      </c>
      <c r="P28" s="40">
        <f t="shared" ref="P28:U28" si="18">J28/D28</f>
        <v>1.2649795750106878</v>
      </c>
      <c r="Q28" s="41">
        <f t="shared" si="18"/>
        <v>0.98600593461770325</v>
      </c>
      <c r="R28" s="41">
        <f t="shared" si="18"/>
        <v>0.32993682101932259</v>
      </c>
      <c r="S28" s="41">
        <f t="shared" si="18"/>
        <v>0.4461141812254012</v>
      </c>
      <c r="T28" s="41">
        <f t="shared" si="18"/>
        <v>0.56971092977946947</v>
      </c>
      <c r="U28" s="42">
        <f t="shared" si="18"/>
        <v>0.59903705346886227</v>
      </c>
      <c r="W28" s="43">
        <f t="shared" si="13"/>
        <v>0.14690454586063564</v>
      </c>
      <c r="X28" s="43">
        <f>J28/O28</f>
        <v>0.31021662001344696</v>
      </c>
    </row>
    <row r="30" spans="1:24">
      <c r="A30" s="49" t="s">
        <v>36</v>
      </c>
      <c r="B30" s="49"/>
      <c r="C30" s="49"/>
      <c r="D30" s="50"/>
      <c r="E30" s="50"/>
    </row>
    <row r="31" spans="1:24">
      <c r="A31" s="51" t="s">
        <v>4</v>
      </c>
      <c r="B31" s="51"/>
      <c r="C31" s="51"/>
      <c r="D31" s="52" t="s">
        <v>37</v>
      </c>
      <c r="E31" s="50"/>
    </row>
    <row r="32" spans="1:24">
      <c r="A32" s="51" t="s">
        <v>5</v>
      </c>
      <c r="B32" s="51"/>
      <c r="C32" s="51"/>
      <c r="D32" s="52" t="s">
        <v>38</v>
      </c>
      <c r="E32" s="50"/>
    </row>
    <row r="33" spans="1:5">
      <c r="A33" s="51"/>
      <c r="B33" s="51"/>
      <c r="C33" s="51"/>
      <c r="D33" s="52" t="s">
        <v>39</v>
      </c>
      <c r="E33" s="50"/>
    </row>
    <row r="34" spans="1:5">
      <c r="A34" s="51" t="s">
        <v>35</v>
      </c>
      <c r="B34" s="51"/>
      <c r="C34" s="51"/>
      <c r="D34" s="52" t="s">
        <v>40</v>
      </c>
      <c r="E34" s="50"/>
    </row>
  </sheetData>
  <mergeCells count="14">
    <mergeCell ref="X4:X5"/>
    <mergeCell ref="A18:A19"/>
    <mergeCell ref="B18:B19"/>
    <mergeCell ref="D18:I18"/>
    <mergeCell ref="J18:N18"/>
    <mergeCell ref="P18:T18"/>
    <mergeCell ref="W18:W19"/>
    <mergeCell ref="X18:X19"/>
    <mergeCell ref="A4:A5"/>
    <mergeCell ref="B4:B5"/>
    <mergeCell ref="D4:I4"/>
    <mergeCell ref="J4:N4"/>
    <mergeCell ref="P4:T4"/>
    <mergeCell ref="W4:W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60c395b-6be6-4532-9802-a883f79582ce" xsi:nil="true"/>
    <lcf76f155ced4ddcb4097134ff3c332f xmlns="d8027900-457c-46a0-b210-7c1968d86fcd">
      <Terms xmlns="http://schemas.microsoft.com/office/infopath/2007/PartnerControls"/>
    </lcf76f155ced4ddcb4097134ff3c332f>
    <Desc_x002e_ xmlns="d8027900-457c-46a0-b210-7c1968d86fc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F50C7E27C644A47B3ABC524C0BD1D3B" ma:contentTypeVersion="15" ma:contentTypeDescription="Create a new document." ma:contentTypeScope="" ma:versionID="a1e75712c8207b4565d64875ca5850ee">
  <xsd:schema xmlns:xsd="http://www.w3.org/2001/XMLSchema" xmlns:xs="http://www.w3.org/2001/XMLSchema" xmlns:p="http://schemas.microsoft.com/office/2006/metadata/properties" xmlns:ns2="d8027900-457c-46a0-b210-7c1968d86fcd" xmlns:ns3="e60c395b-6be6-4532-9802-a883f79582ce" targetNamespace="http://schemas.microsoft.com/office/2006/metadata/properties" ma:root="true" ma:fieldsID="66d57ae08b0a9fc25e14c2dab94d1a53" ns2:_="" ns3:_="">
    <xsd:import namespace="d8027900-457c-46a0-b210-7c1968d86fcd"/>
    <xsd:import namespace="e60c395b-6be6-4532-9802-a883f79582c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Desc_x002e_"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027900-457c-46a0-b210-7c1968d86f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Desc_x002e_" ma:index="21" nillable="true" ma:displayName="Desc." ma:format="Dropdown" ma:internalName="Desc_x002e_">
      <xsd:simpleType>
        <xsd:restriction base="dms:Text">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60c395b-6be6-4532-9802-a883f79582c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5a851bd-faab-4a0c-ae02-aca174c8b4c4}" ma:internalName="TaxCatchAll" ma:showField="CatchAllData" ma:web="e60c395b-6be6-4532-9802-a883f79582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831789-78C4-4B9E-B95F-7C6A6D389FF6}"/>
</file>

<file path=customXml/itemProps2.xml><?xml version="1.0" encoding="utf-8"?>
<ds:datastoreItem xmlns:ds="http://schemas.openxmlformats.org/officeDocument/2006/customXml" ds:itemID="{5A4956B7-3ECC-42A2-97CA-5277EB43B050}"/>
</file>

<file path=customXml/itemProps3.xml><?xml version="1.0" encoding="utf-8"?>
<ds:datastoreItem xmlns:ds="http://schemas.openxmlformats.org/officeDocument/2006/customXml" ds:itemID="{8A9CDC6D-03D3-40D6-A9E5-219684E253A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Judith Grant</dc:creator>
  <cp:keywords/>
  <dc:description/>
  <cp:lastModifiedBy/>
  <cp:revision/>
  <dcterms:created xsi:type="dcterms:W3CDTF">2023-11-01T12:36:31Z</dcterms:created>
  <dcterms:modified xsi:type="dcterms:W3CDTF">2026-02-05T16:02:07Z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0x0101002F50C7E27C644A47B3ABC524C0BD1D3B</vt:lpwstr>
  </property>
  <property fmtid="{D5CDD505-2E9C-101B-9397-08002B2CF9AE}" pid="3" name="MediaServiceImageTags">
    <vt:lpwstr/>
  </property>
</Properties>
</file>