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fileSharing readOnlyRecommended="1"/>
  <workbookPr defaultThemeVersion="166925"/>
  <mc:AlternateContent xmlns:mc="http://schemas.openxmlformats.org/markup-compatibility/2006">
    <mc:Choice Requires="x15">
      <x15ac:absPath xmlns:x15ac="http://schemas.microsoft.com/office/spreadsheetml/2010/11/ac" url="https://ofwat-my.sharepoint.com/personal/roshni_natali_ofwat_gov_uk/Documents/Website Publications/MFR/"/>
    </mc:Choice>
  </mc:AlternateContent>
  <xr:revisionPtr revIDLastSave="4861" documentId="8_{B27A6555-9D08-44D3-9C8C-A0C5D6F2BCD0}" xr6:coauthVersionLast="47" xr6:coauthVersionMax="47" xr10:uidLastSave="{828BA545-1618-411D-BC4D-D258509E64A3}"/>
  <bookViews>
    <workbookView xWindow="-98" yWindow="-98" windowWidth="20715" windowHeight="13276" tabRatio="853" xr2:uid="{CDD4FA4F-0533-46B6-8867-1DECEE75CBB0}"/>
  </bookViews>
  <sheets>
    <sheet name="Key Financial Metrics " sheetId="1" r:id="rId1"/>
    <sheet name="Lowest Monitored Credit Rating" sheetId="2" r:id="rId2"/>
    <sheet name="Post yearend rating changes" sheetId="13" r:id="rId3"/>
    <sheet name="Borrowings" sheetId="3" r:id="rId4"/>
    <sheet name="Regulatory Gearing" sheetId="5" r:id="rId5"/>
    <sheet name="Indicative Weighted Av Int.Rate" sheetId="11" r:id="rId6"/>
    <sheet name="Debt Maturity" sheetId="18" r:id="rId7"/>
    <sheet name="FFO to Net Debt" sheetId="7" r:id="rId8"/>
    <sheet name="Adjusted Interest Cover Ratio" sheetId="6" r:id="rId9"/>
    <sheet name="Retail Profit Margin" sheetId="9" r:id="rId10"/>
    <sheet name="Return on Regulatory Equity" sheetId="16" r:id="rId11"/>
    <sheet name="Effective Tax Rate" sheetId="14" r:id="rId12"/>
    <sheet name="Financial Derivatives" sheetId="17" r:id="rId13"/>
    <sheet name="DB Pension Scheme" sheetId="15" r:id="rId14"/>
    <sheet name="Dividend Yield" sheetId="10" r:id="rId15"/>
  </sheets>
  <externalReferences>
    <externalReference r:id="rId16"/>
    <externalReference r:id="rId17"/>
    <externalReference r:id="rId1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9" l="1"/>
  <c r="V13" i="9"/>
  <c r="AB38" i="18" a="1"/>
  <c r="AB38" i="18" s="1"/>
  <c r="AE38" i="18"/>
  <c r="V16" i="6"/>
  <c r="AA27" i="11"/>
  <c r="C22" i="1"/>
  <c r="C21" i="1"/>
  <c r="C20" i="1"/>
  <c r="C19" i="1"/>
  <c r="C18" i="1"/>
  <c r="C14" i="1"/>
  <c r="C13" i="1"/>
  <c r="C12" i="1"/>
  <c r="C11" i="1"/>
  <c r="C10" i="1"/>
  <c r="C9" i="1"/>
  <c r="C8" i="1"/>
  <c r="C7" i="1"/>
  <c r="C6" i="1"/>
  <c r="C5" i="1"/>
  <c r="B36" i="17"/>
  <c r="B35" i="17"/>
  <c r="B34" i="17"/>
  <c r="B33" i="17"/>
  <c r="W39" i="16"/>
  <c r="E14" i="18"/>
  <c r="F14" i="18"/>
  <c r="G14" i="18"/>
  <c r="H14" i="18"/>
  <c r="I14" i="18"/>
  <c r="J14" i="18"/>
  <c r="K14" i="18"/>
  <c r="L14" i="18"/>
  <c r="M14" i="18"/>
  <c r="N14" i="18"/>
  <c r="O14" i="18"/>
  <c r="Q14" i="18"/>
  <c r="R14" i="18"/>
  <c r="S14" i="18"/>
  <c r="T14" i="18"/>
  <c r="D14" i="18"/>
  <c r="W9" i="5"/>
  <c r="AD38" i="18" l="1"/>
  <c r="AC38" i="18"/>
  <c r="AF38" i="18"/>
  <c r="G16" i="1"/>
  <c r="H16" i="1"/>
  <c r="AL55" i="18" l="1" a="1"/>
  <c r="AL56" i="18" s="1"/>
  <c r="AL42" i="18" a="1"/>
  <c r="AL42" i="18" s="1"/>
  <c r="AL58" i="18" l="1"/>
  <c r="AL57" i="18"/>
  <c r="AL55" i="18"/>
  <c r="AL48" i="18"/>
  <c r="AL47" i="18"/>
  <c r="AL46" i="18"/>
  <c r="AL45" i="18"/>
  <c r="AL49" i="18"/>
  <c r="AL53" i="18"/>
  <c r="AL52" i="18"/>
  <c r="AL44" i="18"/>
  <c r="AL51" i="18"/>
  <c r="AL43" i="18"/>
  <c r="AL50" i="18"/>
  <c r="W31" i="5" l="1"/>
  <c r="V17" i="3"/>
  <c r="V10" i="3"/>
  <c r="V14" i="3" s="1"/>
  <c r="V22" i="18"/>
  <c r="V5" i="18"/>
  <c r="W32" i="5"/>
  <c r="AL24" i="18" a="1"/>
  <c r="AL26" i="18" s="1"/>
  <c r="F22" i="1"/>
  <c r="F21" i="1"/>
  <c r="F20" i="1"/>
  <c r="F19" i="1"/>
  <c r="F18" i="1"/>
  <c r="F17" i="1"/>
  <c r="F16" i="1"/>
  <c r="F14" i="1"/>
  <c r="F13" i="1"/>
  <c r="F12" i="1"/>
  <c r="F11" i="1"/>
  <c r="F9" i="1"/>
  <c r="F6" i="1"/>
  <c r="F5" i="1"/>
  <c r="E22" i="1"/>
  <c r="E21" i="1"/>
  <c r="E20" i="1"/>
  <c r="E19" i="1"/>
  <c r="E18" i="1"/>
  <c r="E17" i="1"/>
  <c r="E16" i="1"/>
  <c r="E14" i="1"/>
  <c r="E13" i="1"/>
  <c r="E12" i="1"/>
  <c r="E11" i="1"/>
  <c r="E10" i="1"/>
  <c r="E9" i="1"/>
  <c r="E8" i="1"/>
  <c r="E7" i="1"/>
  <c r="E6" i="1"/>
  <c r="E5" i="1"/>
  <c r="AG54" i="18" a="1"/>
  <c r="AG54" i="18" s="1"/>
  <c r="AK54" i="18"/>
  <c r="AG51" i="18" a="1"/>
  <c r="AJ51" i="18" s="1"/>
  <c r="AG48" i="18" a="1"/>
  <c r="AH48" i="18" s="1"/>
  <c r="AG45" i="18" a="1"/>
  <c r="AH45" i="18" s="1"/>
  <c r="AG45" i="18"/>
  <c r="AG42" i="18" a="1"/>
  <c r="AG42" i="18" s="1"/>
  <c r="AG39" i="18" a="1"/>
  <c r="AI39" i="18" s="1"/>
  <c r="AG36" i="18" a="1"/>
  <c r="AI36" i="18" s="1"/>
  <c r="AG33" i="18" a="1"/>
  <c r="AI33" i="18" s="1"/>
  <c r="AG30" i="18" a="1"/>
  <c r="AH30" i="18" s="1"/>
  <c r="AG27" i="18" a="1"/>
  <c r="AG27" i="18" s="1"/>
  <c r="AG24" i="18" a="1"/>
  <c r="AH24" i="18" s="1"/>
  <c r="AG21" i="18" a="1"/>
  <c r="AG21" i="18" s="1"/>
  <c r="AG18" i="18" a="1"/>
  <c r="AH18" i="18" s="1"/>
  <c r="AG15" i="18" a="1"/>
  <c r="AG15" i="18" s="1"/>
  <c r="AJ15" i="18"/>
  <c r="AG12" i="18" a="1"/>
  <c r="AI12" i="18" s="1"/>
  <c r="AG9" i="18" a="1"/>
  <c r="AI9" i="18" s="1"/>
  <c r="AG6" i="18" a="1"/>
  <c r="AI6" i="18" s="1"/>
  <c r="AB53" i="18" a="1"/>
  <c r="AC53" i="18" s="1"/>
  <c r="AB50" i="18" a="1"/>
  <c r="AC50" i="18" s="1"/>
  <c r="AB47" i="18" a="1"/>
  <c r="AC47" i="18" s="1"/>
  <c r="AB44" i="18" a="1"/>
  <c r="AB44" i="18" s="1"/>
  <c r="AB41" i="18" a="1"/>
  <c r="AB41" i="18" s="1"/>
  <c r="AB35" i="18" a="1"/>
  <c r="AB35" i="18" s="1"/>
  <c r="AB32" i="18" a="1"/>
  <c r="AE32" i="18" s="1"/>
  <c r="AB32" i="18"/>
  <c r="AD32" i="18"/>
  <c r="AF32" i="18"/>
  <c r="AB29" i="18" a="1"/>
  <c r="AB29" i="18" s="1"/>
  <c r="AB26" i="18" a="1"/>
  <c r="AC26" i="18" s="1"/>
  <c r="AB23" i="18" a="1"/>
  <c r="AC23" i="18" s="1"/>
  <c r="AB20" i="18" a="1"/>
  <c r="AC20" i="18" s="1"/>
  <c r="AB17" i="18" a="1"/>
  <c r="AC17" i="18" s="1"/>
  <c r="AB14" i="18" a="1"/>
  <c r="AC14" i="18" s="1"/>
  <c r="AB11" i="18" a="1"/>
  <c r="AC11" i="18" s="1"/>
  <c r="AB8" i="18" a="1"/>
  <c r="AC8" i="18" s="1"/>
  <c r="AB5" i="18" a="1"/>
  <c r="AB5" i="18" s="1"/>
  <c r="AC55" i="11"/>
  <c r="AC52" i="11"/>
  <c r="AC49" i="11"/>
  <c r="AC46" i="11"/>
  <c r="AC43" i="11"/>
  <c r="AC40" i="11"/>
  <c r="AC37" i="11"/>
  <c r="AC34" i="11"/>
  <c r="AC31" i="11"/>
  <c r="AC28" i="11"/>
  <c r="AC25" i="11"/>
  <c r="AC22" i="11"/>
  <c r="AC19" i="11"/>
  <c r="AC16" i="11"/>
  <c r="AC13" i="11"/>
  <c r="AC10" i="11"/>
  <c r="AC7" i="11"/>
  <c r="AA54" i="11"/>
  <c r="AA51" i="11"/>
  <c r="AA48" i="11"/>
  <c r="AA45" i="11"/>
  <c r="AA42" i="11"/>
  <c r="AA39" i="11"/>
  <c r="AA36" i="11"/>
  <c r="AA33" i="11"/>
  <c r="AA30" i="11"/>
  <c r="AA24" i="11"/>
  <c r="AA21" i="11"/>
  <c r="AA18" i="11"/>
  <c r="AA15" i="11"/>
  <c r="AA12" i="11"/>
  <c r="AA9" i="11"/>
  <c r="AA6" i="11"/>
  <c r="V6" i="6"/>
  <c r="V5" i="6"/>
  <c r="F7" i="1"/>
  <c r="F8" i="1"/>
  <c r="F10" i="1"/>
  <c r="V5" i="7"/>
  <c r="V4" i="7"/>
  <c r="AH55" i="3"/>
  <c r="AG55" i="3"/>
  <c r="AF55" i="3"/>
  <c r="AE55" i="3"/>
  <c r="AH52" i="3"/>
  <c r="AG52" i="3"/>
  <c r="AF52" i="3"/>
  <c r="AE52" i="3"/>
  <c r="AH49" i="3"/>
  <c r="AG49" i="3"/>
  <c r="AF49" i="3"/>
  <c r="AE49" i="3"/>
  <c r="AH46" i="3"/>
  <c r="AG46" i="3"/>
  <c r="AF46" i="3"/>
  <c r="AE46" i="3"/>
  <c r="AD45" i="3"/>
  <c r="AC45" i="3"/>
  <c r="AB45" i="3"/>
  <c r="AA45" i="3"/>
  <c r="AH43" i="3"/>
  <c r="AG43" i="3"/>
  <c r="AF43" i="3"/>
  <c r="AE43" i="3"/>
  <c r="AF40" i="3"/>
  <c r="AE40" i="3"/>
  <c r="AF37" i="3"/>
  <c r="AE37" i="3"/>
  <c r="AF34" i="3"/>
  <c r="AE34" i="3"/>
  <c r="AE31" i="3"/>
  <c r="AF31" i="3"/>
  <c r="AF28" i="3"/>
  <c r="AE28" i="3"/>
  <c r="AF25" i="3"/>
  <c r="AE25" i="3"/>
  <c r="V13" i="7"/>
  <c r="V12" i="7"/>
  <c r="AF19" i="3"/>
  <c r="AE19" i="3"/>
  <c r="AF16" i="3"/>
  <c r="AE16" i="3"/>
  <c r="AF13" i="3"/>
  <c r="AE13" i="3"/>
  <c r="AF10" i="3"/>
  <c r="AE10" i="3"/>
  <c r="AF7" i="3"/>
  <c r="AE7" i="3"/>
  <c r="AB54" i="3"/>
  <c r="AA54" i="3"/>
  <c r="AB51" i="3"/>
  <c r="AA51" i="3"/>
  <c r="AB48" i="3"/>
  <c r="AA48" i="3"/>
  <c r="AB42" i="3"/>
  <c r="AA42" i="3"/>
  <c r="AB39" i="3"/>
  <c r="AA39" i="3"/>
  <c r="AB36" i="3"/>
  <c r="AA36" i="3"/>
  <c r="AB33" i="3"/>
  <c r="AA33" i="3"/>
  <c r="AB30" i="3"/>
  <c r="AA30" i="3"/>
  <c r="AB27" i="3"/>
  <c r="AA27" i="3"/>
  <c r="AB24" i="3"/>
  <c r="AA24" i="3"/>
  <c r="AB21" i="3"/>
  <c r="AA21" i="3"/>
  <c r="AA15" i="3"/>
  <c r="AB18" i="3"/>
  <c r="AA18" i="3"/>
  <c r="AB15" i="3"/>
  <c r="AB12" i="3"/>
  <c r="AA12" i="3"/>
  <c r="AB9" i="3"/>
  <c r="AA9" i="3"/>
  <c r="AB6" i="3"/>
  <c r="AA6" i="3"/>
  <c r="AB20" i="18" l="1"/>
  <c r="AE29" i="18"/>
  <c r="AC32" i="18"/>
  <c r="AK45" i="18"/>
  <c r="V16" i="3"/>
  <c r="V15" i="3"/>
  <c r="AL38" i="18"/>
  <c r="AL30" i="18"/>
  <c r="AL33" i="18"/>
  <c r="AL25" i="18"/>
  <c r="AL40" i="18"/>
  <c r="AL32" i="18"/>
  <c r="AL24" i="18"/>
  <c r="AL39" i="18"/>
  <c r="AL31" i="18"/>
  <c r="AL37" i="18"/>
  <c r="AL29" i="18"/>
  <c r="AL36" i="18"/>
  <c r="AL28" i="18"/>
  <c r="AL35" i="18"/>
  <c r="AL27" i="18"/>
  <c r="AL34" i="18"/>
  <c r="AJ54" i="18"/>
  <c r="AI54" i="18"/>
  <c r="AH54" i="18"/>
  <c r="AH51" i="18"/>
  <c r="AG51" i="18"/>
  <c r="AK51" i="18"/>
  <c r="AI51" i="18"/>
  <c r="AG48" i="18"/>
  <c r="AK48" i="18"/>
  <c r="AJ48" i="18"/>
  <c r="AI48" i="18"/>
  <c r="AJ45" i="18"/>
  <c r="AI45" i="18"/>
  <c r="AK42" i="18"/>
  <c r="AJ42" i="18"/>
  <c r="AI42" i="18"/>
  <c r="AH42" i="18"/>
  <c r="AH39" i="18"/>
  <c r="AG39" i="18"/>
  <c r="AK39" i="18"/>
  <c r="AJ39" i="18"/>
  <c r="AH36" i="18"/>
  <c r="AG36" i="18"/>
  <c r="AK36" i="18"/>
  <c r="AJ36" i="18"/>
  <c r="AH33" i="18"/>
  <c r="AG33" i="18"/>
  <c r="AK33" i="18"/>
  <c r="AJ33" i="18"/>
  <c r="AG30" i="18"/>
  <c r="AK30" i="18"/>
  <c r="AJ30" i="18"/>
  <c r="AI30" i="18"/>
  <c r="AK27" i="18"/>
  <c r="AJ27" i="18"/>
  <c r="AI27" i="18"/>
  <c r="AH27" i="18"/>
  <c r="AG24" i="18"/>
  <c r="AK24" i="18"/>
  <c r="AJ24" i="18"/>
  <c r="AI24" i="18"/>
  <c r="AK21" i="18"/>
  <c r="AJ21" i="18"/>
  <c r="AI21" i="18"/>
  <c r="AH21" i="18"/>
  <c r="AG18" i="18"/>
  <c r="AJ18" i="18"/>
  <c r="AI18" i="18"/>
  <c r="AK18" i="18"/>
  <c r="AK15" i="18"/>
  <c r="AI15" i="18"/>
  <c r="AH15" i="18"/>
  <c r="AH12" i="18"/>
  <c r="AG12" i="18"/>
  <c r="AK12" i="18"/>
  <c r="AJ12" i="18"/>
  <c r="AH9" i="18"/>
  <c r="AG9" i="18"/>
  <c r="AK9" i="18"/>
  <c r="AJ9" i="18"/>
  <c r="AH6" i="18"/>
  <c r="AK6" i="18"/>
  <c r="AG6" i="18"/>
  <c r="AJ6" i="18"/>
  <c r="AF53" i="18"/>
  <c r="AE53" i="18"/>
  <c r="AB53" i="18"/>
  <c r="AD53" i="18"/>
  <c r="AF50" i="18"/>
  <c r="AE50" i="18"/>
  <c r="AB50" i="18"/>
  <c r="AD50" i="18"/>
  <c r="AB47" i="18"/>
  <c r="AD47" i="18"/>
  <c r="AF47" i="18"/>
  <c r="AE47" i="18"/>
  <c r="AF44" i="18"/>
  <c r="AE44" i="18"/>
  <c r="AD44" i="18"/>
  <c r="AC44" i="18"/>
  <c r="AF41" i="18"/>
  <c r="AE41" i="18"/>
  <c r="AD41" i="18"/>
  <c r="AC41" i="18"/>
  <c r="AE35" i="18"/>
  <c r="AF35" i="18"/>
  <c r="AD35" i="18"/>
  <c r="AC35" i="18"/>
  <c r="AF29" i="18"/>
  <c r="AD29" i="18"/>
  <c r="AC29" i="18"/>
  <c r="AB26" i="18"/>
  <c r="AF26" i="18"/>
  <c r="AE26" i="18"/>
  <c r="AD26" i="18"/>
  <c r="AB23" i="18"/>
  <c r="AF23" i="18"/>
  <c r="AE23" i="18"/>
  <c r="AD23" i="18"/>
  <c r="AF20" i="18"/>
  <c r="AE20" i="18"/>
  <c r="AD20" i="18"/>
  <c r="AB17" i="18"/>
  <c r="AF17" i="18"/>
  <c r="AE17" i="18"/>
  <c r="AD17" i="18"/>
  <c r="AB14" i="18"/>
  <c r="AF14" i="18"/>
  <c r="AD14" i="18"/>
  <c r="AE14" i="18"/>
  <c r="AB11" i="18"/>
  <c r="AE11" i="18"/>
  <c r="AD11" i="18"/>
  <c r="AF11" i="18"/>
  <c r="AB8" i="18"/>
  <c r="AE8" i="18"/>
  <c r="AD8" i="18"/>
  <c r="AF8" i="18"/>
  <c r="AF5" i="18"/>
  <c r="AE5" i="18"/>
  <c r="AD5" i="18"/>
  <c r="AC5" i="18"/>
  <c r="V4" i="6"/>
  <c r="C10" i="16" l="1"/>
  <c r="D10" i="16"/>
  <c r="E10" i="16"/>
  <c r="F10" i="16"/>
  <c r="G10" i="16"/>
  <c r="H10" i="16"/>
  <c r="I10" i="16"/>
  <c r="J10" i="16"/>
  <c r="J17" i="16" s="1"/>
  <c r="K10" i="16"/>
  <c r="L10" i="16"/>
  <c r="M10" i="16"/>
  <c r="N10" i="16"/>
  <c r="O10" i="16"/>
  <c r="P10" i="16"/>
  <c r="Q10" i="16"/>
  <c r="R10" i="16"/>
  <c r="R17" i="16" s="1"/>
  <c r="S10" i="16"/>
  <c r="C16" i="16"/>
  <c r="D16" i="16"/>
  <c r="E16" i="16"/>
  <c r="F16" i="16"/>
  <c r="G16" i="16"/>
  <c r="G17" i="16" s="1"/>
  <c r="H16" i="16"/>
  <c r="H17" i="16" s="1"/>
  <c r="I16" i="16"/>
  <c r="J16" i="16"/>
  <c r="K16" i="16"/>
  <c r="K17" i="16" s="1"/>
  <c r="L16" i="16"/>
  <c r="L17" i="16" s="1"/>
  <c r="M16" i="16"/>
  <c r="N16" i="16"/>
  <c r="O16" i="16"/>
  <c r="O17" i="16" s="1"/>
  <c r="P16" i="16"/>
  <c r="P17" i="16" s="1"/>
  <c r="Q16" i="16"/>
  <c r="R16" i="16"/>
  <c r="S16" i="16"/>
  <c r="S17" i="16" s="1"/>
  <c r="C17" i="16"/>
  <c r="D17" i="16"/>
  <c r="D42" i="16"/>
  <c r="E42" i="16"/>
  <c r="F42" i="16"/>
  <c r="G42" i="16"/>
  <c r="H42" i="16"/>
  <c r="I42" i="16"/>
  <c r="J42" i="16"/>
  <c r="K42" i="16"/>
  <c r="L42" i="16"/>
  <c r="M42" i="16"/>
  <c r="N42" i="16"/>
  <c r="O42" i="16"/>
  <c r="P42" i="16"/>
  <c r="Q42" i="16"/>
  <c r="R42" i="16"/>
  <c r="S42" i="16"/>
  <c r="C42" i="16"/>
  <c r="U40" i="16"/>
  <c r="V40" i="16"/>
  <c r="W40" i="16"/>
  <c r="U41" i="16"/>
  <c r="V41" i="16"/>
  <c r="W41" i="16"/>
  <c r="V39" i="16"/>
  <c r="U39" i="16"/>
  <c r="U12" i="16"/>
  <c r="V12" i="16"/>
  <c r="W12" i="16"/>
  <c r="U14" i="16"/>
  <c r="V14" i="16"/>
  <c r="W14" i="16"/>
  <c r="U13" i="16"/>
  <c r="V13" i="16"/>
  <c r="W13" i="16"/>
  <c r="U15" i="16"/>
  <c r="V15" i="16"/>
  <c r="W15" i="16"/>
  <c r="N17" i="16" l="1"/>
  <c r="F17" i="16"/>
  <c r="U42" i="16"/>
  <c r="V42" i="16"/>
  <c r="Q17" i="16"/>
  <c r="M17" i="16"/>
  <c r="I17" i="16"/>
  <c r="E17" i="16"/>
  <c r="W42" i="16"/>
  <c r="V16" i="16"/>
  <c r="U16" i="16"/>
  <c r="W16" i="16"/>
  <c r="U10" i="16"/>
  <c r="W10" i="16"/>
  <c r="V10" i="16"/>
  <c r="U17" i="16" l="1"/>
  <c r="V17" i="16"/>
  <c r="W17" i="16"/>
  <c r="W6" i="16" l="1"/>
  <c r="V21" i="10" l="1"/>
  <c r="H9" i="1"/>
  <c r="H19" i="1"/>
  <c r="H5" i="1"/>
  <c r="H14" i="1"/>
  <c r="E23" i="11"/>
  <c r="AB9" i="11" s="1"/>
  <c r="F23" i="11"/>
  <c r="AB12" i="11" s="1"/>
  <c r="G23" i="11"/>
  <c r="AB15" i="11" s="1"/>
  <c r="H23" i="11"/>
  <c r="AB18" i="11" s="1"/>
  <c r="I23" i="11"/>
  <c r="AB21" i="11" s="1"/>
  <c r="J23" i="11"/>
  <c r="AB24" i="11" s="1"/>
  <c r="K23" i="11"/>
  <c r="AB27" i="11" s="1"/>
  <c r="L23" i="11"/>
  <c r="AB30" i="11" s="1"/>
  <c r="M23" i="11"/>
  <c r="AB33" i="11" s="1"/>
  <c r="N23" i="11"/>
  <c r="AB36" i="11" s="1"/>
  <c r="O23" i="11"/>
  <c r="AB39" i="11" s="1"/>
  <c r="P23" i="11"/>
  <c r="AB42" i="11" s="1"/>
  <c r="Q23" i="11"/>
  <c r="AB45" i="11" s="1"/>
  <c r="R23" i="11"/>
  <c r="AB48" i="11" s="1"/>
  <c r="S23" i="11"/>
  <c r="AB51" i="11" s="1"/>
  <c r="T23" i="11"/>
  <c r="AB54" i="11" s="1"/>
  <c r="D23" i="11"/>
  <c r="AB6" i="11" s="1"/>
  <c r="V18" i="11"/>
  <c r="V19" i="11"/>
  <c r="V24" i="11"/>
  <c r="V10" i="11"/>
  <c r="E11" i="11"/>
  <c r="AD10" i="11" s="1"/>
  <c r="F11" i="11"/>
  <c r="AD13" i="11" s="1"/>
  <c r="G11" i="11"/>
  <c r="AD16" i="11" s="1"/>
  <c r="H11" i="11"/>
  <c r="AD19" i="11" s="1"/>
  <c r="I11" i="11"/>
  <c r="AD22" i="11" s="1"/>
  <c r="J11" i="11"/>
  <c r="AD25" i="11" s="1"/>
  <c r="K11" i="11"/>
  <c r="AD28" i="11" s="1"/>
  <c r="L11" i="11"/>
  <c r="AD31" i="11" s="1"/>
  <c r="M11" i="11"/>
  <c r="AD34" i="11" s="1"/>
  <c r="N11" i="11"/>
  <c r="AD37" i="11" s="1"/>
  <c r="O11" i="11"/>
  <c r="AD40" i="11" s="1"/>
  <c r="P11" i="11"/>
  <c r="AD43" i="11" s="1"/>
  <c r="Q11" i="11"/>
  <c r="AD46" i="11" s="1"/>
  <c r="R11" i="11"/>
  <c r="AD49" i="11" s="1"/>
  <c r="S11" i="11"/>
  <c r="AD52" i="11" s="1"/>
  <c r="T11" i="11"/>
  <c r="AD55" i="11" s="1"/>
  <c r="D11" i="11"/>
  <c r="W33" i="5"/>
  <c r="W23" i="5"/>
  <c r="W24" i="5"/>
  <c r="W25" i="5"/>
  <c r="W26" i="5"/>
  <c r="W27" i="5"/>
  <c r="W18" i="5"/>
  <c r="W19" i="5"/>
  <c r="W20" i="5"/>
  <c r="W17" i="5"/>
  <c r="W14" i="5"/>
  <c r="W10" i="5"/>
  <c r="W11" i="5"/>
  <c r="W12" i="5"/>
  <c r="W13" i="5"/>
  <c r="W5" i="5"/>
  <c r="W6" i="5"/>
  <c r="W7" i="5"/>
  <c r="W4" i="5"/>
  <c r="V28" i="3"/>
  <c r="V29" i="3"/>
  <c r="V30" i="3"/>
  <c r="V31" i="3"/>
  <c r="V27" i="3"/>
  <c r="V23" i="18"/>
  <c r="V24" i="18"/>
  <c r="V25" i="18"/>
  <c r="V26" i="18"/>
  <c r="V18" i="18"/>
  <c r="I7" i="3"/>
  <c r="V7" i="3" s="1"/>
  <c r="V9" i="3"/>
  <c r="I8" i="3"/>
  <c r="V8" i="3" s="1"/>
  <c r="I6" i="3"/>
  <c r="V6" i="3" s="1"/>
  <c r="I5" i="3"/>
  <c r="V11" i="11" l="1"/>
  <c r="AD7" i="11"/>
  <c r="V23" i="11"/>
  <c r="F28" i="10"/>
  <c r="H8" i="1"/>
  <c r="D28" i="10"/>
  <c r="H6" i="1"/>
  <c r="N28" i="10"/>
  <c r="H22" i="1"/>
  <c r="T28" i="10"/>
  <c r="H11" i="1"/>
  <c r="R28" i="10"/>
  <c r="H13" i="1"/>
  <c r="J28" i="10"/>
  <c r="H18" i="1"/>
  <c r="E28" i="10"/>
  <c r="H7" i="1"/>
  <c r="Q28" i="10"/>
  <c r="H10" i="1"/>
  <c r="I28" i="10"/>
  <c r="H17" i="1"/>
  <c r="M28" i="10"/>
  <c r="H21" i="1"/>
  <c r="L28" i="10"/>
  <c r="H20" i="1"/>
  <c r="P28" i="10"/>
  <c r="H28" i="10"/>
  <c r="H12" i="1"/>
  <c r="S28" i="10"/>
  <c r="O28" i="10"/>
  <c r="K28" i="10"/>
  <c r="G28" i="10"/>
  <c r="I10" i="3"/>
  <c r="AE22" i="3" s="1"/>
  <c r="V5" i="3"/>
  <c r="V27" i="18"/>
  <c r="AF22" i="3" l="1"/>
  <c r="AH22" i="3"/>
  <c r="V13" i="3"/>
  <c r="V18" i="3" s="1"/>
  <c r="AG22" i="3" l="1"/>
  <c r="V17" i="11" l="1"/>
  <c r="V22" i="11"/>
  <c r="V12" i="11"/>
  <c r="V7" i="11"/>
  <c r="V6" i="11"/>
  <c r="V5" i="11"/>
  <c r="W22" i="5"/>
  <c r="V18" i="6"/>
  <c r="V17" i="6"/>
  <c r="D19" i="17" l="1"/>
  <c r="D20" i="17"/>
  <c r="D21" i="17"/>
  <c r="D22" i="17"/>
  <c r="D23" i="17"/>
  <c r="D25" i="17"/>
  <c r="D27" i="17"/>
  <c r="D28" i="17"/>
  <c r="I15" i="1" l="1"/>
  <c r="V5" i="17"/>
  <c r="V4" i="17"/>
  <c r="AD54" i="3" l="1"/>
  <c r="AD51" i="3"/>
  <c r="AD48" i="3"/>
  <c r="AD42" i="3"/>
  <c r="AD39" i="3"/>
  <c r="AD36" i="3"/>
  <c r="AD33" i="3"/>
  <c r="AD30" i="3"/>
  <c r="AD27" i="3"/>
  <c r="AD24" i="3"/>
  <c r="AD21" i="3"/>
  <c r="AD18" i="3"/>
  <c r="AD15" i="3"/>
  <c r="AD12" i="3"/>
  <c r="AD9" i="3"/>
  <c r="AD6" i="3"/>
  <c r="AC54" i="3"/>
  <c r="AC51" i="3"/>
  <c r="AC48" i="3"/>
  <c r="AC42" i="3"/>
  <c r="AC39" i="3"/>
  <c r="AC36" i="3"/>
  <c r="AC33" i="3"/>
  <c r="AC30" i="3"/>
  <c r="AC27" i="3"/>
  <c r="AC24" i="3"/>
  <c r="AC21" i="3"/>
  <c r="AC18" i="3"/>
  <c r="AC15" i="3"/>
  <c r="AC12" i="3"/>
  <c r="AC9" i="3"/>
  <c r="AC6" i="3"/>
  <c r="V13" i="18" l="1"/>
  <c r="V12" i="18"/>
  <c r="V11" i="18"/>
  <c r="V10" i="18"/>
  <c r="V9" i="18"/>
  <c r="V14" i="18" l="1"/>
  <c r="U11" i="16"/>
  <c r="V11" i="17"/>
  <c r="V10" i="17"/>
  <c r="V10" i="15"/>
  <c r="V9" i="15"/>
  <c r="V6" i="15"/>
  <c r="V5" i="15"/>
  <c r="G22" i="1" l="1"/>
  <c r="G21" i="1"/>
  <c r="G20" i="1"/>
  <c r="G19" i="1"/>
  <c r="G18" i="1"/>
  <c r="G17" i="1"/>
  <c r="G14" i="1"/>
  <c r="G13" i="1"/>
  <c r="G12" i="1"/>
  <c r="G11" i="1"/>
  <c r="G10" i="1"/>
  <c r="G9" i="1"/>
  <c r="G8" i="1"/>
  <c r="G7" i="1"/>
  <c r="G6" i="1"/>
  <c r="G5" i="1"/>
  <c r="C28" i="17"/>
  <c r="I19" i="1" s="1"/>
  <c r="B32" i="17"/>
  <c r="B31" i="17"/>
  <c r="B30" i="17"/>
  <c r="B29" i="17"/>
  <c r="B28" i="17"/>
  <c r="B27" i="17"/>
  <c r="B24" i="17"/>
  <c r="B23" i="17"/>
  <c r="B22" i="17"/>
  <c r="B21" i="17"/>
  <c r="B20" i="17"/>
  <c r="B19" i="17"/>
  <c r="D29" i="17"/>
  <c r="D30" i="17"/>
  <c r="D31" i="17"/>
  <c r="D32" i="17"/>
  <c r="D26" i="17"/>
  <c r="D33" i="17"/>
  <c r="D36" i="17"/>
  <c r="D34" i="17"/>
  <c r="D35" i="17"/>
  <c r="C20" i="17"/>
  <c r="I7" i="1" s="1"/>
  <c r="C21" i="17"/>
  <c r="I8" i="1" s="1"/>
  <c r="C22" i="17"/>
  <c r="I9" i="1" s="1"/>
  <c r="C23" i="17"/>
  <c r="I12" i="1" s="1"/>
  <c r="C24" i="17"/>
  <c r="C27" i="17"/>
  <c r="I18" i="1" s="1"/>
  <c r="C29" i="17"/>
  <c r="I20" i="1" s="1"/>
  <c r="C30" i="17"/>
  <c r="I21" i="1" s="1"/>
  <c r="C31" i="17"/>
  <c r="I22" i="1" s="1"/>
  <c r="C32" i="17"/>
  <c r="I5" i="1" s="1"/>
  <c r="C33" i="17"/>
  <c r="I10" i="1" s="1"/>
  <c r="C36" i="17"/>
  <c r="I11" i="1" s="1"/>
  <c r="C34" i="17"/>
  <c r="I13" i="1" s="1"/>
  <c r="C35" i="17"/>
  <c r="I14" i="1" s="1"/>
  <c r="C19" i="17"/>
  <c r="I6" i="1" s="1"/>
  <c r="U7" i="16" l="1"/>
  <c r="V7" i="16"/>
  <c r="W7" i="16"/>
  <c r="U8" i="16"/>
  <c r="V8" i="16"/>
  <c r="W8" i="16"/>
  <c r="U9" i="16"/>
  <c r="V9" i="16"/>
  <c r="W9" i="16"/>
  <c r="V11" i="16"/>
  <c r="W11" i="16"/>
  <c r="V6" i="16"/>
  <c r="U6" i="16"/>
  <c r="V23" i="9" l="1"/>
  <c r="V24" i="9"/>
  <c r="V22" i="9"/>
  <c r="V18" i="9"/>
  <c r="V19" i="9"/>
  <c r="V17" i="9"/>
  <c r="V11" i="9"/>
  <c r="V12" i="9"/>
  <c r="V10" i="9"/>
  <c r="V6" i="9"/>
  <c r="V7" i="9"/>
  <c r="V5" i="9"/>
  <c r="V20" i="9" l="1"/>
  <c r="V8" i="9"/>
  <c r="D5" i="1" l="1"/>
  <c r="J5" i="1" l="1"/>
  <c r="J22" i="1" l="1"/>
  <c r="J21" i="1"/>
  <c r="J20" i="1"/>
  <c r="J19" i="1"/>
  <c r="J18" i="1"/>
  <c r="J14" i="1"/>
  <c r="J13" i="1"/>
  <c r="J12" i="1"/>
  <c r="J11" i="1"/>
  <c r="J10" i="1"/>
  <c r="J9" i="1"/>
  <c r="J8" i="1"/>
  <c r="J7" i="1"/>
  <c r="J6" i="1"/>
  <c r="D22" i="1" l="1"/>
  <c r="D21" i="1"/>
  <c r="D20" i="1"/>
  <c r="D19" i="1"/>
  <c r="D18" i="1"/>
  <c r="D15" i="1"/>
  <c r="D14" i="1"/>
  <c r="D13" i="1"/>
  <c r="D12" i="1"/>
  <c r="D11" i="1"/>
  <c r="D10" i="1"/>
  <c r="D9" i="1"/>
  <c r="D8" i="1"/>
  <c r="D7" i="1"/>
  <c r="D6" i="1"/>
  <c r="V32" i="3" l="1"/>
  <c r="V39" i="3" s="1"/>
  <c r="V37" i="3" l="1"/>
  <c r="V35" i="3"/>
  <c r="V36" i="3"/>
  <c r="V38" i="3"/>
  <c r="AG10" i="3"/>
  <c r="AG13" i="3"/>
  <c r="AG16" i="3"/>
  <c r="AG19" i="3"/>
  <c r="AG25" i="3"/>
  <c r="AG28" i="3"/>
  <c r="AG31" i="3"/>
  <c r="AG34" i="3"/>
  <c r="AG37" i="3"/>
  <c r="AG40" i="3"/>
  <c r="AH10" i="3"/>
  <c r="AH13" i="3"/>
  <c r="AH16" i="3"/>
  <c r="AH19" i="3"/>
  <c r="AH25" i="3"/>
  <c r="AH28" i="3"/>
  <c r="AH31" i="3"/>
  <c r="AH34" i="3"/>
  <c r="AH37" i="3"/>
  <c r="AH40" i="3"/>
  <c r="AH7" i="3"/>
  <c r="AG7" i="3"/>
  <c r="V40" i="3" l="1"/>
</calcChain>
</file>

<file path=xl/sharedStrings.xml><?xml version="1.0" encoding="utf-8"?>
<sst xmlns="http://schemas.openxmlformats.org/spreadsheetml/2006/main" count="1297" uniqueCount="351">
  <si>
    <t>Monitoring Financial Resilience Report 2022-23</t>
  </si>
  <si>
    <t>Key metrics – at 31 March 2023</t>
  </si>
  <si>
    <t>Regulatory Gearing</t>
  </si>
  <si>
    <t>Funds From Operations / Net Debt</t>
  </si>
  <si>
    <t>Adjusted Interest Cover Ratio</t>
  </si>
  <si>
    <t>Return on Regulated Equity (notional structure)</t>
  </si>
  <si>
    <t xml:space="preserve">Dividend Yield </t>
  </si>
  <si>
    <t>Lowest monitored credit rating and outlook</t>
  </si>
  <si>
    <t>Affinity</t>
  </si>
  <si>
    <t>Anglian</t>
  </si>
  <si>
    <t>Dŵr Cymru</t>
  </si>
  <si>
    <t>Hafren</t>
  </si>
  <si>
    <t>Northumbrian</t>
  </si>
  <si>
    <t>Portsmouth</t>
  </si>
  <si>
    <t>SES Water</t>
  </si>
  <si>
    <t>Severn Trent</t>
  </si>
  <si>
    <t>South East</t>
  </si>
  <si>
    <t>South Staffs</t>
  </si>
  <si>
    <t>-</t>
  </si>
  <si>
    <t>Southern</t>
  </si>
  <si>
    <t>Thames</t>
  </si>
  <si>
    <t>United Utilities</t>
  </si>
  <si>
    <t>Wessex</t>
  </si>
  <si>
    <t>Yorkshire</t>
  </si>
  <si>
    <t>Reference</t>
  </si>
  <si>
    <t>Tideway</t>
  </si>
  <si>
    <t>4H.9</t>
  </si>
  <si>
    <t>B0203FMCRF</t>
  </si>
  <si>
    <t>Financial indicators - Credit rating - Fitch</t>
  </si>
  <si>
    <t>A- Stable</t>
  </si>
  <si>
    <t>BBB+ Negative</t>
  </si>
  <si>
    <t>BBB+ Stable</t>
  </si>
  <si>
    <t>BBB Stable</t>
  </si>
  <si>
    <t>4H.10</t>
  </si>
  <si>
    <t>B0203FMCRM</t>
  </si>
  <si>
    <t>Financial indicators - Credit rating - Moody's</t>
  </si>
  <si>
    <t>A3 Stable</t>
  </si>
  <si>
    <t>Baa1 Stable</t>
  </si>
  <si>
    <t>Baa3 Stable</t>
  </si>
  <si>
    <t>Baa2 Stable</t>
  </si>
  <si>
    <t>Baa2 Positive</t>
  </si>
  <si>
    <t>4H.11</t>
  </si>
  <si>
    <t>B0203FMCRS</t>
  </si>
  <si>
    <t>Financial indicators - Credit rating - Standard and Poor's</t>
  </si>
  <si>
    <t>BBB Negative</t>
  </si>
  <si>
    <t>31 March 2022 Lowest rating, followed by outlook</t>
  </si>
  <si>
    <t>A3/A- Stable</t>
  </si>
  <si>
    <t>Baa1/BBB+ Stable</t>
  </si>
  <si>
    <t>Baa2/BBB Stable</t>
  </si>
  <si>
    <t>Notches above minimum for investment grade</t>
  </si>
  <si>
    <t>Minimum for investment grade</t>
  </si>
  <si>
    <t>Company</t>
  </si>
  <si>
    <t>Rating Agency</t>
  </si>
  <si>
    <t>Revised Rating/Outlook</t>
  </si>
  <si>
    <t>Lowest monitored credit rating change?</t>
  </si>
  <si>
    <t>S&amp;P</t>
  </si>
  <si>
    <t>Yes, outlook</t>
  </si>
  <si>
    <t>Borrowings, £m</t>
  </si>
  <si>
    <t>Total 31 March 2022</t>
  </si>
  <si>
    <t>Total 31 March 2021</t>
  </si>
  <si>
    <t>1E.1</t>
  </si>
  <si>
    <t>BO5332FX</t>
  </si>
  <si>
    <t>Borrowings (excluding preference shares) - Fixed rate</t>
  </si>
  <si>
    <t>BO5332FR</t>
  </si>
  <si>
    <t>Borrowings (excluding preference shares) - Floating rate</t>
  </si>
  <si>
    <t>BO5332ILR</t>
  </si>
  <si>
    <t>Borrowings (excluding preference shares) - Index linked - RPI</t>
  </si>
  <si>
    <t>BO5332ILC</t>
  </si>
  <si>
    <t>Borrowings (excluding preference shares) - Index linked - CPI/CPIH</t>
  </si>
  <si>
    <t>1E.2</t>
  </si>
  <si>
    <t>BB1300ND</t>
  </si>
  <si>
    <t xml:space="preserve">Preference share capital </t>
  </si>
  <si>
    <t>1E.3</t>
  </si>
  <si>
    <t>BO5348T</t>
  </si>
  <si>
    <t>Total borrowings</t>
  </si>
  <si>
    <t>Proportion of debt, %</t>
  </si>
  <si>
    <t>Proportion of borrowings which are</t>
  </si>
  <si>
    <t>4H.21</t>
  </si>
  <si>
    <t>CR1058</t>
  </si>
  <si>
    <t xml:space="preserve">Fixed rate </t>
  </si>
  <si>
    <t>4H.22</t>
  </si>
  <si>
    <t>CR1059</t>
  </si>
  <si>
    <t>Floating rate</t>
  </si>
  <si>
    <t>Index linked - RPI</t>
  </si>
  <si>
    <t>Index linked - CPI/CPIH</t>
  </si>
  <si>
    <t>4H.23</t>
  </si>
  <si>
    <t>CR1060</t>
  </si>
  <si>
    <t>Proportion of borrowings which are index linked - Metric</t>
  </si>
  <si>
    <t>Total</t>
  </si>
  <si>
    <t>Interest rate risk profile - Borrowings (excluding preference shares) - Index linked - RPI</t>
  </si>
  <si>
    <t>Interest rate risk profile - Borrowings (excluding preference shares) - Index linked - CPI/CPIH</t>
  </si>
  <si>
    <t>Total (excl. Tideway)</t>
  </si>
  <si>
    <t>1E.4</t>
  </si>
  <si>
    <t>FT01690</t>
  </si>
  <si>
    <t>Cash</t>
  </si>
  <si>
    <t>1E.5</t>
  </si>
  <si>
    <t>PP0021</t>
  </si>
  <si>
    <t>Short term deposits</t>
  </si>
  <si>
    <t>1E.6/4H.1</t>
  </si>
  <si>
    <t>BO4075</t>
  </si>
  <si>
    <t>Total net debt, £m</t>
  </si>
  <si>
    <t>4C.31</t>
  </si>
  <si>
    <t>B0164RCVWR</t>
  </si>
  <si>
    <t>RCV - RCV determined at FD at 31 March - Price control period to date - Water resources</t>
  </si>
  <si>
    <t>B0164RCCWNP</t>
  </si>
  <si>
    <t>RCV - RCV determined at FD at 31 March - Price control period to date - Water network plus</t>
  </si>
  <si>
    <t>B0164RCCWWNP</t>
  </si>
  <si>
    <t>RCV - RCV determined at FD at 31 March - Price control period to date - Wastewater network plus</t>
  </si>
  <si>
    <t>B0164RCCBIO</t>
  </si>
  <si>
    <t>RCV - RCV determined at FD at 31 March - Price control period to date - Bioresources</t>
  </si>
  <si>
    <t>RCT00586TTT</t>
  </si>
  <si>
    <t>Total RCV, £m</t>
  </si>
  <si>
    <t>Regulatory Gearing, %</t>
  </si>
  <si>
    <t>4H.3/1E.7</t>
  </si>
  <si>
    <t>FI00300</t>
  </si>
  <si>
    <t>4H.3/1E.8</t>
  </si>
  <si>
    <t>FI00301</t>
  </si>
  <si>
    <t>PR19 Notional Gearing</t>
  </si>
  <si>
    <t>Borrowings and interest cost</t>
  </si>
  <si>
    <t>BO5332A</t>
  </si>
  <si>
    <t>1E.9</t>
  </si>
  <si>
    <t>BO160TLI</t>
  </si>
  <si>
    <t>1E.10</t>
  </si>
  <si>
    <t>BO165TLI</t>
  </si>
  <si>
    <t xml:space="preserve">Indicative weighted average rates </t>
  </si>
  <si>
    <t>1E.11</t>
  </si>
  <si>
    <t>FI00500</t>
  </si>
  <si>
    <t>Nominal interest rate</t>
  </si>
  <si>
    <t>1E.12</t>
  </si>
  <si>
    <t>FI00510</t>
  </si>
  <si>
    <t>Cash interest rate</t>
  </si>
  <si>
    <t>Weighted average years to maturity</t>
  </si>
  <si>
    <t>Simple Average</t>
  </si>
  <si>
    <t>1E.14</t>
  </si>
  <si>
    <t>FI00560</t>
  </si>
  <si>
    <t>Due within</t>
  </si>
  <si>
    <t>4H.24</t>
  </si>
  <si>
    <t>CR1061</t>
  </si>
  <si>
    <t xml:space="preserve">1 year or less </t>
  </si>
  <si>
    <t>4H.25</t>
  </si>
  <si>
    <t>CR1062</t>
  </si>
  <si>
    <t>More than 1 year but no more than 2 years</t>
  </si>
  <si>
    <t>4H.26</t>
  </si>
  <si>
    <t>CR1063</t>
  </si>
  <si>
    <t>More than 2 years but no more than 5 years</t>
  </si>
  <si>
    <t>4H.27</t>
  </si>
  <si>
    <t>CR1064</t>
  </si>
  <si>
    <t>More than 5 years but no more than 20 years</t>
  </si>
  <si>
    <t>4H.28</t>
  </si>
  <si>
    <t>CR1065</t>
  </si>
  <si>
    <t xml:space="preserve">More than 20 years </t>
  </si>
  <si>
    <t>4H.14</t>
  </si>
  <si>
    <t>A14025</t>
  </si>
  <si>
    <t>4H.17</t>
  </si>
  <si>
    <t>CR1053</t>
  </si>
  <si>
    <t>FFO/Net Debt - Metric</t>
  </si>
  <si>
    <t>FFO/Debt - Metric</t>
  </si>
  <si>
    <t>Information provided by company</t>
  </si>
  <si>
    <t>Information provided by Ofwat</t>
  </si>
  <si>
    <t>4H.16</t>
  </si>
  <si>
    <t>CR1052</t>
  </si>
  <si>
    <t>Retail, Revenue Margin, Household</t>
  </si>
  <si>
    <t>2I.20</t>
  </si>
  <si>
    <t>A19004RRH</t>
  </si>
  <si>
    <t>Retail total - Household</t>
  </si>
  <si>
    <t>2C.18</t>
  </si>
  <si>
    <t>B0037TRCH</t>
  </si>
  <si>
    <t>Total retail costs excluding third party and pension deficit repair costs - Household - total</t>
  </si>
  <si>
    <t>2C.19</t>
  </si>
  <si>
    <t>BM9022</t>
  </si>
  <si>
    <t>Third party services (Retail household - accounting separation)</t>
  </si>
  <si>
    <t>Calc</t>
  </si>
  <si>
    <t>Retail margin £M_Household</t>
  </si>
  <si>
    <t>2I.16</t>
  </si>
  <si>
    <t>B0105WTUH</t>
  </si>
  <si>
    <t>Wholesale Total - Household</t>
  </si>
  <si>
    <t>4H.7</t>
  </si>
  <si>
    <t>R5004HH</t>
  </si>
  <si>
    <t xml:space="preserve">Household </t>
  </si>
  <si>
    <t>Retail, Revenue Margin, Non- Household</t>
  </si>
  <si>
    <t>A19004RRNH</t>
  </si>
  <si>
    <t>Retail total - Non-household</t>
  </si>
  <si>
    <t>B0037TRCNH</t>
  </si>
  <si>
    <t>Total retail costs excluding third party and pension deficit repair costs - Non-household - total</t>
  </si>
  <si>
    <t>BM9222</t>
  </si>
  <si>
    <t>Third party services (Retail non-household - accounting separation)</t>
  </si>
  <si>
    <t>Retail margin £M_Non-household</t>
  </si>
  <si>
    <t>B0105WTNH</t>
  </si>
  <si>
    <t>Additional Price Control &amp; Wholesale Total - Non- household</t>
  </si>
  <si>
    <t>4H.8</t>
  </si>
  <si>
    <t>R5004NH</t>
  </si>
  <si>
    <t>Non household</t>
  </si>
  <si>
    <t>Only Dŵr Cymru, Hafren, and South West have a separate business retail (NHH) control.</t>
  </si>
  <si>
    <t>RoRE (return on regulatory equity), Actual returns and notional regulatory equity</t>
  </si>
  <si>
    <t xml:space="preserve">High </t>
  </si>
  <si>
    <t>Low</t>
  </si>
  <si>
    <t>Simple average</t>
  </si>
  <si>
    <t>Base RoRE</t>
  </si>
  <si>
    <t>CR12506ANP</t>
  </si>
  <si>
    <t>CR_GB_12505ANP</t>
  </si>
  <si>
    <t>CR12511ANP</t>
  </si>
  <si>
    <t>CR12512ANP</t>
  </si>
  <si>
    <t>CR12513ANP</t>
  </si>
  <si>
    <t>CR12523ANP</t>
  </si>
  <si>
    <t>Other exceptional items</t>
  </si>
  <si>
    <t>CR12514ANP</t>
  </si>
  <si>
    <t>CR_RORE_12516ANP</t>
  </si>
  <si>
    <t>RoRE</t>
  </si>
  <si>
    <t>1A.16</t>
  </si>
  <si>
    <t>BO3354</t>
  </si>
  <si>
    <t>1A.9</t>
  </si>
  <si>
    <t>A10011APP</t>
  </si>
  <si>
    <t>4H.18</t>
  </si>
  <si>
    <t>CR1054</t>
  </si>
  <si>
    <t>Effective tax rate</t>
  </si>
  <si>
    <t>4I</t>
  </si>
  <si>
    <t>TABLE</t>
  </si>
  <si>
    <t>% of RCV at 31 March 2022</t>
  </si>
  <si>
    <t>*Liability/out the money reported in the negative.  Asset/in the money reported in the positive</t>
  </si>
  <si>
    <t>£m</t>
  </si>
  <si>
    <t>1C.6</t>
  </si>
  <si>
    <t>FT01751</t>
  </si>
  <si>
    <t>Retirement benefit assets</t>
  </si>
  <si>
    <t>1C.24</t>
  </si>
  <si>
    <t>A11023</t>
  </si>
  <si>
    <t>Retirement benefit obligations</t>
  </si>
  <si>
    <t>Deficit repair contributions, £m</t>
  </si>
  <si>
    <t>1A.15</t>
  </si>
  <si>
    <t>BO3402</t>
  </si>
  <si>
    <t>4H.4</t>
  </si>
  <si>
    <t>RCT00600</t>
  </si>
  <si>
    <t>4H.6</t>
  </si>
  <si>
    <t>CR1050</t>
  </si>
  <si>
    <t>12 months ended 31 March 2023</t>
  </si>
  <si>
    <t>% of RCV at 31 March 2023</t>
  </si>
  <si>
    <t>31 March 2023 Lowest rating, followed by outlook</t>
  </si>
  <si>
    <t>A- Negative</t>
  </si>
  <si>
    <t>As Tideway was not part of the 2019 Periodic Review process, it does not have an RCV determined at the Final Determinations. Therefore, the gearing is based on the RCV at 31 March 2023. Tideway’s shareholder loans are included within the debt figure used to calculate gearing.</t>
  </si>
  <si>
    <t>Total 31 March 2023</t>
  </si>
  <si>
    <t>Credit Rating at 31 March 2023</t>
  </si>
  <si>
    <t>BBB, Stable</t>
  </si>
  <si>
    <t>BB1300AP</t>
  </si>
  <si>
    <t>1C.28</t>
  </si>
  <si>
    <t>CR20020MM</t>
  </si>
  <si>
    <t>Total MtM of Financial Derivatives £m at 31 March 2023*</t>
  </si>
  <si>
    <t>Financial derivatives as a % of RCV</t>
  </si>
  <si>
    <t>APR 2021-22, Table 4I revised and resubmitted; Dŵr Cymru</t>
  </si>
  <si>
    <t>SBB</t>
  </si>
  <si>
    <t>On 23 November 2022 Moody’s withdrew its senior secured debt rating of Bristol (Baa2 Positive) following the company’s acquisition by the Pennon Group in 2021.</t>
  </si>
  <si>
    <t>Acronyms</t>
  </si>
  <si>
    <t xml:space="preserve">Total </t>
  </si>
  <si>
    <t>BBB, Credit Watch Negative</t>
  </si>
  <si>
    <t>Fitch</t>
  </si>
  <si>
    <t>BBB+, Negative</t>
  </si>
  <si>
    <t>BBB, Negative</t>
  </si>
  <si>
    <t>No</t>
  </si>
  <si>
    <t>ANH</t>
  </si>
  <si>
    <t>WSH</t>
  </si>
  <si>
    <t>HDD</t>
  </si>
  <si>
    <t>NES</t>
  </si>
  <si>
    <t>SVE</t>
  </si>
  <si>
    <t>SRN</t>
  </si>
  <si>
    <t>TMS</t>
  </si>
  <si>
    <t>UUW</t>
  </si>
  <si>
    <t>WSX</t>
  </si>
  <si>
    <t>YKY</t>
  </si>
  <si>
    <t>AFW</t>
  </si>
  <si>
    <t>BRL</t>
  </si>
  <si>
    <t>PRT</t>
  </si>
  <si>
    <t>SEW</t>
  </si>
  <si>
    <t>SSC</t>
  </si>
  <si>
    <t>SES</t>
  </si>
  <si>
    <t>SWB</t>
  </si>
  <si>
    <t>Company (alphabetical)*</t>
  </si>
  <si>
    <t>*Bazalgette Tunnel Limited (Tideway), the infrastructure provider responsible for the delivery of the Thames Tideway Tunnel project, is not included in the Dashboard as its activities and the way in which it is regulated differs to the rest of the industry.</t>
  </si>
  <si>
    <t>**Following its acquisition by Pennon Group plc in June 2021, on 1 February 2023 the activities of Bristol transferred to South West, resulting in a termination of Bristol Water Plc’s licence. Separate reporting information continues to be provided for South West and Bristol and Ofwat maintains separate price controls. However certain financial metrics are also provided at a regulated entity level as appropriate for 2022-23.</t>
  </si>
  <si>
    <t>For 2022-23 SBB reflects South West Water including the Bristol area (combined). For 2021-22 South West Water (SWB) and Bristol Water (BRL) are presented on an individual company basis</t>
  </si>
  <si>
    <t>Proportion of borrowings</t>
  </si>
  <si>
    <t>Inflation component</t>
  </si>
  <si>
    <t>Schemes in deficit (including unfunded schemes)</t>
  </si>
  <si>
    <t>Schemes in surplus</t>
  </si>
  <si>
    <t>Includes repayment of intercompany loan of £8.1m by Yorkshire.</t>
  </si>
  <si>
    <t>Repayment of intercompany loan; £8.1m by Yorkshire and £136.0m South East</t>
  </si>
  <si>
    <t>CR12508ANP/CR12509ANP</t>
  </si>
  <si>
    <t>Cost of debt (post hedging )</t>
  </si>
  <si>
    <t>Variance in corporation tax </t>
  </si>
  <si>
    <t>Gearing benefits sharing mechanism</t>
  </si>
  <si>
    <t>CR_CMEX_12512ANP/CR_DMEX_12512ANP</t>
  </si>
  <si>
    <t xml:space="preserve">Operational out/(under) performance </t>
  </si>
  <si>
    <t>Financing out/(under) performance </t>
  </si>
  <si>
    <t xml:space="preserve">C-Mex and D-Mex out /(under) performance </t>
  </si>
  <si>
    <t>Retail out /(under) performance</t>
  </si>
  <si>
    <t>ODI out /(under) performance</t>
  </si>
  <si>
    <t>Totex out /(under) performance</t>
  </si>
  <si>
    <t>RCV determined at FD at 31 March - Tideway / Havant Thicket</t>
  </si>
  <si>
    <t>RAG-4.11-–-Guideline-for-the-table-definitions-in-the-annual-performance-report.pdf (ofwat.gov.uk)</t>
  </si>
  <si>
    <t>2022-23 annual performance report tables (excluding tables 3A-3I) - Ofwat</t>
  </si>
  <si>
    <t>Fixed</t>
  </si>
  <si>
    <t>Floating</t>
  </si>
  <si>
    <t>RPI</t>
  </si>
  <si>
    <t>CPI/CPIH</t>
  </si>
  <si>
    <t>labels</t>
  </si>
  <si>
    <t>|</t>
  </si>
  <si>
    <t>APR 2021-22, Table 4H revised and resubmitted; South Staffordshire</t>
  </si>
  <si>
    <t>Adjusted interest cover (cash) - AICR Metric</t>
  </si>
  <si>
    <t>Interest cover (cash) - ICR Metric</t>
  </si>
  <si>
    <t>2021-22</t>
  </si>
  <si>
    <t>Cash Rate</t>
  </si>
  <si>
    <t>2022-23</t>
  </si>
  <si>
    <t>CR1051</t>
  </si>
  <si>
    <t>&lt;1 yr</t>
  </si>
  <si>
    <t>1&lt;x&lt;=2</t>
  </si>
  <si>
    <t>2&lt;x&lt;=5</t>
  </si>
  <si>
    <t>5&lt;x&lt;=20</t>
  </si>
  <si>
    <t>&gt;20 yrs</t>
  </si>
  <si>
    <t>Yorkshire Water and South Staffs – The assets and liabilities of the schemes to which the companies are participating employers are reported in the accounts of the parent undertaking and not included on the company balance sheets.</t>
  </si>
  <si>
    <t>Closing RCV</t>
  </si>
  <si>
    <t>Financial Metrics</t>
  </si>
  <si>
    <t>Dividends - Total appointed activities, £m</t>
  </si>
  <si>
    <t>Regulated equity, £m</t>
  </si>
  <si>
    <t xml:space="preserve">Dividend yield </t>
  </si>
  <si>
    <t>Inflation Component</t>
  </si>
  <si>
    <t>APR 2021-22, Table 4H, ICR and AICR revised;  Southern, Portsmouth, South Staffordshire</t>
  </si>
  <si>
    <t xml:space="preserve">South West and Bristol metrics are based on the RCV run-off as provided by Ofwat. </t>
  </si>
  <si>
    <t xml:space="preserve">South West metrics are based on the RCV run-off as provided by Ofwat. </t>
  </si>
  <si>
    <t>South West Bristol **</t>
  </si>
  <si>
    <t>Sector Total</t>
  </si>
  <si>
    <t>Index linked-sector (53.9%)</t>
  </si>
  <si>
    <t>Index linked-sector (53.2%)</t>
  </si>
  <si>
    <t>Funds from operations (FFO), £m</t>
  </si>
  <si>
    <t>Total for all instruments for full year equivalent cash interest payments, £m</t>
  </si>
  <si>
    <t>Total for all instruments for full year equivalent nominal interest cost, £m</t>
  </si>
  <si>
    <t>Interest paid on borrowings, £m</t>
  </si>
  <si>
    <t>RCV run off, £m</t>
  </si>
  <si>
    <t>Current year - Total appointed activities, £m</t>
  </si>
  <si>
    <t>Profit before tax and fair value movements - Total appointed activities, £m</t>
  </si>
  <si>
    <t>Total financial derivatives: Mark to Market, £m</t>
  </si>
  <si>
    <t>APR 2022-23, Table 4H, FFO, FFO/Net Debt revised; Southern</t>
  </si>
  <si>
    <t>APR 2021-22, Table 4H, FFO/Net Debt revised; Southern, South Staffordshire</t>
  </si>
  <si>
    <t>Borrowings (excluding preference shares), £m</t>
  </si>
  <si>
    <t>Tideway/BTL</t>
  </si>
  <si>
    <t>Chart Data</t>
  </si>
  <si>
    <t>Simple Average (excl. Tideway)</t>
  </si>
  <si>
    <t xml:space="preserve">APR 2022-23, Table 4H, ICR and AICR revised; Anglian, Dŵr Cymru, Hafren, Southern, Thames, Portsmouth, South East, </t>
  </si>
  <si>
    <t>Financial Deriviatives (MtM) as a % of RCV</t>
  </si>
  <si>
    <t xml:space="preserve">    SWB</t>
  </si>
  <si>
    <t xml:space="preserve">    BRL</t>
  </si>
  <si>
    <t>Financial derivatives as a % of RCV is calculated based on reported mark to market values as reported by the company. This may differ to the fair value reported.</t>
  </si>
  <si>
    <t xml:space="preserve">  Bristol**</t>
  </si>
  <si>
    <t xml:space="preserve">  South West**</t>
  </si>
  <si>
    <t xml:space="preserve">AMP to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</si>
</sst>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_-* #,##0.0_-;\-* #,##0.0_-;_-* &quot;-&quot;??_-;_-@_-"/>
    <numFmt numFmtId="166" formatCode="#,##0_);\(#,##0\);&quot;-  &quot;;&quot; &quot;@&quot; &quot;"/>
    <numFmt numFmtId="167" formatCode="_-* #,##0.000_-;\-* #,##0.000_-;_-* &quot;-&quot;??_-;_-@_-"/>
    <numFmt numFmtId="168" formatCode="_-* #,##0.0000_-;\-* #,##0.0000_-;_-* &quot;-&quot;??_-;_-@_-"/>
    <numFmt numFmtId="169" formatCode="0.000%"/>
    <numFmt numFmtId="170" formatCode="0.00000%"/>
    <numFmt numFmtId="171" formatCode="0.0000%"/>
    <numFmt numFmtId="172" formatCode="0.000000%"/>
    <numFmt numFmtId="173" formatCode="_-* #,##0.0_-;\-* #,##0.0_-;_-* &quot;-&quot;?_-;_-@_-"/>
    <numFmt numFmtId="174" formatCode="0.0"/>
  </numFmts>
  <fonts count="51">
    <font>
      <sz val="11"/>
      <color theme="1"/>
      <name val="Arial"/>
      <family val="2"/>
    </font>
    <font>
      <sz val="11"/>
      <color theme="1"/>
      <name val="Arial"/>
      <family val="2"/>
    </font>
    <font>
      <sz val="11"/>
      <color theme="1"/>
      <name val="Krub SemiBold"/>
    </font>
    <font>
      <sz val="11"/>
      <color theme="1"/>
      <name val="Krub"/>
    </font>
    <font>
      <sz val="11"/>
      <color indexed="8"/>
      <name val="Calibri"/>
      <family val="2"/>
      <scheme val="minor"/>
    </font>
    <font>
      <sz val="10"/>
      <color theme="1"/>
      <name val="Krub"/>
    </font>
    <font>
      <sz val="10"/>
      <color rgb="FF000000"/>
      <name val="Krub"/>
    </font>
    <font>
      <sz val="8"/>
      <name val="Arial"/>
      <family val="2"/>
    </font>
    <font>
      <sz val="9"/>
      <color theme="1"/>
      <name val="Arial"/>
      <family val="2"/>
    </font>
    <font>
      <sz val="11"/>
      <color theme="1"/>
      <name val="Calibri"/>
      <family val="2"/>
      <scheme val="minor"/>
    </font>
    <font>
      <sz val="10"/>
      <name val="Arial"/>
      <family val="2"/>
    </font>
    <font>
      <sz val="11"/>
      <color rgb="FF003595"/>
      <name val="Krub SemiBold"/>
    </font>
    <font>
      <sz val="11"/>
      <color rgb="FF000000"/>
      <name val="Krub SemiBold"/>
    </font>
    <font>
      <sz val="11"/>
      <color rgb="FF4472C4"/>
      <name val="Krub"/>
    </font>
    <font>
      <sz val="11"/>
      <color rgb="FF000000"/>
      <name val="Krub"/>
    </font>
    <font>
      <i/>
      <sz val="11"/>
      <color theme="1"/>
      <name val="Krub"/>
    </font>
    <font>
      <i/>
      <sz val="11"/>
      <color theme="1"/>
      <name val="Krub SemiBold"/>
    </font>
    <font>
      <i/>
      <sz val="10"/>
      <color rgb="FF000000"/>
      <name val="Krub"/>
    </font>
    <font>
      <b/>
      <sz val="10"/>
      <color theme="1"/>
      <name val="Krub"/>
    </font>
    <font>
      <sz val="11"/>
      <color theme="1"/>
      <name val="Calibri"/>
      <family val="2"/>
    </font>
    <font>
      <sz val="10"/>
      <color rgb="FF003595"/>
      <name val="Krub SemiBold"/>
    </font>
    <font>
      <sz val="10"/>
      <color theme="1"/>
      <name val="Arial"/>
      <family val="2"/>
    </font>
    <font>
      <sz val="11"/>
      <color rgb="FF003595"/>
      <name val="Krub"/>
    </font>
    <font>
      <i/>
      <sz val="9"/>
      <color theme="1"/>
      <name val="Arial"/>
      <family val="2"/>
    </font>
    <font>
      <sz val="11"/>
      <color rgb="FF000000"/>
      <name val="Krub (Body)"/>
    </font>
    <font>
      <i/>
      <sz val="9"/>
      <color theme="1"/>
      <name val="Krub"/>
    </font>
    <font>
      <i/>
      <sz val="8"/>
      <color theme="1"/>
      <name val="Krub"/>
    </font>
    <font>
      <i/>
      <sz val="11"/>
      <color rgb="FF003595"/>
      <name val="Krub"/>
    </font>
    <font>
      <i/>
      <sz val="11"/>
      <color rgb="FF003595"/>
      <name val="Krub SemiBold"/>
    </font>
    <font>
      <i/>
      <sz val="10"/>
      <color theme="1"/>
      <name val="Krub"/>
    </font>
    <font>
      <u/>
      <sz val="11"/>
      <color theme="10"/>
      <name val="Arial"/>
      <family val="2"/>
    </font>
    <font>
      <sz val="14"/>
      <color rgb="FFFF0000"/>
      <name val="Krub"/>
    </font>
    <font>
      <sz val="14"/>
      <color rgb="FF000000"/>
      <name val="Times New Roman"/>
      <family val="1"/>
    </font>
    <font>
      <sz val="11"/>
      <color rgb="FFFF0000"/>
      <name val="Arial"/>
      <family val="2"/>
    </font>
    <font>
      <sz val="11"/>
      <color rgb="FFFF0000"/>
      <name val="Krub"/>
    </font>
    <font>
      <i/>
      <sz val="11"/>
      <color rgb="FFFF0000"/>
      <name val="Krub"/>
    </font>
    <font>
      <sz val="11"/>
      <color rgb="FFFF0000"/>
      <name val="Krub SemiBold"/>
    </font>
    <font>
      <sz val="24"/>
      <color rgb="FFFF0000"/>
      <name val="Krub"/>
    </font>
    <font>
      <sz val="24"/>
      <color theme="1"/>
      <name val="Krub"/>
    </font>
    <font>
      <b/>
      <sz val="11"/>
      <color theme="1"/>
      <name val="Krub"/>
    </font>
    <font>
      <i/>
      <sz val="11"/>
      <color rgb="FF000000"/>
      <name val="Krub"/>
    </font>
    <font>
      <i/>
      <sz val="11"/>
      <color rgb="FF4472C4"/>
      <name val="Krub"/>
    </font>
    <font>
      <sz val="10"/>
      <color rgb="FFFF0000"/>
      <name val="Krub"/>
    </font>
    <font>
      <sz val="11"/>
      <color theme="1"/>
      <name val="Calibri"/>
      <scheme val="minor"/>
    </font>
    <font>
      <sz val="9"/>
      <color theme="1"/>
      <name val="Krub"/>
    </font>
    <font>
      <sz val="9"/>
      <color theme="1"/>
      <name val="Krub SemiBold"/>
    </font>
    <font>
      <u/>
      <sz val="11"/>
      <color theme="10"/>
      <name val="Krub"/>
    </font>
    <font>
      <i/>
      <sz val="11"/>
      <color theme="1"/>
      <name val="Calibri"/>
      <family val="2"/>
    </font>
    <font>
      <i/>
      <sz val="11"/>
      <color theme="1"/>
      <name val="Calibri"/>
      <family val="2"/>
      <scheme val="minor"/>
    </font>
    <font>
      <i/>
      <sz val="10"/>
      <color theme="1"/>
      <name val="Krub SemiBold"/>
    </font>
    <font>
      <i/>
      <u/>
      <sz val="11"/>
      <color theme="1"/>
      <name val="Krub"/>
    </font>
  </fonts>
  <fills count="8">
    <fill>
      <patternFill patternType="none"/>
    </fill>
    <fill>
      <patternFill patternType="gray125"/>
    </fill>
    <fill>
      <patternFill patternType="solid">
        <fgColor rgb="FFABD0EF"/>
        <bgColor indexed="64"/>
      </patternFill>
    </fill>
    <fill>
      <patternFill patternType="solid">
        <fgColor rgb="FFFFFFFF"/>
        <bgColor indexed="64"/>
      </patternFill>
    </fill>
    <fill>
      <patternFill patternType="solid">
        <fgColor rgb="FFDCECF5"/>
        <bgColor indexed="64"/>
      </patternFill>
    </fill>
    <fill>
      <patternFill patternType="solid">
        <fgColor rgb="FFFE4819"/>
        <bgColor indexed="64"/>
      </patternFill>
    </fill>
    <fill>
      <patternFill patternType="solid">
        <fgColor rgb="FFABD0EF"/>
        <bgColor rgb="FF000000"/>
      </patternFill>
    </fill>
    <fill>
      <patternFill patternType="solid">
        <fgColor theme="0" tint="-4.9989318521683403E-2"/>
        <bgColor indexed="64"/>
      </patternFill>
    </fill>
  </fills>
  <borders count="16">
    <border>
      <left/>
      <right/>
      <top/>
      <bottom/>
      <diagonal/>
    </border>
    <border>
      <left style="thin">
        <color rgb="FF003595"/>
      </left>
      <right style="thin">
        <color rgb="FF003595"/>
      </right>
      <top style="thin">
        <color rgb="FF003595"/>
      </top>
      <bottom style="thin">
        <color rgb="FF00359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5">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 fillId="0" borderId="0"/>
    <xf numFmtId="0" fontId="4" fillId="0" borderId="0"/>
    <xf numFmtId="166" fontId="1" fillId="0" borderId="0" applyFont="0" applyFill="0" applyBorder="0" applyProtection="0">
      <alignment vertical="top"/>
    </xf>
    <xf numFmtId="0" fontId="9" fillId="0" borderId="0"/>
    <xf numFmtId="43" fontId="1" fillId="0" borderId="0" applyFont="0" applyFill="0" applyBorder="0" applyAlignment="0" applyProtection="0"/>
    <xf numFmtId="0" fontId="1" fillId="0" borderId="0"/>
    <xf numFmtId="0" fontId="8" fillId="5" borderId="0" applyBorder="0"/>
    <xf numFmtId="0" fontId="10" fillId="0" borderId="0"/>
    <xf numFmtId="0" fontId="1" fillId="0" borderId="0"/>
    <xf numFmtId="166" fontId="1" fillId="0" borderId="0" applyFont="0" applyFill="0" applyBorder="0" applyProtection="0">
      <alignment vertical="top"/>
    </xf>
    <xf numFmtId="0" fontId="1" fillId="0" borderId="0"/>
    <xf numFmtId="0" fontId="10" fillId="0" borderId="0"/>
    <xf numFmtId="9" fontId="1" fillId="0" borderId="0" applyFont="0" applyFill="0" applyBorder="0" applyAlignment="0" applyProtection="0"/>
    <xf numFmtId="0" fontId="10" fillId="0" borderId="0"/>
    <xf numFmtId="43" fontId="4" fillId="0" borderId="0" applyFont="0" applyFill="0" applyBorder="0" applyAlignment="0" applyProtection="0"/>
    <xf numFmtId="9" fontId="4" fillId="0" borderId="0" applyFont="0" applyFill="0" applyBorder="0" applyAlignment="0" applyProtection="0"/>
    <xf numFmtId="0" fontId="30" fillId="0" borderId="0" applyNumberFormat="0" applyFill="0" applyBorder="0" applyAlignment="0" applyProtection="0"/>
    <xf numFmtId="0" fontId="1" fillId="0" borderId="0"/>
    <xf numFmtId="166" fontId="1" fillId="0" borderId="0" applyFont="0" applyFill="0" applyBorder="0" applyProtection="0">
      <alignment vertical="top"/>
    </xf>
    <xf numFmtId="0" fontId="9" fillId="0" borderId="0"/>
    <xf numFmtId="0" fontId="10" fillId="0" borderId="0"/>
  </cellStyleXfs>
  <cellXfs count="328">
    <xf numFmtId="0" fontId="0" fillId="0" borderId="0" xfId="0"/>
    <xf numFmtId="0" fontId="3" fillId="0" borderId="0" xfId="0" applyFont="1"/>
    <xf numFmtId="0" fontId="12" fillId="0" borderId="0" xfId="0" applyFont="1" applyAlignment="1">
      <alignment horizontal="center" vertical="center"/>
    </xf>
    <xf numFmtId="0" fontId="2" fillId="0" borderId="0" xfId="0" applyFont="1"/>
    <xf numFmtId="164" fontId="3" fillId="0" borderId="0" xfId="2" applyNumberFormat="1" applyFont="1"/>
    <xf numFmtId="10" fontId="3" fillId="0" borderId="0" xfId="2" applyNumberFormat="1" applyFont="1"/>
    <xf numFmtId="165" fontId="3" fillId="0" borderId="0" xfId="0" applyNumberFormat="1" applyFont="1"/>
    <xf numFmtId="0" fontId="15" fillId="0" borderId="0" xfId="0" applyFont="1"/>
    <xf numFmtId="164" fontId="3" fillId="0" borderId="0" xfId="0" applyNumberFormat="1" applyFont="1"/>
    <xf numFmtId="0" fontId="2" fillId="0" borderId="0" xfId="0" applyFont="1" applyAlignment="1">
      <alignment horizontal="center" vertical="center"/>
    </xf>
    <xf numFmtId="164" fontId="3" fillId="0" borderId="0" xfId="2" applyNumberFormat="1" applyFont="1" applyAlignment="1">
      <alignment horizontal="right" vertical="center"/>
    </xf>
    <xf numFmtId="43" fontId="3" fillId="0" borderId="0" xfId="1" applyFont="1"/>
    <xf numFmtId="165" fontId="3" fillId="0" borderId="0" xfId="1" applyNumberFormat="1" applyFont="1"/>
    <xf numFmtId="15" fontId="3" fillId="0" borderId="0" xfId="0" applyNumberFormat="1" applyFont="1" applyAlignment="1">
      <alignment horizontal="left"/>
    </xf>
    <xf numFmtId="43" fontId="3" fillId="0" borderId="0" xfId="0" applyNumberFormat="1" applyFont="1"/>
    <xf numFmtId="43" fontId="3" fillId="0" borderId="0" xfId="1" applyFont="1" applyFill="1"/>
    <xf numFmtId="165" fontId="13" fillId="0" borderId="0" xfId="1" applyNumberFormat="1" applyFont="1" applyBorder="1" applyAlignment="1">
      <alignment horizontal="right" vertical="center"/>
    </xf>
    <xf numFmtId="0" fontId="3" fillId="0" borderId="0" xfId="0" applyFont="1" applyAlignment="1">
      <alignment horizontal="center" vertical="center"/>
    </xf>
    <xf numFmtId="164" fontId="3" fillId="0" borderId="0" xfId="2" applyNumberFormat="1"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vertical="center"/>
    </xf>
    <xf numFmtId="10" fontId="3" fillId="0" borderId="0" xfId="2" applyNumberFormat="1" applyFont="1" applyAlignment="1">
      <alignment vertical="center"/>
    </xf>
    <xf numFmtId="0" fontId="2" fillId="0" borderId="0" xfId="0" applyFont="1" applyAlignment="1">
      <alignment vertical="center"/>
    </xf>
    <xf numFmtId="165" fontId="3" fillId="0" borderId="0" xfId="1" applyNumberFormat="1" applyFont="1" applyAlignment="1">
      <alignment horizontal="right" vertical="center"/>
    </xf>
    <xf numFmtId="0" fontId="3" fillId="0" borderId="0" xfId="0" applyFont="1" applyAlignment="1">
      <alignment horizontal="right" vertical="center"/>
    </xf>
    <xf numFmtId="165" fontId="3" fillId="0" borderId="0" xfId="0" applyNumberFormat="1" applyFont="1" applyAlignment="1">
      <alignment vertical="center"/>
    </xf>
    <xf numFmtId="165" fontId="3" fillId="0" borderId="0" xfId="0" applyNumberFormat="1" applyFont="1" applyAlignment="1">
      <alignment horizontal="right" vertical="center"/>
    </xf>
    <xf numFmtId="0" fontId="19" fillId="0" borderId="0" xfId="0" applyFont="1" applyAlignment="1">
      <alignment horizontal="left" vertical="center"/>
    </xf>
    <xf numFmtId="164" fontId="3" fillId="0" borderId="0" xfId="2" applyNumberFormat="1" applyFont="1" applyFill="1" applyBorder="1" applyAlignment="1">
      <alignment horizontal="right" vertical="center"/>
    </xf>
    <xf numFmtId="164" fontId="3" fillId="0" borderId="0" xfId="0" applyNumberFormat="1" applyFont="1" applyAlignment="1">
      <alignment horizontal="right" vertical="center"/>
    </xf>
    <xf numFmtId="164" fontId="3" fillId="0" borderId="0" xfId="0" applyNumberFormat="1" applyFont="1" applyAlignment="1">
      <alignment horizontal="right" vertical="center" wrapText="1"/>
    </xf>
    <xf numFmtId="165" fontId="3" fillId="0" borderId="0" xfId="1" applyNumberFormat="1" applyFont="1" applyFill="1" applyBorder="1" applyAlignment="1">
      <alignment horizontal="right" vertical="center"/>
    </xf>
    <xf numFmtId="10" fontId="3" fillId="0" borderId="0" xfId="2" applyNumberFormat="1" applyFont="1" applyAlignment="1">
      <alignment horizontal="right" vertical="center"/>
    </xf>
    <xf numFmtId="0" fontId="0" fillId="0" borderId="0" xfId="0" applyAlignment="1">
      <alignment horizontal="center" vertical="center"/>
    </xf>
    <xf numFmtId="9" fontId="0" fillId="0" borderId="0" xfId="2" applyFont="1"/>
    <xf numFmtId="164" fontId="0" fillId="0" borderId="0" xfId="0" applyNumberFormat="1"/>
    <xf numFmtId="164" fontId="0" fillId="0" borderId="0" xfId="2" applyNumberFormat="1" applyFont="1"/>
    <xf numFmtId="9" fontId="3" fillId="0" borderId="0" xfId="2" applyFont="1"/>
    <xf numFmtId="0" fontId="21" fillId="0" borderId="0" xfId="0" applyFont="1"/>
    <xf numFmtId="0" fontId="21" fillId="0" borderId="0" xfId="0" applyFont="1" applyAlignment="1">
      <alignment horizontal="center" vertical="center"/>
    </xf>
    <xf numFmtId="0" fontId="20" fillId="2" borderId="2" xfId="0" applyFont="1" applyFill="1" applyBorder="1" applyAlignment="1">
      <alignment horizontal="center" vertical="center" wrapText="1" readingOrder="1"/>
    </xf>
    <xf numFmtId="0" fontId="20" fillId="4" borderId="2" xfId="0" applyFont="1" applyFill="1" applyBorder="1" applyAlignment="1">
      <alignment horizontal="left" vertical="center" wrapText="1" readingOrder="1"/>
    </xf>
    <xf numFmtId="49" fontId="20" fillId="0" borderId="0" xfId="0" applyNumberFormat="1" applyFont="1" applyAlignment="1">
      <alignment horizontal="left" vertical="center"/>
    </xf>
    <xf numFmtId="0" fontId="11" fillId="6" borderId="0" xfId="0" applyFont="1" applyFill="1" applyAlignment="1">
      <alignment horizontal="center" vertical="center"/>
    </xf>
    <xf numFmtId="0" fontId="11" fillId="2" borderId="0" xfId="0" applyFont="1" applyFill="1" applyAlignment="1">
      <alignment horizontal="center" vertical="center"/>
    </xf>
    <xf numFmtId="0" fontId="11" fillId="0" borderId="0" xfId="0" applyFont="1"/>
    <xf numFmtId="0" fontId="11" fillId="0" borderId="0" xfId="0" applyFont="1" applyAlignment="1">
      <alignment vertical="center"/>
    </xf>
    <xf numFmtId="0" fontId="11" fillId="0" borderId="0" xfId="0" applyFont="1" applyAlignment="1">
      <alignment vertical="center" wrapText="1"/>
    </xf>
    <xf numFmtId="0" fontId="22" fillId="0" borderId="0" xfId="0" applyFont="1"/>
    <xf numFmtId="0" fontId="11" fillId="0" borderId="0" xfId="0" applyFont="1" applyAlignment="1">
      <alignment horizontal="left"/>
    </xf>
    <xf numFmtId="0" fontId="11" fillId="0" borderId="0" xfId="0" applyFont="1" applyAlignment="1">
      <alignment horizontal="left" vertical="center"/>
    </xf>
    <xf numFmtId="49" fontId="11" fillId="0" borderId="0" xfId="0" applyNumberFormat="1" applyFont="1" applyAlignment="1">
      <alignment horizontal="left" vertical="center"/>
    </xf>
    <xf numFmtId="0" fontId="15" fillId="0" borderId="0" xfId="0" applyFont="1" applyAlignment="1">
      <alignment vertical="center"/>
    </xf>
    <xf numFmtId="0" fontId="16" fillId="0" borderId="0" xfId="0" applyFont="1"/>
    <xf numFmtId="164" fontId="15" fillId="0" borderId="0" xfId="2" applyNumberFormat="1" applyFont="1"/>
    <xf numFmtId="164" fontId="3" fillId="0" borderId="0" xfId="2" applyNumberFormat="1" applyFont="1" applyFill="1" applyBorder="1"/>
    <xf numFmtId="0" fontId="11" fillId="2" borderId="0" xfId="0" applyFont="1" applyFill="1" applyAlignment="1">
      <alignment horizontal="center"/>
    </xf>
    <xf numFmtId="0" fontId="2" fillId="0" borderId="0" xfId="0" applyFont="1" applyAlignment="1">
      <alignment wrapText="1"/>
    </xf>
    <xf numFmtId="0" fontId="2" fillId="0" borderId="0" xfId="0" applyFont="1" applyAlignment="1">
      <alignment horizontal="left" wrapText="1"/>
    </xf>
    <xf numFmtId="0" fontId="3" fillId="0" borderId="0" xfId="0" applyFont="1" applyAlignment="1">
      <alignment wrapText="1"/>
    </xf>
    <xf numFmtId="0" fontId="11" fillId="2" borderId="0" xfId="0" applyFont="1" applyFill="1" applyAlignment="1">
      <alignment horizontal="center" vertical="center" wrapText="1"/>
    </xf>
    <xf numFmtId="165" fontId="3" fillId="0" borderId="0" xfId="1" applyNumberFormat="1" applyFont="1" applyFill="1"/>
    <xf numFmtId="164" fontId="3" fillId="0" borderId="0" xfId="2" applyNumberFormat="1" applyFont="1" applyFill="1"/>
    <xf numFmtId="0" fontId="25" fillId="0" borderId="0" xfId="0" applyFont="1"/>
    <xf numFmtId="165" fontId="3" fillId="0" borderId="0" xfId="1" applyNumberFormat="1" applyFont="1" applyFill="1" applyBorder="1"/>
    <xf numFmtId="0" fontId="11" fillId="6" borderId="0" xfId="0" applyFont="1" applyFill="1" applyAlignment="1">
      <alignment horizontal="center" vertical="center" wrapText="1" readingOrder="1"/>
    </xf>
    <xf numFmtId="0" fontId="26" fillId="0" borderId="0" xfId="0" applyFont="1"/>
    <xf numFmtId="165" fontId="3" fillId="0" borderId="0" xfId="1" applyNumberFormat="1" applyFont="1" applyFill="1" applyAlignment="1">
      <alignment horizontal="right" vertical="center"/>
    </xf>
    <xf numFmtId="0" fontId="26" fillId="0" borderId="0" xfId="0" applyFont="1" applyAlignment="1">
      <alignment vertical="center"/>
    </xf>
    <xf numFmtId="0" fontId="22" fillId="0" borderId="0" xfId="0" applyFont="1" applyAlignment="1">
      <alignment horizontal="left" vertical="center"/>
    </xf>
    <xf numFmtId="0" fontId="11" fillId="6" borderId="0" xfId="0" applyFont="1" applyFill="1" applyAlignment="1">
      <alignment horizontal="center" vertical="center" wrapText="1"/>
    </xf>
    <xf numFmtId="165" fontId="3" fillId="0" borderId="0" xfId="1" applyNumberFormat="1" applyFont="1" applyAlignment="1">
      <alignment vertical="center"/>
    </xf>
    <xf numFmtId="164" fontId="3" fillId="0" borderId="0" xfId="2" applyNumberFormat="1" applyFont="1" applyAlignment="1">
      <alignment vertical="center"/>
    </xf>
    <xf numFmtId="164" fontId="0" fillId="0" borderId="0" xfId="2" applyNumberFormat="1" applyFont="1" applyFill="1"/>
    <xf numFmtId="0" fontId="22" fillId="0" borderId="0" xfId="0" applyFont="1" applyAlignment="1">
      <alignment vertical="center" wrapText="1"/>
    </xf>
    <xf numFmtId="0" fontId="22" fillId="0" borderId="0" xfId="0" applyFont="1" applyAlignment="1">
      <alignment vertical="center"/>
    </xf>
    <xf numFmtId="15" fontId="11" fillId="0" borderId="0" xfId="0" applyNumberFormat="1" applyFont="1" applyAlignment="1">
      <alignment horizontal="left" vertical="center"/>
    </xf>
    <xf numFmtId="15" fontId="11" fillId="0" borderId="0" xfId="0" applyNumberFormat="1" applyFont="1" applyAlignment="1">
      <alignment vertical="center"/>
    </xf>
    <xf numFmtId="0" fontId="11" fillId="0" borderId="0" xfId="0" applyFont="1" applyAlignment="1">
      <alignment horizontal="center" vertical="center"/>
    </xf>
    <xf numFmtId="0" fontId="3" fillId="0" borderId="0" xfId="0" applyFont="1" applyAlignment="1">
      <alignment vertical="center" wrapText="1"/>
    </xf>
    <xf numFmtId="0" fontId="15" fillId="0" borderId="0" xfId="0" applyFont="1" applyAlignment="1">
      <alignment vertical="center" wrapText="1"/>
    </xf>
    <xf numFmtId="0" fontId="25" fillId="0" borderId="0" xfId="0" applyFont="1" applyAlignment="1">
      <alignment horizontal="left" vertical="center"/>
    </xf>
    <xf numFmtId="10" fontId="3" fillId="0" borderId="0" xfId="0" applyNumberFormat="1" applyFont="1" applyAlignment="1">
      <alignment vertical="center"/>
    </xf>
    <xf numFmtId="164" fontId="14" fillId="0" borderId="0" xfId="2" applyNumberFormat="1" applyFont="1" applyBorder="1" applyAlignment="1">
      <alignment horizontal="right" vertical="center"/>
    </xf>
    <xf numFmtId="165" fontId="14" fillId="0" borderId="0" xfId="0" applyNumberFormat="1" applyFont="1" applyAlignment="1">
      <alignment horizontal="right" vertical="center"/>
    </xf>
    <xf numFmtId="0" fontId="11" fillId="6" borderId="0" xfId="0" applyFont="1" applyFill="1" applyAlignment="1">
      <alignment horizontal="center" vertical="center" readingOrder="1"/>
    </xf>
    <xf numFmtId="164" fontId="3" fillId="0" borderId="0" xfId="2" applyNumberFormat="1" applyFont="1" applyFill="1" applyBorder="1" applyAlignment="1">
      <alignment vertical="center"/>
    </xf>
    <xf numFmtId="15" fontId="3" fillId="0" borderId="0" xfId="0" applyNumberFormat="1" applyFont="1" applyAlignment="1">
      <alignment horizontal="left" vertical="center"/>
    </xf>
    <xf numFmtId="167" fontId="3" fillId="0" borderId="0" xfId="1" applyNumberFormat="1" applyFont="1" applyAlignment="1">
      <alignment vertical="center"/>
    </xf>
    <xf numFmtId="0" fontId="3" fillId="0" borderId="0" xfId="0" applyFont="1" applyAlignment="1">
      <alignment horizontal="left" vertical="center"/>
    </xf>
    <xf numFmtId="165" fontId="3" fillId="0" borderId="0" xfId="1" applyNumberFormat="1" applyFont="1" applyAlignment="1"/>
    <xf numFmtId="164" fontId="15" fillId="0" borderId="0" xfId="2" applyNumberFormat="1" applyFont="1" applyAlignment="1">
      <alignment vertical="center"/>
    </xf>
    <xf numFmtId="4" fontId="2" fillId="0" borderId="0" xfId="0" applyNumberFormat="1" applyFont="1" applyAlignment="1">
      <alignment vertical="center"/>
    </xf>
    <xf numFmtId="164" fontId="2" fillId="0" borderId="0" xfId="2" applyNumberFormat="1" applyFont="1" applyAlignment="1">
      <alignment vertical="center"/>
    </xf>
    <xf numFmtId="4" fontId="3" fillId="0" borderId="0" xfId="0" applyNumberFormat="1" applyFont="1" applyAlignment="1">
      <alignment vertical="center"/>
    </xf>
    <xf numFmtId="49" fontId="11" fillId="0" borderId="0" xfId="0" applyNumberFormat="1" applyFont="1" applyAlignment="1">
      <alignment vertical="center"/>
    </xf>
    <xf numFmtId="0" fontId="3" fillId="0" borderId="0" xfId="4" applyFont="1"/>
    <xf numFmtId="0" fontId="22" fillId="0" borderId="0" xfId="4" applyFont="1"/>
    <xf numFmtId="0" fontId="11" fillId="2" borderId="0" xfId="4" applyFont="1" applyFill="1" applyAlignment="1">
      <alignment horizontal="center" wrapText="1"/>
    </xf>
    <xf numFmtId="0" fontId="11" fillId="2" borderId="2" xfId="0" applyFont="1" applyFill="1" applyBorder="1" applyAlignment="1">
      <alignment horizontal="left" vertical="center" wrapText="1" readingOrder="1"/>
    </xf>
    <xf numFmtId="0" fontId="11" fillId="2" borderId="2" xfId="0" applyFont="1" applyFill="1" applyBorder="1" applyAlignment="1">
      <alignment horizontal="center" vertical="center" wrapText="1" readingOrder="1"/>
    </xf>
    <xf numFmtId="0" fontId="11" fillId="4" borderId="2" xfId="0" applyFont="1" applyFill="1" applyBorder="1" applyAlignment="1">
      <alignment horizontal="left" vertical="center" wrapText="1" readingOrder="1"/>
    </xf>
    <xf numFmtId="49" fontId="24" fillId="3" borderId="2" xfId="0" applyNumberFormat="1" applyFont="1" applyFill="1" applyBorder="1" applyAlignment="1">
      <alignment horizontal="center" vertical="center" wrapText="1" readingOrder="1"/>
    </xf>
    <xf numFmtId="10" fontId="16" fillId="0" borderId="0" xfId="2" applyNumberFormat="1" applyFont="1" applyAlignment="1">
      <alignment vertical="center"/>
    </xf>
    <xf numFmtId="0" fontId="16" fillId="0" borderId="0" xfId="0" applyFont="1" applyAlignment="1">
      <alignment vertical="center"/>
    </xf>
    <xf numFmtId="10" fontId="15" fillId="0" borderId="0" xfId="2" applyNumberFormat="1" applyFont="1" applyAlignment="1">
      <alignment vertical="center"/>
    </xf>
    <xf numFmtId="10" fontId="2" fillId="0" borderId="0" xfId="2" applyNumberFormat="1" applyFont="1" applyAlignment="1">
      <alignment vertical="center"/>
    </xf>
    <xf numFmtId="0" fontId="16" fillId="0" borderId="0" xfId="0" applyFont="1" applyAlignment="1">
      <alignment horizontal="left" vertical="center"/>
    </xf>
    <xf numFmtId="10" fontId="16" fillId="0" borderId="0" xfId="0" applyNumberFormat="1" applyFont="1" applyAlignment="1">
      <alignment vertical="center"/>
    </xf>
    <xf numFmtId="0" fontId="29" fillId="0" borderId="0" xfId="0" applyFont="1" applyAlignment="1">
      <alignment vertical="center"/>
    </xf>
    <xf numFmtId="168" fontId="3" fillId="0" borderId="0" xfId="1" applyNumberFormat="1" applyFont="1" applyFill="1"/>
    <xf numFmtId="0" fontId="0" fillId="0" borderId="0" xfId="0" applyAlignment="1">
      <alignment vertical="center"/>
    </xf>
    <xf numFmtId="165" fontId="0" fillId="0" borderId="0" xfId="1" applyNumberFormat="1" applyFont="1" applyAlignment="1">
      <alignment vertical="center"/>
    </xf>
    <xf numFmtId="165" fontId="3" fillId="0" borderId="0" xfId="1" applyNumberFormat="1" applyFont="1" applyAlignment="1">
      <alignment horizontal="right" vertical="center" wrapText="1"/>
    </xf>
    <xf numFmtId="164" fontId="3" fillId="0" borderId="0" xfId="2" applyNumberFormat="1" applyFont="1" applyAlignment="1">
      <alignment horizontal="right" vertical="center" wrapText="1"/>
    </xf>
    <xf numFmtId="164" fontId="3" fillId="0" borderId="0" xfId="2" applyNumberFormat="1" applyFont="1" applyFill="1" applyAlignment="1">
      <alignment vertical="center"/>
    </xf>
    <xf numFmtId="0" fontId="23" fillId="0" borderId="0" xfId="0" applyFont="1" applyAlignment="1">
      <alignment horizontal="left" vertical="center" wrapText="1"/>
    </xf>
    <xf numFmtId="164" fontId="9" fillId="0" borderId="0" xfId="2" applyNumberFormat="1" applyFont="1"/>
    <xf numFmtId="0" fontId="31" fillId="0" borderId="0" xfId="0" applyFont="1"/>
    <xf numFmtId="165" fontId="2" fillId="0" borderId="0" xfId="1" applyNumberFormat="1" applyFont="1"/>
    <xf numFmtId="164" fontId="3" fillId="0" borderId="0" xfId="2" applyNumberFormat="1" applyFont="1" applyFill="1" applyAlignment="1">
      <alignment horizontal="right" vertical="center" wrapText="1"/>
    </xf>
    <xf numFmtId="0" fontId="32" fillId="0" borderId="0" xfId="0" applyFont="1"/>
    <xf numFmtId="0" fontId="17" fillId="0" borderId="0" xfId="0" applyFont="1"/>
    <xf numFmtId="0" fontId="34" fillId="0" borderId="0" xfId="0" applyFont="1"/>
    <xf numFmtId="0" fontId="33" fillId="0" borderId="0" xfId="0" applyFont="1"/>
    <xf numFmtId="0" fontId="20" fillId="4" borderId="2" xfId="0" applyFont="1" applyFill="1" applyBorder="1" applyAlignment="1">
      <alignment horizontal="center" vertical="center" wrapText="1" readingOrder="1"/>
    </xf>
    <xf numFmtId="164" fontId="3" fillId="0" borderId="0" xfId="2" applyNumberFormat="1" applyFont="1" applyFill="1" applyAlignment="1">
      <alignment horizontal="right" vertical="center"/>
    </xf>
    <xf numFmtId="43" fontId="2" fillId="0" borderId="0" xfId="1" applyFont="1"/>
    <xf numFmtId="43" fontId="3" fillId="0" borderId="0" xfId="1" applyFont="1" applyAlignment="1">
      <alignment horizontal="right" vertical="center"/>
    </xf>
    <xf numFmtId="43" fontId="3" fillId="0" borderId="0" xfId="1" applyFont="1" applyFill="1" applyAlignment="1">
      <alignment horizontal="right" vertical="center"/>
    </xf>
    <xf numFmtId="167" fontId="3" fillId="0" borderId="0" xfId="1" applyNumberFormat="1" applyFont="1" applyAlignment="1">
      <alignment horizontal="right" vertical="center"/>
    </xf>
    <xf numFmtId="43" fontId="3" fillId="0" borderId="0" xfId="1" applyFont="1" applyAlignment="1">
      <alignment vertical="center"/>
    </xf>
    <xf numFmtId="169" fontId="3" fillId="0" borderId="0" xfId="2" applyNumberFormat="1" applyFont="1"/>
    <xf numFmtId="170" fontId="3" fillId="0" borderId="0" xfId="2" applyNumberFormat="1" applyFont="1"/>
    <xf numFmtId="164" fontId="15" fillId="0" borderId="0" xfId="2" applyNumberFormat="1" applyFont="1" applyFill="1"/>
    <xf numFmtId="0" fontId="27" fillId="0" borderId="0" xfId="0" applyFont="1"/>
    <xf numFmtId="10" fontId="3" fillId="0" borderId="0" xfId="2" applyNumberFormat="1" applyFont="1" applyFill="1" applyBorder="1"/>
    <xf numFmtId="164" fontId="15" fillId="0" borderId="0" xfId="2" applyNumberFormat="1" applyFont="1" applyFill="1" applyBorder="1"/>
    <xf numFmtId="43" fontId="3" fillId="0" borderId="0" xfId="1" applyFont="1" applyFill="1" applyBorder="1"/>
    <xf numFmtId="0" fontId="35" fillId="0" borderId="0" xfId="0" applyFont="1"/>
    <xf numFmtId="0" fontId="36" fillId="0" borderId="0" xfId="0" applyFont="1"/>
    <xf numFmtId="0" fontId="36" fillId="0" borderId="0" xfId="0" applyFont="1" applyAlignment="1">
      <alignment horizontal="left" vertical="center"/>
    </xf>
    <xf numFmtId="0" fontId="36" fillId="0" borderId="0" xfId="0" applyFont="1" applyAlignment="1">
      <alignment vertical="center"/>
    </xf>
    <xf numFmtId="165" fontId="3" fillId="0" borderId="0" xfId="1" applyNumberFormat="1" applyFont="1" applyFill="1" applyAlignment="1">
      <alignment vertical="center"/>
    </xf>
    <xf numFmtId="164" fontId="37" fillId="0" borderId="0" xfId="2" applyNumberFormat="1" applyFont="1" applyAlignment="1">
      <alignment vertical="center"/>
    </xf>
    <xf numFmtId="164" fontId="38" fillId="0" borderId="0" xfId="2" applyNumberFormat="1" applyFont="1" applyAlignment="1">
      <alignment vertical="center"/>
    </xf>
    <xf numFmtId="10" fontId="3" fillId="0" borderId="0" xfId="2" applyNumberFormat="1" applyFont="1" applyFill="1" applyAlignment="1">
      <alignment vertical="center"/>
    </xf>
    <xf numFmtId="0" fontId="2" fillId="0" borderId="0" xfId="0" applyFont="1" applyAlignment="1">
      <alignment horizontal="right" vertical="center"/>
    </xf>
    <xf numFmtId="10" fontId="34" fillId="0" borderId="0" xfId="2" applyNumberFormat="1" applyFont="1" applyFill="1" applyBorder="1"/>
    <xf numFmtId="164" fontId="34" fillId="0" borderId="0" xfId="2" applyNumberFormat="1" applyFont="1" applyFill="1" applyBorder="1"/>
    <xf numFmtId="0" fontId="18" fillId="0" borderId="0" xfId="0" applyFont="1" applyAlignment="1">
      <alignment horizontal="left" vertical="center"/>
    </xf>
    <xf numFmtId="0" fontId="18" fillId="0" borderId="0" xfId="0" applyFont="1" applyAlignment="1">
      <alignment vertical="center"/>
    </xf>
    <xf numFmtId="164" fontId="14" fillId="0" borderId="0" xfId="2" applyNumberFormat="1" applyFont="1" applyFill="1" applyBorder="1" applyAlignment="1">
      <alignment horizontal="right" vertical="center"/>
    </xf>
    <xf numFmtId="0" fontId="14" fillId="0" borderId="0" xfId="0" applyFont="1" applyAlignment="1">
      <alignment horizontal="left" vertical="center"/>
    </xf>
    <xf numFmtId="0" fontId="14" fillId="0" borderId="0" xfId="0" applyFont="1" applyAlignment="1">
      <alignment vertical="center"/>
    </xf>
    <xf numFmtId="164" fontId="14" fillId="0" borderId="0" xfId="2" applyNumberFormat="1" applyFont="1" applyBorder="1" applyAlignment="1">
      <alignment vertical="center"/>
    </xf>
    <xf numFmtId="0" fontId="40" fillId="0" borderId="0" xfId="0" applyFont="1" applyAlignment="1">
      <alignment vertical="center"/>
    </xf>
    <xf numFmtId="0" fontId="15" fillId="0" borderId="0" xfId="0" applyFont="1" applyAlignment="1">
      <alignment horizontal="center" vertical="center"/>
    </xf>
    <xf numFmtId="165" fontId="41" fillId="0" borderId="0" xfId="1" applyNumberFormat="1" applyFont="1" applyFill="1" applyBorder="1" applyAlignment="1">
      <alignment horizontal="right" vertical="center"/>
    </xf>
    <xf numFmtId="164" fontId="9" fillId="0" borderId="0" xfId="2" applyNumberFormat="1" applyFont="1" applyAlignment="1">
      <alignment horizontal="center"/>
    </xf>
    <xf numFmtId="0" fontId="22" fillId="6" borderId="0" xfId="0" applyFont="1" applyFill="1" applyAlignment="1">
      <alignment horizontal="center" vertical="center" readingOrder="1"/>
    </xf>
    <xf numFmtId="0" fontId="22" fillId="2" borderId="0" xfId="0" applyFont="1" applyFill="1" applyAlignment="1">
      <alignment horizontal="center" vertical="center"/>
    </xf>
    <xf numFmtId="0" fontId="22" fillId="0" borderId="0" xfId="0" applyFont="1" applyAlignment="1">
      <alignment horizontal="center" vertical="center"/>
    </xf>
    <xf numFmtId="165" fontId="22" fillId="0" borderId="0" xfId="1" applyNumberFormat="1" applyFont="1" applyBorder="1" applyAlignment="1">
      <alignment horizontal="center" vertical="center"/>
    </xf>
    <xf numFmtId="0" fontId="27" fillId="0" borderId="0" xfId="0" applyFont="1" applyAlignment="1">
      <alignment horizontal="left" vertical="center"/>
    </xf>
    <xf numFmtId="0" fontId="22" fillId="0" borderId="0" xfId="0" applyFont="1" applyAlignment="1">
      <alignment horizontal="left" vertical="center" wrapText="1" readingOrder="1"/>
    </xf>
    <xf numFmtId="0" fontId="28" fillId="0" borderId="0" xfId="0" applyFont="1" applyAlignment="1">
      <alignment horizontal="left" vertical="center"/>
    </xf>
    <xf numFmtId="0" fontId="28" fillId="0" borderId="0" xfId="0" applyFont="1" applyAlignment="1">
      <alignment horizontal="left" vertical="center" wrapText="1" readingOrder="1"/>
    </xf>
    <xf numFmtId="10" fontId="2" fillId="0" borderId="0" xfId="2" applyNumberFormat="1" applyFont="1" applyAlignment="1">
      <alignment horizontal="right" vertical="center"/>
    </xf>
    <xf numFmtId="10" fontId="16" fillId="0" borderId="0" xfId="2" applyNumberFormat="1" applyFont="1" applyAlignment="1">
      <alignment horizontal="right" vertical="center"/>
    </xf>
    <xf numFmtId="0" fontId="22" fillId="2" borderId="0" xfId="0" applyFont="1" applyFill="1" applyAlignment="1">
      <alignment horizontal="left" vertical="center"/>
    </xf>
    <xf numFmtId="165" fontId="3" fillId="0" borderId="0" xfId="1" applyNumberFormat="1" applyFont="1" applyAlignment="1">
      <alignment horizontal="center" vertical="center"/>
    </xf>
    <xf numFmtId="0" fontId="39" fillId="0" borderId="0" xfId="0" applyFont="1" applyAlignment="1">
      <alignment horizontal="left" vertical="center"/>
    </xf>
    <xf numFmtId="0" fontId="39" fillId="0" borderId="0" xfId="0" applyFont="1" applyAlignment="1">
      <alignment vertical="center"/>
    </xf>
    <xf numFmtId="164" fontId="42" fillId="0" borderId="0" xfId="2" applyNumberFormat="1" applyFont="1" applyAlignment="1">
      <alignment vertical="center"/>
    </xf>
    <xf numFmtId="0" fontId="43" fillId="0" borderId="4" xfId="0" applyFont="1" applyBorder="1"/>
    <xf numFmtId="0" fontId="43" fillId="0" borderId="5" xfId="0" applyFont="1" applyBorder="1"/>
    <xf numFmtId="0" fontId="43" fillId="0" borderId="0" xfId="0" applyFont="1"/>
    <xf numFmtId="0" fontId="43" fillId="0" borderId="7" xfId="0" applyFont="1" applyBorder="1"/>
    <xf numFmtId="0" fontId="43" fillId="0" borderId="9" xfId="0" applyFont="1" applyBorder="1"/>
    <xf numFmtId="0" fontId="43" fillId="0" borderId="10" xfId="0" applyFont="1" applyBorder="1"/>
    <xf numFmtId="167" fontId="3" fillId="0" borderId="0" xfId="1" applyNumberFormat="1" applyFont="1" applyFill="1"/>
    <xf numFmtId="171" fontId="0" fillId="0" borderId="0" xfId="0" applyNumberFormat="1"/>
    <xf numFmtId="171" fontId="0" fillId="0" borderId="0" xfId="0" applyNumberFormat="1" applyAlignment="1">
      <alignment vertical="center"/>
    </xf>
    <xf numFmtId="172" fontId="0" fillId="0" borderId="0" xfId="0" applyNumberFormat="1" applyAlignment="1">
      <alignment vertical="center"/>
    </xf>
    <xf numFmtId="170" fontId="0" fillId="0" borderId="0" xfId="0" applyNumberFormat="1" applyAlignment="1">
      <alignment vertical="center"/>
    </xf>
    <xf numFmtId="43" fontId="3" fillId="0" borderId="0" xfId="1" applyFont="1" applyFill="1" applyAlignment="1">
      <alignment vertical="center"/>
    </xf>
    <xf numFmtId="164" fontId="34" fillId="0" borderId="0" xfId="2" applyNumberFormat="1" applyFont="1"/>
    <xf numFmtId="173" fontId="3" fillId="0" borderId="0" xfId="0" applyNumberFormat="1" applyFont="1"/>
    <xf numFmtId="43" fontId="11" fillId="0" borderId="0" xfId="1" applyFont="1"/>
    <xf numFmtId="0" fontId="9" fillId="0" borderId="3" xfId="0" applyFont="1" applyBorder="1"/>
    <xf numFmtId="15" fontId="9" fillId="0" borderId="4" xfId="0" applyNumberFormat="1" applyFont="1" applyBorder="1"/>
    <xf numFmtId="0" fontId="9" fillId="0" borderId="6" xfId="0" applyFont="1" applyBorder="1"/>
    <xf numFmtId="0" fontId="9" fillId="0" borderId="0" xfId="0" applyFont="1"/>
    <xf numFmtId="0" fontId="9" fillId="7" borderId="6" xfId="0" applyFont="1" applyFill="1" applyBorder="1"/>
    <xf numFmtId="0" fontId="9" fillId="7" borderId="8" xfId="0" applyFont="1" applyFill="1" applyBorder="1"/>
    <xf numFmtId="0" fontId="9" fillId="0" borderId="7" xfId="0" applyFont="1" applyBorder="1"/>
    <xf numFmtId="173" fontId="3" fillId="0" borderId="0" xfId="0" applyNumberFormat="1" applyFont="1" applyAlignment="1">
      <alignment vertical="center"/>
    </xf>
    <xf numFmtId="0" fontId="9" fillId="0" borderId="4" xfId="0" applyFont="1" applyBorder="1"/>
    <xf numFmtId="0" fontId="9" fillId="0" borderId="5" xfId="0" applyFont="1" applyBorder="1"/>
    <xf numFmtId="0" fontId="9" fillId="0" borderId="8" xfId="0" applyFont="1" applyBorder="1"/>
    <xf numFmtId="0" fontId="9" fillId="0" borderId="10" xfId="0" applyFont="1" applyBorder="1"/>
    <xf numFmtId="0" fontId="9" fillId="0" borderId="9" xfId="0" applyFont="1" applyBorder="1"/>
    <xf numFmtId="0" fontId="44" fillId="0" borderId="0" xfId="0" applyFont="1"/>
    <xf numFmtId="0" fontId="2" fillId="0" borderId="0" xfId="0" applyFont="1" applyAlignment="1">
      <alignment horizontal="center"/>
    </xf>
    <xf numFmtId="0" fontId="39" fillId="0" borderId="0" xfId="0" applyFont="1"/>
    <xf numFmtId="0" fontId="11" fillId="0" borderId="0" xfId="0" applyFont="1" applyAlignment="1">
      <alignment horizontal="center" vertical="center" wrapText="1" readingOrder="1"/>
    </xf>
    <xf numFmtId="165" fontId="39" fillId="0" borderId="0" xfId="1" applyNumberFormat="1" applyFont="1" applyFill="1"/>
    <xf numFmtId="0" fontId="2" fillId="0" borderId="0" xfId="4" applyFont="1" applyAlignment="1">
      <alignment horizontal="center"/>
    </xf>
    <xf numFmtId="174" fontId="9" fillId="0" borderId="6" xfId="2" applyNumberFormat="1" applyFont="1" applyBorder="1"/>
    <xf numFmtId="174" fontId="9" fillId="0" borderId="8" xfId="2" applyNumberFormat="1" applyFont="1" applyBorder="1"/>
    <xf numFmtId="174" fontId="9" fillId="0" borderId="6" xfId="2" applyNumberFormat="1" applyFont="1" applyFill="1" applyBorder="1"/>
    <xf numFmtId="0" fontId="44" fillId="0" borderId="0" xfId="4" applyFont="1"/>
    <xf numFmtId="0" fontId="45" fillId="0" borderId="0" xfId="0" applyFont="1"/>
    <xf numFmtId="0" fontId="44" fillId="0" borderId="0" xfId="0" applyFont="1" applyAlignment="1">
      <alignment horizontal="center" vertical="center"/>
    </xf>
    <xf numFmtId="0" fontId="25" fillId="0" borderId="0" xfId="0" applyFont="1" applyAlignment="1">
      <alignment horizontal="left" vertical="center" wrapText="1"/>
    </xf>
    <xf numFmtId="0" fontId="46" fillId="0" borderId="0" xfId="20" applyFont="1" applyFill="1"/>
    <xf numFmtId="0" fontId="20" fillId="0" borderId="2" xfId="0" applyFont="1" applyBorder="1" applyAlignment="1">
      <alignment horizontal="left" vertical="center" wrapText="1" readingOrder="1"/>
    </xf>
    <xf numFmtId="0" fontId="20" fillId="0" borderId="2" xfId="0" applyFont="1" applyBorder="1" applyAlignment="1">
      <alignment horizontal="center" vertical="center" wrapText="1" readingOrder="1"/>
    </xf>
    <xf numFmtId="164" fontId="5" fillId="0" borderId="2" xfId="2" applyNumberFormat="1" applyFont="1" applyFill="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xf>
    <xf numFmtId="0" fontId="5" fillId="0" borderId="2" xfId="0" applyFont="1" applyBorder="1" applyAlignment="1">
      <alignment horizontal="center" vertical="center"/>
    </xf>
    <xf numFmtId="164" fontId="5" fillId="4" borderId="2" xfId="2"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10" fontId="5" fillId="4" borderId="2" xfId="2" applyNumberFormat="1" applyFont="1" applyFill="1" applyBorder="1" applyAlignment="1">
      <alignment horizontal="center" vertical="center"/>
    </xf>
    <xf numFmtId="0" fontId="5" fillId="4" borderId="2" xfId="0" applyFont="1" applyFill="1" applyBorder="1" applyAlignment="1">
      <alignment horizontal="center" vertical="center"/>
    </xf>
    <xf numFmtId="2" fontId="5" fillId="0" borderId="2" xfId="0" applyNumberFormat="1" applyFont="1" applyBorder="1" applyAlignment="1">
      <alignment horizontal="center" vertical="center"/>
    </xf>
    <xf numFmtId="2" fontId="5" fillId="4" borderId="2" xfId="0" applyNumberFormat="1" applyFont="1" applyFill="1" applyBorder="1" applyAlignment="1">
      <alignment horizontal="center" vertical="center"/>
    </xf>
    <xf numFmtId="2" fontId="5" fillId="0" borderId="2" xfId="2" applyNumberFormat="1" applyFont="1" applyFill="1" applyBorder="1" applyAlignment="1">
      <alignment horizontal="center" vertical="center"/>
    </xf>
    <xf numFmtId="164" fontId="5" fillId="0" borderId="2" xfId="2" applyNumberFormat="1" applyFont="1" applyBorder="1" applyAlignment="1">
      <alignment horizontal="center"/>
    </xf>
    <xf numFmtId="2" fontId="5" fillId="0" borderId="2" xfId="2" applyNumberFormat="1" applyFont="1" applyBorder="1" applyAlignment="1">
      <alignment horizontal="center" vertical="center"/>
    </xf>
    <xf numFmtId="43" fontId="3" fillId="0" borderId="0" xfId="1" applyFont="1" applyFill="1" applyBorder="1" applyAlignment="1">
      <alignment horizontal="right" vertical="center"/>
    </xf>
    <xf numFmtId="0" fontId="47" fillId="0" borderId="0" xfId="0" applyFont="1" applyAlignment="1">
      <alignment horizontal="left" vertical="center"/>
    </xf>
    <xf numFmtId="164" fontId="15" fillId="0" borderId="0" xfId="2" applyNumberFormat="1" applyFont="1" applyAlignment="1">
      <alignment horizontal="right" vertical="center"/>
    </xf>
    <xf numFmtId="164" fontId="15" fillId="0" borderId="0" xfId="2" applyNumberFormat="1" applyFont="1" applyAlignment="1">
      <alignment horizontal="right" vertical="center" wrapText="1"/>
    </xf>
    <xf numFmtId="0" fontId="48" fillId="0" borderId="0" xfId="0" applyFont="1"/>
    <xf numFmtId="0" fontId="48" fillId="0" borderId="7" xfId="0" applyFont="1" applyBorder="1"/>
    <xf numFmtId="0" fontId="49" fillId="0" borderId="0" xfId="0" applyFont="1" applyAlignment="1">
      <alignment horizontal="left" vertical="center"/>
    </xf>
    <xf numFmtId="164" fontId="15" fillId="0" borderId="0" xfId="0" applyNumberFormat="1" applyFont="1" applyAlignment="1">
      <alignment horizontal="right" vertical="center"/>
    </xf>
    <xf numFmtId="164" fontId="15" fillId="0" borderId="0" xfId="0" applyNumberFormat="1" applyFont="1" applyAlignment="1">
      <alignment horizontal="right" vertical="center" wrapText="1"/>
    </xf>
    <xf numFmtId="169" fontId="3" fillId="0" borderId="0" xfId="2" applyNumberFormat="1" applyFont="1" applyAlignment="1">
      <alignment vertical="center"/>
    </xf>
    <xf numFmtId="169" fontId="3" fillId="0" borderId="0" xfId="2" applyNumberFormat="1" applyFont="1" applyAlignment="1">
      <alignment horizontal="right" vertical="center"/>
    </xf>
    <xf numFmtId="0" fontId="27" fillId="0" borderId="0" xfId="0" applyFont="1" applyAlignment="1">
      <alignment vertical="center"/>
    </xf>
    <xf numFmtId="164" fontId="48" fillId="0" borderId="0" xfId="2" applyNumberFormat="1" applyFont="1" applyAlignment="1">
      <alignment horizontal="right" vertical="center"/>
    </xf>
    <xf numFmtId="164" fontId="48" fillId="0" borderId="0" xfId="2" applyNumberFormat="1" applyFont="1" applyFill="1" applyAlignment="1">
      <alignment horizontal="right" vertical="center"/>
    </xf>
    <xf numFmtId="43" fontId="15" fillId="0" borderId="0" xfId="1" applyFont="1" applyFill="1" applyAlignment="1">
      <alignment horizontal="right" vertical="center"/>
    </xf>
    <xf numFmtId="0" fontId="15" fillId="0" borderId="0" xfId="0" applyFont="1" applyAlignment="1">
      <alignment horizontal="right" vertical="center"/>
    </xf>
    <xf numFmtId="164" fontId="15" fillId="0" borderId="0" xfId="2" applyNumberFormat="1" applyFont="1" applyFill="1" applyAlignment="1">
      <alignment vertical="center"/>
    </xf>
    <xf numFmtId="0" fontId="50" fillId="0" borderId="0" xfId="0" applyFont="1" applyAlignment="1">
      <alignment vertical="center"/>
    </xf>
    <xf numFmtId="0" fontId="29" fillId="0" borderId="0" xfId="0" applyFont="1"/>
    <xf numFmtId="164" fontId="18" fillId="0" borderId="0" xfId="0" applyNumberFormat="1" applyFont="1" applyAlignment="1">
      <alignment vertical="center"/>
    </xf>
    <xf numFmtId="43" fontId="0" fillId="0" borderId="0" xfId="0" applyNumberFormat="1"/>
    <xf numFmtId="165" fontId="3" fillId="0" borderId="0" xfId="1" applyNumberFormat="1" applyFont="1" applyFill="1" applyAlignment="1">
      <alignment horizontal="right" vertical="center" wrapText="1"/>
    </xf>
    <xf numFmtId="43" fontId="3" fillId="0" borderId="0" xfId="1" applyFont="1" applyFill="1" applyAlignment="1">
      <alignment horizontal="right" vertical="center" wrapText="1"/>
    </xf>
    <xf numFmtId="167" fontId="3" fillId="0" borderId="0" xfId="1" applyNumberFormat="1" applyFont="1" applyFill="1" applyAlignment="1">
      <alignment horizontal="right" vertical="center" wrapText="1"/>
    </xf>
    <xf numFmtId="165" fontId="6" fillId="3" borderId="1" xfId="1" applyNumberFormat="1" applyFont="1" applyFill="1" applyBorder="1" applyAlignment="1">
      <alignment horizontal="center" vertical="center" readingOrder="1"/>
    </xf>
    <xf numFmtId="165" fontId="6" fillId="4" borderId="1" xfId="1" applyNumberFormat="1" applyFont="1" applyFill="1" applyBorder="1" applyAlignment="1">
      <alignment horizontal="center" vertical="center" readingOrder="1"/>
    </xf>
    <xf numFmtId="165" fontId="6" fillId="0" borderId="1" xfId="1" applyNumberFormat="1" applyFont="1" applyBorder="1" applyAlignment="1">
      <alignment horizontal="center" vertical="center" readingOrder="1"/>
    </xf>
    <xf numFmtId="165" fontId="6" fillId="0" borderId="0" xfId="1" applyNumberFormat="1" applyFont="1" applyAlignment="1">
      <alignment horizontal="center" readingOrder="1"/>
    </xf>
    <xf numFmtId="165" fontId="17" fillId="4" borderId="1" xfId="1" applyNumberFormat="1" applyFont="1" applyFill="1" applyBorder="1" applyAlignment="1">
      <alignment horizontal="center" vertical="center" readingOrder="1"/>
    </xf>
    <xf numFmtId="165" fontId="17" fillId="0" borderId="1" xfId="1" applyNumberFormat="1" applyFont="1" applyBorder="1" applyAlignment="1">
      <alignment horizontal="center" vertical="center" readingOrder="1"/>
    </xf>
    <xf numFmtId="0" fontId="34" fillId="0" borderId="0" xfId="0" applyFont="1" applyAlignment="1">
      <alignment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9" fontId="3" fillId="0" borderId="0" xfId="2" applyFont="1" applyBorder="1" applyAlignment="1">
      <alignment vertical="center"/>
    </xf>
    <xf numFmtId="9" fontId="3" fillId="0" borderId="7" xfId="2" applyFont="1" applyBorder="1" applyAlignment="1">
      <alignment vertical="center"/>
    </xf>
    <xf numFmtId="0" fontId="3" fillId="7" borderId="6" xfId="0" applyFont="1" applyFill="1" applyBorder="1" applyAlignment="1">
      <alignment vertical="center"/>
    </xf>
    <xf numFmtId="0" fontId="3" fillId="7" borderId="0" xfId="0" applyFont="1" applyFill="1" applyAlignment="1">
      <alignment vertical="center"/>
    </xf>
    <xf numFmtId="0" fontId="3" fillId="7" borderId="7" xfId="0" applyFont="1" applyFill="1" applyBorder="1" applyAlignment="1">
      <alignment vertical="center"/>
    </xf>
    <xf numFmtId="43" fontId="3" fillId="0" borderId="0" xfId="2" applyNumberFormat="1" applyFont="1" applyBorder="1" applyAlignment="1">
      <alignment vertical="center"/>
    </xf>
    <xf numFmtId="43" fontId="3" fillId="0" borderId="7" xfId="2" applyNumberFormat="1" applyFont="1" applyBorder="1" applyAlignment="1">
      <alignment vertical="center"/>
    </xf>
    <xf numFmtId="9" fontId="3" fillId="0" borderId="0" xfId="0" applyNumberFormat="1" applyFont="1" applyAlignment="1">
      <alignment vertical="center"/>
    </xf>
    <xf numFmtId="9" fontId="3" fillId="0" borderId="0" xfId="2" applyFont="1" applyAlignment="1">
      <alignment vertical="center"/>
    </xf>
    <xf numFmtId="0" fontId="3" fillId="7" borderId="8" xfId="0" applyFont="1" applyFill="1" applyBorder="1" applyAlignment="1">
      <alignment vertical="center"/>
    </xf>
    <xf numFmtId="0" fontId="3" fillId="7" borderId="10" xfId="0" applyFont="1" applyFill="1" applyBorder="1" applyAlignment="1">
      <alignment vertical="center"/>
    </xf>
    <xf numFmtId="0" fontId="3" fillId="7" borderId="9" xfId="0" applyFont="1" applyFill="1" applyBorder="1" applyAlignment="1">
      <alignment vertical="center"/>
    </xf>
    <xf numFmtId="15" fontId="3" fillId="0" borderId="4" xfId="0" applyNumberFormat="1" applyFont="1" applyBorder="1" applyAlignment="1">
      <alignment horizontal="center" vertical="center"/>
    </xf>
    <xf numFmtId="15" fontId="3" fillId="0" borderId="5" xfId="0" applyNumberFormat="1" applyFont="1" applyBorder="1" applyAlignment="1">
      <alignment horizontal="center" vertical="center"/>
    </xf>
    <xf numFmtId="0" fontId="43" fillId="0" borderId="4" xfId="0" applyFont="1" applyBorder="1" applyAlignment="1">
      <alignment horizontal="center"/>
    </xf>
    <xf numFmtId="0" fontId="43" fillId="0" borderId="5" xfId="0" applyFont="1" applyBorder="1" applyAlignment="1">
      <alignment horizontal="center"/>
    </xf>
    <xf numFmtId="0" fontId="3" fillId="0" borderId="7" xfId="0" applyFont="1" applyBorder="1" applyAlignment="1">
      <alignment horizontal="center" vertical="center"/>
    </xf>
    <xf numFmtId="0" fontId="43" fillId="0" borderId="0" xfId="0" applyFont="1" applyAlignment="1">
      <alignment horizontal="center"/>
    </xf>
    <xf numFmtId="0" fontId="43" fillId="0" borderId="7" xfId="0" applyFont="1" applyBorder="1" applyAlignment="1">
      <alignment horizontal="center"/>
    </xf>
    <xf numFmtId="0" fontId="9" fillId="0" borderId="3" xfId="0" applyFont="1" applyBorder="1" applyAlignment="1">
      <alignment vertical="center"/>
    </xf>
    <xf numFmtId="0" fontId="9" fillId="0" borderId="6" xfId="0" applyFont="1" applyBorder="1" applyAlignment="1">
      <alignment vertical="center"/>
    </xf>
    <xf numFmtId="9" fontId="9" fillId="0" borderId="0" xfId="2" applyFont="1" applyBorder="1" applyAlignment="1">
      <alignment vertical="center"/>
    </xf>
    <xf numFmtId="9" fontId="9" fillId="0" borderId="0" xfId="2" applyFont="1" applyAlignment="1">
      <alignment vertical="center"/>
    </xf>
    <xf numFmtId="9" fontId="9" fillId="0" borderId="7" xfId="2" applyFont="1" applyBorder="1" applyAlignment="1">
      <alignment vertical="center"/>
    </xf>
    <xf numFmtId="0" fontId="9" fillId="7" borderId="6" xfId="0" applyFont="1" applyFill="1" applyBorder="1" applyAlignment="1">
      <alignment vertical="center"/>
    </xf>
    <xf numFmtId="9" fontId="9" fillId="7" borderId="0" xfId="2" applyFont="1" applyFill="1" applyAlignment="1">
      <alignment vertical="center"/>
    </xf>
    <xf numFmtId="9" fontId="9" fillId="7" borderId="7" xfId="2" applyFont="1" applyFill="1" applyBorder="1" applyAlignment="1">
      <alignment vertical="center"/>
    </xf>
    <xf numFmtId="0" fontId="9" fillId="7" borderId="8" xfId="0" applyFont="1" applyFill="1" applyBorder="1" applyAlignment="1">
      <alignment vertical="center"/>
    </xf>
    <xf numFmtId="0" fontId="9" fillId="7" borderId="10" xfId="0" applyFont="1" applyFill="1" applyBorder="1" applyAlignment="1">
      <alignment vertical="center"/>
    </xf>
    <xf numFmtId="0" fontId="9" fillId="7" borderId="9" xfId="0" applyFont="1" applyFill="1" applyBorder="1" applyAlignment="1">
      <alignment vertical="center"/>
    </xf>
    <xf numFmtId="15" fontId="9" fillId="0" borderId="4" xfId="0" applyNumberFormat="1" applyFont="1" applyBorder="1" applyAlignment="1">
      <alignment horizontal="center" vertical="center"/>
    </xf>
    <xf numFmtId="15" fontId="9" fillId="0" borderId="5" xfId="0" applyNumberFormat="1"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174" fontId="43" fillId="0" borderId="6" xfId="2" applyNumberFormat="1" applyFont="1" applyBorder="1"/>
    <xf numFmtId="164" fontId="3" fillId="0" borderId="0" xfId="2" applyNumberFormat="1" applyFont="1" applyAlignment="1">
      <alignment horizontal="center" vertical="center"/>
    </xf>
    <xf numFmtId="164" fontId="9" fillId="0" borderId="7" xfId="2" applyNumberFormat="1" applyFont="1" applyBorder="1"/>
    <xf numFmtId="164" fontId="9" fillId="7" borderId="0" xfId="2" applyNumberFormat="1" applyFont="1" applyFill="1"/>
    <xf numFmtId="164" fontId="9" fillId="7" borderId="7" xfId="2" applyNumberFormat="1" applyFont="1" applyFill="1" applyBorder="1"/>
    <xf numFmtId="164" fontId="0" fillId="0" borderId="7" xfId="2" applyNumberFormat="1" applyFont="1" applyBorder="1"/>
    <xf numFmtId="164" fontId="9" fillId="0" borderId="0" xfId="2" applyNumberFormat="1" applyFont="1" applyFill="1"/>
    <xf numFmtId="164" fontId="9" fillId="7" borderId="10" xfId="2" applyNumberFormat="1" applyFont="1" applyFill="1" applyBorder="1"/>
    <xf numFmtId="164" fontId="9" fillId="7" borderId="9" xfId="2" applyNumberFormat="1" applyFont="1" applyFill="1" applyBorder="1"/>
    <xf numFmtId="165" fontId="3" fillId="0" borderId="0" xfId="1" applyNumberFormat="1" applyFont="1" applyFill="1" applyAlignment="1">
      <alignment horizontal="right"/>
    </xf>
    <xf numFmtId="0" fontId="20" fillId="0" borderId="2" xfId="0" applyFont="1" applyBorder="1" applyAlignment="1">
      <alignment horizontal="left" wrapText="1" readingOrder="1"/>
    </xf>
    <xf numFmtId="165" fontId="6" fillId="0" borderId="2" xfId="1" applyNumberFormat="1" applyFont="1" applyFill="1" applyBorder="1" applyAlignment="1">
      <alignment horizontal="center" wrapText="1" readingOrder="1"/>
    </xf>
    <xf numFmtId="164" fontId="6" fillId="0" borderId="2" xfId="2" applyNumberFormat="1" applyFont="1" applyFill="1" applyBorder="1" applyAlignment="1">
      <alignment horizontal="center" wrapText="1" readingOrder="1"/>
    </xf>
    <xf numFmtId="0" fontId="3" fillId="0" borderId="2" xfId="0" applyFont="1" applyBorder="1" applyAlignment="1">
      <alignment horizontal="center" vertical="center"/>
    </xf>
    <xf numFmtId="0" fontId="29" fillId="0" borderId="0" xfId="0" applyFont="1" applyAlignment="1">
      <alignment horizontal="left" vertical="center"/>
    </xf>
    <xf numFmtId="49" fontId="25" fillId="0" borderId="0" xfId="0" applyNumberFormat="1" applyFont="1" applyAlignment="1">
      <alignment horizontal="left" vertical="center" wrapText="1"/>
    </xf>
    <xf numFmtId="0" fontId="20" fillId="2" borderId="11" xfId="0" applyFont="1" applyFill="1" applyBorder="1" applyAlignment="1">
      <alignment horizontal="center" vertical="center" wrapText="1" readingOrder="1"/>
    </xf>
    <xf numFmtId="0" fontId="20" fillId="2" borderId="12" xfId="0" applyFont="1" applyFill="1" applyBorder="1" applyAlignment="1">
      <alignment horizontal="center" vertical="center" wrapText="1" readingOrder="1"/>
    </xf>
    <xf numFmtId="0" fontId="11" fillId="2" borderId="13" xfId="0" applyFont="1" applyFill="1" applyBorder="1" applyAlignment="1">
      <alignment horizontal="center"/>
    </xf>
    <xf numFmtId="0" fontId="11" fillId="2" borderId="14" xfId="0" applyFont="1" applyFill="1" applyBorder="1" applyAlignment="1">
      <alignment horizontal="center"/>
    </xf>
    <xf numFmtId="0" fontId="11" fillId="2" borderId="15" xfId="0" applyFont="1" applyFill="1" applyBorder="1" applyAlignment="1">
      <alignment horizontal="center"/>
    </xf>
    <xf numFmtId="0" fontId="11" fillId="0" borderId="0" xfId="0" applyFont="1" applyAlignment="1">
      <alignment horizontal="left" vertical="center" wrapText="1"/>
    </xf>
    <xf numFmtId="0" fontId="22" fillId="0" borderId="0" xfId="0" applyFont="1" applyAlignment="1">
      <alignment vertical="center"/>
    </xf>
    <xf numFmtId="15" fontId="11" fillId="0" borderId="0" xfId="0" applyNumberFormat="1" applyFont="1" applyAlignment="1">
      <alignment horizontal="left" vertical="center" wrapText="1"/>
    </xf>
    <xf numFmtId="15" fontId="11" fillId="0" borderId="0" xfId="0" applyNumberFormat="1" applyFont="1" applyAlignment="1">
      <alignment horizontal="left" vertical="center"/>
    </xf>
    <xf numFmtId="0" fontId="11" fillId="0" borderId="0" xfId="0" applyFont="1" applyAlignment="1">
      <alignment horizontal="left" vertical="center"/>
    </xf>
    <xf numFmtId="49" fontId="11" fillId="0" borderId="0" xfId="0" applyNumberFormat="1" applyFont="1" applyAlignment="1">
      <alignment horizontal="left" vertical="center"/>
    </xf>
  </cellXfs>
  <cellStyles count="25">
    <cellStyle name="Comma" xfId="1" builtinId="3"/>
    <cellStyle name="Comma 2" xfId="8" xr:uid="{AE9CA7A3-6400-48E3-8562-C66ADE40ECA1}"/>
    <cellStyle name="Comma 3" xfId="3" xr:uid="{80C59152-5EAA-488B-8869-3B605437D518}"/>
    <cellStyle name="Comma 4" xfId="18" xr:uid="{6797A3A3-7C39-4B7E-BAA4-CD3BE4C7BA49}"/>
    <cellStyle name="Hyperlink" xfId="20" builtinId="8"/>
    <cellStyle name="Normal" xfId="0" builtinId="0"/>
    <cellStyle name="Normal 10 2 3" xfId="6" xr:uid="{26A6047F-979A-483E-8332-5C5558D3B403}"/>
    <cellStyle name="Normal 2" xfId="4" xr:uid="{628AEA16-7BAE-40B4-82F4-E8D9E64A84C0}"/>
    <cellStyle name="Normal 2 2" xfId="15" xr:uid="{62FDAB8B-BDB1-421E-AECD-9F8E038A48E2}"/>
    <cellStyle name="Normal 2 3" xfId="5" xr:uid="{D66C9A55-0D8D-4CFF-96DA-942F51FB286E}"/>
    <cellStyle name="Normal 2 4" xfId="11" xr:uid="{18D3EB1A-DD58-4888-BE28-A1901B43D798}"/>
    <cellStyle name="Normal 2 4 2" xfId="22" xr:uid="{B26FAB79-1628-403A-8FD1-BE19199D7C91}"/>
    <cellStyle name="Normal 3" xfId="9" xr:uid="{A6098916-463F-42ED-9876-8A062C586609}"/>
    <cellStyle name="Normal 3 2 4 4" xfId="14" xr:uid="{E5FE15B8-1F51-433B-B5A3-36C9205FCCAA}"/>
    <cellStyle name="Normal 3 4" xfId="21" xr:uid="{EDDC6547-978A-4CC3-BF7B-C39B8607D172}"/>
    <cellStyle name="Normal 4" xfId="17" xr:uid="{A338C652-AF59-4E4B-8A21-E689D050B44A}"/>
    <cellStyle name="Normal 4 2" xfId="24" xr:uid="{BE373D62-99F8-4CB4-A20B-6255E783449D}"/>
    <cellStyle name="Normal 4 3" xfId="12" xr:uid="{BABC9254-2DB5-4409-A209-117ECCD513CA}"/>
    <cellStyle name="Normal 4 4" xfId="23" xr:uid="{8B002E7A-CEC8-449F-9024-C70A597499E8}"/>
    <cellStyle name="Normal 5" xfId="7" xr:uid="{C83CB72D-9042-4A5A-B70F-D590F64F1E78}"/>
    <cellStyle name="Normal 7" xfId="13" xr:uid="{0F547093-B5E2-49DC-8E91-2179F0B33B12}"/>
    <cellStyle name="Percent" xfId="2" builtinId="5"/>
    <cellStyle name="Percent 2" xfId="19" xr:uid="{BDC83224-378D-4A8E-8CF9-97A14216236C}"/>
    <cellStyle name="Percent 2 2" xfId="16" xr:uid="{4DC51619-8086-47D2-916C-1A16BF16C6F8}"/>
    <cellStyle name="Validation error" xfId="10" xr:uid="{19FF6F9C-5373-4803-813F-7F66ED747646}"/>
  </cellStyles>
  <dxfs count="0"/>
  <tableStyles count="0" defaultTableStyle="TableStyleMedium2" defaultPivotStyle="PivotStyleLight16"/>
  <colors>
    <mruColors>
      <color rgb="FFCCCCCE"/>
      <color rgb="FF57A1DF"/>
      <color rgb="FFFFB81D"/>
      <color rgb="FF62A70F"/>
      <color rgb="FF003595"/>
      <color rgb="FFFF937D"/>
      <color rgb="FF0071CE"/>
      <color rgb="FFFFC3B8"/>
      <color rgb="FFABD0EF"/>
      <color rgb="FFFF87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29352988307359E-2"/>
          <c:y val="8.4302237058581947E-2"/>
          <c:w val="0.89719859740612617"/>
          <c:h val="0.79529600701447167"/>
        </c:manualLayout>
      </c:layout>
      <c:barChart>
        <c:barDir val="col"/>
        <c:grouping val="stacked"/>
        <c:varyColors val="0"/>
        <c:ser>
          <c:idx val="0"/>
          <c:order val="0"/>
          <c:tx>
            <c:strRef>
              <c:f>Borrowings!$AA$4:$AA$5</c:f>
              <c:strCache>
                <c:ptCount val="2"/>
                <c:pt idx="0">
                  <c:v>31-Mar-22</c:v>
                </c:pt>
                <c:pt idx="1">
                  <c:v>Fixed</c:v>
                </c:pt>
              </c:strCache>
            </c:strRef>
          </c:tx>
          <c:spPr>
            <a:solidFill>
              <a:schemeClr val="accent1">
                <a:lumMod val="40000"/>
                <a:lumOff val="60000"/>
              </a:schemeClr>
            </a:solidFill>
            <a:ln>
              <a:noFill/>
            </a:ln>
            <a:effectLst/>
          </c:spPr>
          <c:invertIfNegative val="0"/>
          <c:cat>
            <c:strRef>
              <c:f>[1]Borrowings!$AI$6:$AI$22</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Borrowings!$AA$6:$AA$55</c:f>
              <c:numCache>
                <c:formatCode>General</c:formatCode>
                <c:ptCount val="50"/>
                <c:pt idx="0" formatCode="0%">
                  <c:v>0.26219999999999999</c:v>
                </c:pt>
                <c:pt idx="3" formatCode="0%">
                  <c:v>0.1182</c:v>
                </c:pt>
                <c:pt idx="6" formatCode="0%">
                  <c:v>3.0000000000000001E-3</c:v>
                </c:pt>
                <c:pt idx="9" formatCode="0%">
                  <c:v>0.56589999999999996</c:v>
                </c:pt>
                <c:pt idx="12" formatCode="0%">
                  <c:v>0.68740000000000001</c:v>
                </c:pt>
                <c:pt idx="15" formatCode="0%">
                  <c:v>0.59460000000000002</c:v>
                </c:pt>
                <c:pt idx="18" formatCode="0%">
                  <c:v>0.36549999999999999</c:v>
                </c:pt>
                <c:pt idx="21" formatCode="0%">
                  <c:v>0.40920000000000001</c:v>
                </c:pt>
                <c:pt idx="24" formatCode="0%">
                  <c:v>0.42699999999999999</c:v>
                </c:pt>
                <c:pt idx="27" formatCode="0%">
                  <c:v>0.49170000000000003</c:v>
                </c:pt>
                <c:pt idx="30" formatCode="0%">
                  <c:v>0.50780000000000003</c:v>
                </c:pt>
                <c:pt idx="33" formatCode="0%">
                  <c:v>0.16439999999999999</c:v>
                </c:pt>
                <c:pt idx="36" formatCode="0%">
                  <c:v>0.2341</c:v>
                </c:pt>
                <c:pt idx="39" formatCode="0%">
                  <c:v>0.15190000000000001</c:v>
                </c:pt>
                <c:pt idx="42" formatCode="0%">
                  <c:v>0.35089999999999999</c:v>
                </c:pt>
                <c:pt idx="45" formatCode="0%">
                  <c:v>0.17599999999999999</c:v>
                </c:pt>
                <c:pt idx="48" formatCode="0%">
                  <c:v>3.0999999999999999E-3</c:v>
                </c:pt>
              </c:numCache>
            </c:numRef>
          </c:val>
          <c:extLst>
            <c:ext xmlns:c16="http://schemas.microsoft.com/office/drawing/2014/chart" uri="{C3380CC4-5D6E-409C-BE32-E72D297353CC}">
              <c16:uniqueId val="{00000000-B67F-4207-82E8-32DF95076EEA}"/>
            </c:ext>
          </c:extLst>
        </c:ser>
        <c:ser>
          <c:idx val="1"/>
          <c:order val="1"/>
          <c:tx>
            <c:strRef>
              <c:f>Borrowings!$AB$4:$AB$5</c:f>
              <c:strCache>
                <c:ptCount val="2"/>
                <c:pt idx="0">
                  <c:v>31-Mar-22</c:v>
                </c:pt>
                <c:pt idx="1">
                  <c:v>Floating</c:v>
                </c:pt>
              </c:strCache>
            </c:strRef>
          </c:tx>
          <c:spPr>
            <a:solidFill>
              <a:schemeClr val="accent6">
                <a:lumMod val="40000"/>
                <a:lumOff val="60000"/>
              </a:schemeClr>
            </a:solidFill>
            <a:ln>
              <a:noFill/>
            </a:ln>
            <a:effectLst/>
          </c:spPr>
          <c:invertIfNegative val="0"/>
          <c:cat>
            <c:strRef>
              <c:f>[1]Borrowings!$AI$6:$AI$22</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Borrowings!$AB$6:$AB$55</c:f>
              <c:numCache>
                <c:formatCode>General</c:formatCode>
                <c:ptCount val="50"/>
                <c:pt idx="0" formatCode="0%">
                  <c:v>5.5800000000000002E-2</c:v>
                </c:pt>
                <c:pt idx="3" formatCode="0%">
                  <c:v>5.1499999999999997E-2</c:v>
                </c:pt>
                <c:pt idx="6" formatCode="0%">
                  <c:v>9.9199999999999997E-2</c:v>
                </c:pt>
                <c:pt idx="9" formatCode="0%">
                  <c:v>0.06</c:v>
                </c:pt>
                <c:pt idx="12" formatCode="0%">
                  <c:v>4.5699999999999998E-2</c:v>
                </c:pt>
                <c:pt idx="15" formatCode="0%">
                  <c:v>0.1628</c:v>
                </c:pt>
                <c:pt idx="18" formatCode="0%">
                  <c:v>0</c:v>
                </c:pt>
                <c:pt idx="21" formatCode="0%">
                  <c:v>0.03</c:v>
                </c:pt>
                <c:pt idx="24" formatCode="0%">
                  <c:v>5.0900000000000001E-2</c:v>
                </c:pt>
                <c:pt idx="27" formatCode="0%">
                  <c:v>0.16289999999999999</c:v>
                </c:pt>
                <c:pt idx="30" formatCode="0%">
                  <c:v>-8.5699999999999998E-2</c:v>
                </c:pt>
                <c:pt idx="33" formatCode="0%">
                  <c:v>0</c:v>
                </c:pt>
                <c:pt idx="36" formatCode="0%">
                  <c:v>0.26540000000000002</c:v>
                </c:pt>
                <c:pt idx="39" formatCode="0%">
                  <c:v>0.13719999999999999</c:v>
                </c:pt>
                <c:pt idx="42" formatCode="0%">
                  <c:v>0.1065</c:v>
                </c:pt>
                <c:pt idx="45" formatCode="0%">
                  <c:v>0</c:v>
                </c:pt>
                <c:pt idx="48" formatCode="0%">
                  <c:v>0.25109999999999999</c:v>
                </c:pt>
              </c:numCache>
            </c:numRef>
          </c:val>
          <c:extLst>
            <c:ext xmlns:c16="http://schemas.microsoft.com/office/drawing/2014/chart" uri="{C3380CC4-5D6E-409C-BE32-E72D297353CC}">
              <c16:uniqueId val="{00000001-B67F-4207-82E8-32DF95076EEA}"/>
            </c:ext>
          </c:extLst>
        </c:ser>
        <c:ser>
          <c:idx val="2"/>
          <c:order val="2"/>
          <c:tx>
            <c:strRef>
              <c:f>Borrowings!$AC$4:$AC$5</c:f>
              <c:strCache>
                <c:ptCount val="2"/>
                <c:pt idx="0">
                  <c:v>31-Mar-22</c:v>
                </c:pt>
                <c:pt idx="1">
                  <c:v>RPI</c:v>
                </c:pt>
              </c:strCache>
            </c:strRef>
          </c:tx>
          <c:spPr>
            <a:solidFill>
              <a:schemeClr val="accent4">
                <a:lumMod val="40000"/>
                <a:lumOff val="60000"/>
              </a:schemeClr>
            </a:solidFill>
            <a:ln>
              <a:noFill/>
            </a:ln>
            <a:effectLst/>
          </c:spPr>
          <c:invertIfNegative val="0"/>
          <c:cat>
            <c:strRef>
              <c:f>[1]Borrowings!$AI$6:$AI$22</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Borrowings!$AC$6:$AC$55</c:f>
              <c:numCache>
                <c:formatCode>General</c:formatCode>
                <c:ptCount val="50"/>
                <c:pt idx="0" formatCode="0%">
                  <c:v>0.5297548919265207</c:v>
                </c:pt>
                <c:pt idx="3" formatCode="0%">
                  <c:v>0.83024222807821557</c:v>
                </c:pt>
                <c:pt idx="6" formatCode="0%">
                  <c:v>0.89793140990745779</c:v>
                </c:pt>
                <c:pt idx="9" formatCode="0%">
                  <c:v>0.3405822020449949</c:v>
                </c:pt>
                <c:pt idx="12" formatCode="0%">
                  <c:v>0.16229912071502156</c:v>
                </c:pt>
                <c:pt idx="15" formatCode="0%">
                  <c:v>0.22143782045885502</c:v>
                </c:pt>
                <c:pt idx="18" formatCode="0%">
                  <c:v>0.63449094959688634</c:v>
                </c:pt>
                <c:pt idx="21" formatCode="0%">
                  <c:v>0.56081542413109209</c:v>
                </c:pt>
                <c:pt idx="24" formatCode="0%">
                  <c:v>0.38184019311182266</c:v>
                </c:pt>
                <c:pt idx="27" formatCode="0%">
                  <c:v>0.34537913958526772</c:v>
                </c:pt>
                <c:pt idx="30" formatCode="0%">
                  <c:v>0.55394361455176933</c:v>
                </c:pt>
                <c:pt idx="33" formatCode="0%">
                  <c:v>0.47539651837524183</c:v>
                </c:pt>
                <c:pt idx="36" formatCode="0%">
                  <c:v>0.50058167716917101</c:v>
                </c:pt>
                <c:pt idx="39" formatCode="0%">
                  <c:v>0.71086174300176863</c:v>
                </c:pt>
                <c:pt idx="42" formatCode="0%">
                  <c:v>0.54263964795230324</c:v>
                </c:pt>
                <c:pt idx="45" formatCode="0%">
                  <c:v>0.82396555847883279</c:v>
                </c:pt>
                <c:pt idx="48" formatCode="0%">
                  <c:v>0.74575405439918274</c:v>
                </c:pt>
              </c:numCache>
            </c:numRef>
          </c:val>
          <c:extLst>
            <c:ext xmlns:c16="http://schemas.microsoft.com/office/drawing/2014/chart" uri="{C3380CC4-5D6E-409C-BE32-E72D297353CC}">
              <c16:uniqueId val="{00000002-B67F-4207-82E8-32DF95076EEA}"/>
            </c:ext>
          </c:extLst>
        </c:ser>
        <c:ser>
          <c:idx val="3"/>
          <c:order val="3"/>
          <c:tx>
            <c:strRef>
              <c:f>Borrowings!$AD$4:$AD$5</c:f>
              <c:strCache>
                <c:ptCount val="2"/>
                <c:pt idx="0">
                  <c:v>31-Mar-22</c:v>
                </c:pt>
                <c:pt idx="1">
                  <c:v>CPI/CPIH</c:v>
                </c:pt>
              </c:strCache>
            </c:strRef>
          </c:tx>
          <c:spPr>
            <a:solidFill>
              <a:schemeClr val="accent3">
                <a:lumMod val="40000"/>
                <a:lumOff val="60000"/>
              </a:schemeClr>
            </a:solidFill>
            <a:ln>
              <a:noFill/>
            </a:ln>
            <a:effectLst/>
          </c:spPr>
          <c:invertIfNegative val="0"/>
          <c:cat>
            <c:strRef>
              <c:f>[1]Borrowings!$AI$6:$AI$22</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Borrowings!$AD$6:$AD$55</c:f>
              <c:numCache>
                <c:formatCode>General</c:formatCode>
                <c:ptCount val="50"/>
                <c:pt idx="0" formatCode="0%">
                  <c:v>0.15232181712041606</c:v>
                </c:pt>
                <c:pt idx="3" formatCode="0%">
                  <c:v>0</c:v>
                </c:pt>
                <c:pt idx="6" formatCode="0%">
                  <c:v>0</c:v>
                </c:pt>
                <c:pt idx="9" formatCode="0%">
                  <c:v>3.3549022144121345E-2</c:v>
                </c:pt>
                <c:pt idx="12" formatCode="0%">
                  <c:v>0.10460214796308956</c:v>
                </c:pt>
                <c:pt idx="15" formatCode="0%">
                  <c:v>2.1154794405224359E-2</c:v>
                </c:pt>
                <c:pt idx="18" formatCode="0%">
                  <c:v>0</c:v>
                </c:pt>
                <c:pt idx="21" formatCode="0%">
                  <c:v>0</c:v>
                </c:pt>
                <c:pt idx="24" formatCode="0%">
                  <c:v>0.14031331707746994</c:v>
                </c:pt>
                <c:pt idx="27" formatCode="0%">
                  <c:v>0</c:v>
                </c:pt>
                <c:pt idx="30" formatCode="0%">
                  <c:v>2.3975333581415129E-2</c:v>
                </c:pt>
                <c:pt idx="33" formatCode="0%">
                  <c:v>0.360247582205029</c:v>
                </c:pt>
                <c:pt idx="36" formatCode="0%">
                  <c:v>0</c:v>
                </c:pt>
                <c:pt idx="39" formatCode="0%">
                  <c:v>0</c:v>
                </c:pt>
                <c:pt idx="42" formatCode="0%">
                  <c:v>0</c:v>
                </c:pt>
                <c:pt idx="45" formatCode="0%">
                  <c:v>0</c:v>
                </c:pt>
                <c:pt idx="48" formatCode="0%">
                  <c:v>0</c:v>
                </c:pt>
              </c:numCache>
            </c:numRef>
          </c:val>
          <c:extLst>
            <c:ext xmlns:c16="http://schemas.microsoft.com/office/drawing/2014/chart" uri="{C3380CC4-5D6E-409C-BE32-E72D297353CC}">
              <c16:uniqueId val="{00000003-B67F-4207-82E8-32DF95076EEA}"/>
            </c:ext>
          </c:extLst>
        </c:ser>
        <c:ser>
          <c:idx val="4"/>
          <c:order val="4"/>
          <c:tx>
            <c:strRef>
              <c:f>Borrowings!$AE$4:$AE$5</c:f>
              <c:strCache>
                <c:ptCount val="2"/>
                <c:pt idx="0">
                  <c:v>31-Mar-23</c:v>
                </c:pt>
                <c:pt idx="1">
                  <c:v>Fixed</c:v>
                </c:pt>
              </c:strCache>
            </c:strRef>
          </c:tx>
          <c:spPr>
            <a:solidFill>
              <a:srgbClr val="0071CE"/>
            </a:solidFill>
            <a:ln>
              <a:noFill/>
            </a:ln>
            <a:effectLst/>
          </c:spPr>
          <c:invertIfNegative val="0"/>
          <c:dPt>
            <c:idx val="1"/>
            <c:invertIfNegative val="0"/>
            <c:bubble3D val="0"/>
            <c:spPr>
              <a:solidFill>
                <a:srgbClr val="0071CE"/>
              </a:solidFill>
              <a:ln>
                <a:noFill/>
              </a:ln>
              <a:effectLst/>
            </c:spPr>
            <c:extLst>
              <c:ext xmlns:c16="http://schemas.microsoft.com/office/drawing/2014/chart" uri="{C3380CC4-5D6E-409C-BE32-E72D297353CC}">
                <c16:uniqueId val="{00000000-681B-4297-A9A0-4D3007648613}"/>
              </c:ext>
            </c:extLst>
          </c:dPt>
          <c:cat>
            <c:strRef>
              <c:f>[1]Borrowings!$AI$6:$AI$22</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Borrowings!$AE$6:$AE$55</c:f>
              <c:numCache>
                <c:formatCode>0%</c:formatCode>
                <c:ptCount val="50"/>
                <c:pt idx="1">
                  <c:v>0.26501735254898601</c:v>
                </c:pt>
                <c:pt idx="4">
                  <c:v>0.110184544621655</c:v>
                </c:pt>
                <c:pt idx="7">
                  <c:v>2.994381548436707E-3</c:v>
                </c:pt>
                <c:pt idx="10">
                  <c:v>0.61516977723726696</c:v>
                </c:pt>
                <c:pt idx="13">
                  <c:v>0.656117468123667</c:v>
                </c:pt>
                <c:pt idx="16">
                  <c:v>0.61992850851488945</c:v>
                </c:pt>
                <c:pt idx="19">
                  <c:v>0.321372421081493</c:v>
                </c:pt>
                <c:pt idx="22">
                  <c:v>0.38820176989627803</c:v>
                </c:pt>
                <c:pt idx="25">
                  <c:v>0.35331910423127699</c:v>
                </c:pt>
                <c:pt idx="28">
                  <c:v>0.51091362596106904</c:v>
                </c:pt>
                <c:pt idx="31">
                  <c:v>0.46128215738059097</c:v>
                </c:pt>
                <c:pt idx="34">
                  <c:v>0.13951803912255301</c:v>
                </c:pt>
                <c:pt idx="37" formatCode="_(* #,##0.00_);_(* \(#,##0.00\);_(* &quot;-&quot;??_);_(@_)">
                  <c:v>0</c:v>
                </c:pt>
                <c:pt idx="40">
                  <c:v>9.2159438561843707E-2</c:v>
                </c:pt>
                <c:pt idx="43">
                  <c:v>0.32110984857381403</c:v>
                </c:pt>
                <c:pt idx="46">
                  <c:v>0.26139682394816099</c:v>
                </c:pt>
                <c:pt idx="49">
                  <c:v>7.7578190756977694E-2</c:v>
                </c:pt>
              </c:numCache>
            </c:numRef>
          </c:val>
          <c:extLst>
            <c:ext xmlns:c16="http://schemas.microsoft.com/office/drawing/2014/chart" uri="{C3380CC4-5D6E-409C-BE32-E72D297353CC}">
              <c16:uniqueId val="{00000004-B67F-4207-82E8-32DF95076EEA}"/>
            </c:ext>
          </c:extLst>
        </c:ser>
        <c:ser>
          <c:idx val="5"/>
          <c:order val="5"/>
          <c:tx>
            <c:strRef>
              <c:f>Borrowings!$AF$4:$AF$5</c:f>
              <c:strCache>
                <c:ptCount val="2"/>
                <c:pt idx="0">
                  <c:v>31-Mar-23</c:v>
                </c:pt>
                <c:pt idx="1">
                  <c:v>Floating</c:v>
                </c:pt>
              </c:strCache>
            </c:strRef>
          </c:tx>
          <c:spPr>
            <a:solidFill>
              <a:srgbClr val="62A70F"/>
            </a:solidFill>
            <a:ln>
              <a:noFill/>
            </a:ln>
            <a:effectLst/>
          </c:spPr>
          <c:invertIfNegative val="0"/>
          <c:cat>
            <c:strRef>
              <c:f>[1]Borrowings!$AI$6:$AI$22</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Borrowings!$AF$6:$AF$55</c:f>
              <c:numCache>
                <c:formatCode>0%</c:formatCode>
                <c:ptCount val="50"/>
                <c:pt idx="1">
                  <c:v>7.1633579904106195E-2</c:v>
                </c:pt>
                <c:pt idx="4">
                  <c:v>3.9675268420851097E-2</c:v>
                </c:pt>
                <c:pt idx="7">
                  <c:v>0.47038213676968299</c:v>
                </c:pt>
                <c:pt idx="10">
                  <c:v>5.5992854688163502E-3</c:v>
                </c:pt>
                <c:pt idx="13">
                  <c:v>5.89943136527247E-2</c:v>
                </c:pt>
                <c:pt idx="16">
                  <c:v>0.24140028719973403</c:v>
                </c:pt>
                <c:pt idx="19">
                  <c:v>8.67665407394939E-2</c:v>
                </c:pt>
                <c:pt idx="22">
                  <c:v>3.55035253551301E-2</c:v>
                </c:pt>
                <c:pt idx="25">
                  <c:v>0.14610065589471</c:v>
                </c:pt>
                <c:pt idx="28">
                  <c:v>0.177592978305776</c:v>
                </c:pt>
                <c:pt idx="31">
                  <c:v>-3.89696536860882E-2</c:v>
                </c:pt>
                <c:pt idx="34">
                  <c:v>0</c:v>
                </c:pt>
                <c:pt idx="37" formatCode="_(* #,##0.00_);_(* \(#,##0.00\);_(* &quot;-&quot;??_);_(@_)">
                  <c:v>0</c:v>
                </c:pt>
                <c:pt idx="40">
                  <c:v>0</c:v>
                </c:pt>
                <c:pt idx="43">
                  <c:v>0.121484344312548</c:v>
                </c:pt>
                <c:pt idx="46">
                  <c:v>0</c:v>
                </c:pt>
                <c:pt idx="49">
                  <c:v>0.25364434477467201</c:v>
                </c:pt>
              </c:numCache>
            </c:numRef>
          </c:val>
          <c:extLst>
            <c:ext xmlns:c16="http://schemas.microsoft.com/office/drawing/2014/chart" uri="{C3380CC4-5D6E-409C-BE32-E72D297353CC}">
              <c16:uniqueId val="{00000005-B67F-4207-82E8-32DF95076EEA}"/>
            </c:ext>
          </c:extLst>
        </c:ser>
        <c:ser>
          <c:idx val="6"/>
          <c:order val="6"/>
          <c:tx>
            <c:strRef>
              <c:f>Borrowings!$AG$4:$AG$5</c:f>
              <c:strCache>
                <c:ptCount val="2"/>
                <c:pt idx="0">
                  <c:v>31-Mar-23</c:v>
                </c:pt>
                <c:pt idx="1">
                  <c:v>RPI</c:v>
                </c:pt>
              </c:strCache>
            </c:strRef>
          </c:tx>
          <c:spPr>
            <a:solidFill>
              <a:srgbClr val="FFB81D"/>
            </a:solidFill>
            <a:ln>
              <a:noFill/>
            </a:ln>
            <a:effectLst/>
          </c:spPr>
          <c:invertIfNegative val="0"/>
          <c:cat>
            <c:strRef>
              <c:f>[1]Borrowings!$AI$6:$AI$22</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Borrowings!$AG$6:$AG$55</c:f>
              <c:numCache>
                <c:formatCode>0%</c:formatCode>
                <c:ptCount val="50"/>
                <c:pt idx="1">
                  <c:v>0.49592017619958217</c:v>
                </c:pt>
                <c:pt idx="4">
                  <c:v>0.85014018695749327</c:v>
                </c:pt>
                <c:pt idx="7">
                  <c:v>0.52662348168187922</c:v>
                </c:pt>
                <c:pt idx="10">
                  <c:v>0.34552182050418545</c:v>
                </c:pt>
                <c:pt idx="13">
                  <c:v>0.17228550732895648</c:v>
                </c:pt>
                <c:pt idx="16">
                  <c:v>0.11866078558380712</c:v>
                </c:pt>
                <c:pt idx="19">
                  <c:v>0.59186103817901325</c:v>
                </c:pt>
                <c:pt idx="22">
                  <c:v>0.57628949443141286</c:v>
                </c:pt>
                <c:pt idx="25">
                  <c:v>0.36283701564717952</c:v>
                </c:pt>
                <c:pt idx="28">
                  <c:v>0.31149339573315504</c:v>
                </c:pt>
                <c:pt idx="31">
                  <c:v>0.53760921885851987</c:v>
                </c:pt>
                <c:pt idx="34">
                  <c:v>0.49496171664846678</c:v>
                </c:pt>
                <c:pt idx="37" formatCode="_(* #,##0.00_);_(* \(#,##0.00\);_(* &quot;-&quot;??_);_(@_)">
                  <c:v>0</c:v>
                </c:pt>
                <c:pt idx="40">
                  <c:v>0.57721978787371164</c:v>
                </c:pt>
                <c:pt idx="43">
                  <c:v>0.5574058071136373</c:v>
                </c:pt>
                <c:pt idx="46">
                  <c:v>0.73860317605183889</c:v>
                </c:pt>
                <c:pt idx="49">
                  <c:v>0.66877746446835018</c:v>
                </c:pt>
              </c:numCache>
            </c:numRef>
          </c:val>
          <c:extLst>
            <c:ext xmlns:c16="http://schemas.microsoft.com/office/drawing/2014/chart" uri="{C3380CC4-5D6E-409C-BE32-E72D297353CC}">
              <c16:uniqueId val="{00000006-B67F-4207-82E8-32DF95076EEA}"/>
            </c:ext>
          </c:extLst>
        </c:ser>
        <c:ser>
          <c:idx val="7"/>
          <c:order val="7"/>
          <c:tx>
            <c:strRef>
              <c:f>Borrowings!$AH$4:$AH$5</c:f>
              <c:strCache>
                <c:ptCount val="2"/>
                <c:pt idx="0">
                  <c:v>31-Mar-23</c:v>
                </c:pt>
                <c:pt idx="1">
                  <c:v>CPI/CPIH</c:v>
                </c:pt>
              </c:strCache>
            </c:strRef>
          </c:tx>
          <c:spPr>
            <a:solidFill>
              <a:srgbClr val="A5A5A5"/>
            </a:solidFill>
            <a:ln>
              <a:noFill/>
            </a:ln>
            <a:effectLst/>
          </c:spPr>
          <c:invertIfNegative val="0"/>
          <c:cat>
            <c:strRef>
              <c:f>[1]Borrowings!$AI$6:$AI$22</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Borrowings!$AH$6:$AH$55</c:f>
              <c:numCache>
                <c:formatCode>0%</c:formatCode>
                <c:ptCount val="50"/>
                <c:pt idx="1">
                  <c:v>0.16742889134732614</c:v>
                </c:pt>
                <c:pt idx="4">
                  <c:v>0</c:v>
                </c:pt>
                <c:pt idx="7">
                  <c:v>0</c:v>
                </c:pt>
                <c:pt idx="10">
                  <c:v>3.3709116789731514E-2</c:v>
                </c:pt>
                <c:pt idx="13">
                  <c:v>0.11260271089465165</c:v>
                </c:pt>
                <c:pt idx="16">
                  <c:v>2.0010418701569315E-2</c:v>
                </c:pt>
                <c:pt idx="19">
                  <c:v>0</c:v>
                </c:pt>
                <c:pt idx="22">
                  <c:v>5.2103171792699897E-6</c:v>
                </c:pt>
                <c:pt idx="25">
                  <c:v>0.1377432242268333</c:v>
                </c:pt>
                <c:pt idx="28">
                  <c:v>0</c:v>
                </c:pt>
                <c:pt idx="31">
                  <c:v>4.0078277446977353E-2</c:v>
                </c:pt>
                <c:pt idx="34">
                  <c:v>0.36552024422897961</c:v>
                </c:pt>
                <c:pt idx="37" formatCode="_(* #,##0.00_);_(* \(#,##0.00\);_(* &quot;-&quot;??_);_(@_)">
                  <c:v>0</c:v>
                </c:pt>
                <c:pt idx="40">
                  <c:v>0.33062077356444458</c:v>
                </c:pt>
                <c:pt idx="43">
                  <c:v>0</c:v>
                </c:pt>
                <c:pt idx="46">
                  <c:v>0</c:v>
                </c:pt>
                <c:pt idx="49">
                  <c:v>0</c:v>
                </c:pt>
              </c:numCache>
            </c:numRef>
          </c:val>
          <c:extLst>
            <c:ext xmlns:c16="http://schemas.microsoft.com/office/drawing/2014/chart" uri="{C3380CC4-5D6E-409C-BE32-E72D297353CC}">
              <c16:uniqueId val="{00000007-B67F-4207-82E8-32DF95076EEA}"/>
            </c:ext>
          </c:extLst>
        </c:ser>
        <c:dLbls>
          <c:showLegendKey val="0"/>
          <c:showVal val="0"/>
          <c:showCatName val="0"/>
          <c:showSerName val="0"/>
          <c:showPercent val="0"/>
          <c:showBubbleSize val="0"/>
        </c:dLbls>
        <c:gapWidth val="5"/>
        <c:overlap val="100"/>
        <c:axId val="451324064"/>
        <c:axId val="451329888"/>
      </c:barChart>
      <c:scatterChart>
        <c:scatterStyle val="lineMarker"/>
        <c:varyColors val="0"/>
        <c:ser>
          <c:idx val="8"/>
          <c:order val="8"/>
          <c:tx>
            <c:strRef>
              <c:f>'[2]3'!$CO$16</c:f>
              <c:strCache>
                <c:ptCount val="1"/>
                <c:pt idx="0">
                  <c:v>labels</c:v>
                </c:pt>
              </c:strCache>
            </c:strRef>
          </c:tx>
          <c:spPr>
            <a:ln w="25400" cap="rnd">
              <a:noFill/>
              <a:round/>
            </a:ln>
            <a:effectLst/>
          </c:spPr>
          <c:marker>
            <c:symbol val="none"/>
          </c:marker>
          <c:dLbls>
            <c:dLbl>
              <c:idx val="0"/>
              <c:tx>
                <c:strRef>
                  <c:f>'[2]3'!$CN$17</c:f>
                  <c:strCache>
                    <c:ptCount val="1"/>
                    <c:pt idx="0">
                      <c:v>ANH</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{69E6D51A-467C-41D8-8928-A31E0700233A}</c15:txfldGUID>
                      <c15:f>'[2]3'!$CN$17</c15:f>
                      <c15:dlblFieldTableCache>
                        <c:ptCount val="1"/>
                        <c:pt idx="0">
                          <c:v>ANH</c:v>
                        </c:pt>
                      </c15:dlblFieldTableCache>
                    </c15:dlblFTEntry>
                  </c15:dlblFieldTable>
                  <c15:showDataLabelsRange val="0"/>
                </c:ext>
                <c:ext xmlns:c16="http://schemas.microsoft.com/office/drawing/2014/chart" uri="{C3380CC4-5D6E-409C-BE32-E72D297353CC}">
                  <c16:uniqueId val="{00000008-B67F-4207-82E8-32DF95076EEA}"/>
                </c:ext>
              </c:extLst>
            </c:dLbl>
            <c:dLbl>
              <c:idx val="1"/>
              <c:tx>
                <c:strRef>
                  <c:f>'[2]3'!$CN$18</c:f>
                  <c:strCache>
                    <c:ptCount val="1"/>
                    <c:pt idx="0">
                      <c:v>WSH</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{A4222E37-1CE1-49C4-B751-C41DD4A27CD8}</c15:txfldGUID>
                      <c15:f>'[2]3'!$CN$18</c15:f>
                      <c15:dlblFieldTableCache>
                        <c:ptCount val="1"/>
                        <c:pt idx="0">
                          <c:v>WSH</c:v>
                        </c:pt>
                      </c15:dlblFieldTableCache>
                    </c15:dlblFTEntry>
                  </c15:dlblFieldTable>
                  <c15:showDataLabelsRange val="0"/>
                </c:ext>
                <c:ext xmlns:c16="http://schemas.microsoft.com/office/drawing/2014/chart" uri="{C3380CC4-5D6E-409C-BE32-E72D297353CC}">
                  <c16:uniqueId val="{00000009-B67F-4207-82E8-32DF95076EEA}"/>
                </c:ext>
              </c:extLst>
            </c:dLbl>
            <c:dLbl>
              <c:idx val="2"/>
              <c:tx>
                <c:strRef>
                  <c:f>'[2]3'!$CN$19</c:f>
                  <c:strCache>
                    <c:ptCount val="1"/>
                    <c:pt idx="0">
                      <c:v>HDD</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{8F81CE4E-67CB-4166-92BB-B8539D44BC3B}</c15:txfldGUID>
                      <c15:f>'[2]3'!$CN$19</c15:f>
                      <c15:dlblFieldTableCache>
                        <c:ptCount val="1"/>
                        <c:pt idx="0">
                          <c:v>HDD</c:v>
                        </c:pt>
                      </c15:dlblFieldTableCache>
                    </c15:dlblFTEntry>
                  </c15:dlblFieldTable>
                  <c15:showDataLabelsRange val="0"/>
                </c:ext>
                <c:ext xmlns:c16="http://schemas.microsoft.com/office/drawing/2014/chart" uri="{C3380CC4-5D6E-409C-BE32-E72D297353CC}">
                  <c16:uniqueId val="{0000000A-B67F-4207-82E8-32DF95076EEA}"/>
                </c:ext>
              </c:extLst>
            </c:dLbl>
            <c:dLbl>
              <c:idx val="3"/>
              <c:tx>
                <c:strRef>
                  <c:f>'[2]3'!$CN$20</c:f>
                  <c:strCache>
                    <c:ptCount val="1"/>
                    <c:pt idx="0">
                      <c:v>NES</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{67BCB05E-EEB8-4BBB-BFCE-B74414D883D5}</c15:txfldGUID>
                      <c15:f>'[2]3'!$CN$20</c15:f>
                      <c15:dlblFieldTableCache>
                        <c:ptCount val="1"/>
                        <c:pt idx="0">
                          <c:v>NES</c:v>
                        </c:pt>
                      </c15:dlblFieldTableCache>
                    </c15:dlblFTEntry>
                  </c15:dlblFieldTable>
                  <c15:showDataLabelsRange val="0"/>
                </c:ext>
                <c:ext xmlns:c16="http://schemas.microsoft.com/office/drawing/2014/chart" uri="{C3380CC4-5D6E-409C-BE32-E72D297353CC}">
                  <c16:uniqueId val="{0000000B-B67F-4207-82E8-32DF95076EEA}"/>
                </c:ext>
              </c:extLst>
            </c:dLbl>
            <c:dLbl>
              <c:idx val="4"/>
              <c:tx>
                <c:strRef>
                  <c:f>'[2]3'!$CN$21</c:f>
                  <c:strCache>
                    <c:ptCount val="1"/>
                    <c:pt idx="0">
                      <c:v>SVE</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{FCFF80D3-03D8-47B4-91BE-872026D5A008}</c15:txfldGUID>
                      <c15:f>'[2]3'!$CN$21</c15:f>
                      <c15:dlblFieldTableCache>
                        <c:ptCount val="1"/>
                        <c:pt idx="0">
                          <c:v>SVE</c:v>
                        </c:pt>
                      </c15:dlblFieldTableCache>
                    </c15:dlblFTEntry>
                  </c15:dlblFieldTable>
                  <c15:showDataLabelsRange val="0"/>
                </c:ext>
                <c:ext xmlns:c16="http://schemas.microsoft.com/office/drawing/2014/chart" uri="{C3380CC4-5D6E-409C-BE32-E72D297353CC}">
                  <c16:uniqueId val="{0000000C-B67F-4207-82E8-32DF95076EEA}"/>
                </c:ext>
              </c:extLst>
            </c:dLbl>
            <c:dLbl>
              <c:idx val="5"/>
              <c:tx>
                <c:rich>
                  <a:bodyPr/>
                  <a:lstStyle/>
                  <a:p>
                    <a:r>
                      <a:rPr lang="en-US"/>
                      <a:t>SBB</a:t>
                    </a:r>
                  </a:p>
                </c:rich>
              </c:tx>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7F-4207-82E8-32DF95076EEA}"/>
                </c:ext>
              </c:extLst>
            </c:dLbl>
            <c:dLbl>
              <c:idx val="6"/>
              <c:tx>
                <c:strRef>
                  <c:f>'[2]3'!$CN$23</c:f>
                  <c:strCache>
                    <c:ptCount val="1"/>
                    <c:pt idx="0">
                      <c:v>SRN</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{B54AC392-26CB-49DB-80FB-8310297EC3CC}</c15:txfldGUID>
                      <c15:f>'[2]3'!$CN$23</c15:f>
                      <c15:dlblFieldTableCache>
                        <c:ptCount val="1"/>
                        <c:pt idx="0">
                          <c:v>SRN</c:v>
                        </c:pt>
                      </c15:dlblFieldTableCache>
                    </c15:dlblFTEntry>
                  </c15:dlblFieldTable>
                  <c15:showDataLabelsRange val="0"/>
                </c:ext>
                <c:ext xmlns:c16="http://schemas.microsoft.com/office/drawing/2014/chart" uri="{C3380CC4-5D6E-409C-BE32-E72D297353CC}">
                  <c16:uniqueId val="{0000000E-B67F-4207-82E8-32DF95076EEA}"/>
                </c:ext>
              </c:extLst>
            </c:dLbl>
            <c:dLbl>
              <c:idx val="7"/>
              <c:tx>
                <c:strRef>
                  <c:f>'[2]3'!$CN$24</c:f>
                  <c:strCache>
                    <c:ptCount val="1"/>
                    <c:pt idx="0">
                      <c:v>TMS</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{27362D6C-48A2-4C86-BCFE-B0EE929ADFDF}</c15:txfldGUID>
                      <c15:f>'[2]3'!$CN$24</c15:f>
                      <c15:dlblFieldTableCache>
                        <c:ptCount val="1"/>
                        <c:pt idx="0">
                          <c:v>TMS</c:v>
                        </c:pt>
                      </c15:dlblFieldTableCache>
                    </c15:dlblFTEntry>
                  </c15:dlblFieldTable>
                  <c15:showDataLabelsRange val="0"/>
                </c:ext>
                <c:ext xmlns:c16="http://schemas.microsoft.com/office/drawing/2014/chart" uri="{C3380CC4-5D6E-409C-BE32-E72D297353CC}">
                  <c16:uniqueId val="{0000000F-B67F-4207-82E8-32DF95076EEA}"/>
                </c:ext>
              </c:extLst>
            </c:dLbl>
            <c:dLbl>
              <c:idx val="8"/>
              <c:tx>
                <c:strRef>
                  <c:f>'[2]3'!$CN$25</c:f>
                  <c:strCache>
                    <c:ptCount val="1"/>
                    <c:pt idx="0">
                      <c:v>UUW</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{B29F398B-1440-4850-ABA7-BACF127CF3F1}</c15:txfldGUID>
                      <c15:f>'[2]3'!$CN$25</c15:f>
                      <c15:dlblFieldTableCache>
                        <c:ptCount val="1"/>
                        <c:pt idx="0">
                          <c:v>UUW</c:v>
                        </c:pt>
                      </c15:dlblFieldTableCache>
                    </c15:dlblFTEntry>
                  </c15:dlblFieldTable>
                  <c15:showDataLabelsRange val="0"/>
                </c:ext>
                <c:ext xmlns:c16="http://schemas.microsoft.com/office/drawing/2014/chart" uri="{C3380CC4-5D6E-409C-BE32-E72D297353CC}">
                  <c16:uniqueId val="{00000010-B67F-4207-82E8-32DF95076EEA}"/>
                </c:ext>
              </c:extLst>
            </c:dLbl>
            <c:dLbl>
              <c:idx val="9"/>
              <c:tx>
                <c:strRef>
                  <c:f>'[2]3'!$CN$26</c:f>
                  <c:strCache>
                    <c:ptCount val="1"/>
                    <c:pt idx="0">
                      <c:v>WSX</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{10707099-1295-4E31-B370-0C445A7B1353}</c15:txfldGUID>
                      <c15:f>'[2]3'!$CN$26</c15:f>
                      <c15:dlblFieldTableCache>
                        <c:ptCount val="1"/>
                        <c:pt idx="0">
                          <c:v>WSX</c:v>
                        </c:pt>
                      </c15:dlblFieldTableCache>
                    </c15:dlblFTEntry>
                  </c15:dlblFieldTable>
                  <c15:showDataLabelsRange val="0"/>
                </c:ext>
                <c:ext xmlns:c16="http://schemas.microsoft.com/office/drawing/2014/chart" uri="{C3380CC4-5D6E-409C-BE32-E72D297353CC}">
                  <c16:uniqueId val="{00000011-B67F-4207-82E8-32DF95076EEA}"/>
                </c:ext>
              </c:extLst>
            </c:dLbl>
            <c:dLbl>
              <c:idx val="10"/>
              <c:tx>
                <c:strRef>
                  <c:f>'[2]3'!$CN$27</c:f>
                  <c:strCache>
                    <c:ptCount val="1"/>
                    <c:pt idx="0">
                      <c:v>YKY</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{B1C9DFC9-E5AE-4912-90C6-DF5DC30893D0}</c15:txfldGUID>
                      <c15:f>'[2]3'!$CN$27</c15:f>
                      <c15:dlblFieldTableCache>
                        <c:ptCount val="1"/>
                        <c:pt idx="0">
                          <c:v>YKY</c:v>
                        </c:pt>
                      </c15:dlblFieldTableCache>
                    </c15:dlblFTEntry>
                  </c15:dlblFieldTable>
                  <c15:showDataLabelsRange val="0"/>
                </c:ext>
                <c:ext xmlns:c16="http://schemas.microsoft.com/office/drawing/2014/chart" uri="{C3380CC4-5D6E-409C-BE32-E72D297353CC}">
                  <c16:uniqueId val="{00000012-B67F-4207-82E8-32DF95076EEA}"/>
                </c:ext>
              </c:extLst>
            </c:dLbl>
            <c:dLbl>
              <c:idx val="11"/>
              <c:tx>
                <c:strRef>
                  <c:f>'[2]3'!$CN$28</c:f>
                  <c:strCache>
                    <c:ptCount val="1"/>
                    <c:pt idx="0">
                      <c:v>AFW</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{EDCA6AA4-21EC-4F85-9B2D-E1EEE7AA68E0}</c15:txfldGUID>
                      <c15:f>'[2]3'!$CN$28</c15:f>
                      <c15:dlblFieldTableCache>
                        <c:ptCount val="1"/>
                        <c:pt idx="0">
                          <c:v>AFW</c:v>
                        </c:pt>
                      </c15:dlblFieldTableCache>
                    </c15:dlblFTEntry>
                  </c15:dlblFieldTable>
                  <c15:showDataLabelsRange val="0"/>
                </c:ext>
                <c:ext xmlns:c16="http://schemas.microsoft.com/office/drawing/2014/chart" uri="{C3380CC4-5D6E-409C-BE32-E72D297353CC}">
                  <c16:uniqueId val="{00000013-B67F-4207-82E8-32DF95076EEA}"/>
                </c:ext>
              </c:extLst>
            </c:dLbl>
            <c:dLbl>
              <c:idx val="12"/>
              <c:tx>
                <c:strRef>
                  <c:f>'[2]3'!$CN$29</c:f>
                  <c:strCache>
                    <c:ptCount val="1"/>
                    <c:pt idx="0">
                      <c:v>BRL</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{C426FFF2-2624-4DC5-AE50-DBBBDBC0D987}</c15:txfldGUID>
                      <c15:f>'[2]3'!$CN$29</c15:f>
                      <c15:dlblFieldTableCache>
                        <c:ptCount val="1"/>
                        <c:pt idx="0">
                          <c:v>BRL</c:v>
                        </c:pt>
                      </c15:dlblFieldTableCache>
                    </c15:dlblFTEntry>
                  </c15:dlblFieldTable>
                  <c15:showDataLabelsRange val="0"/>
                </c:ext>
                <c:ext xmlns:c16="http://schemas.microsoft.com/office/drawing/2014/chart" uri="{C3380CC4-5D6E-409C-BE32-E72D297353CC}">
                  <c16:uniqueId val="{00000014-B67F-4207-82E8-32DF95076EEA}"/>
                </c:ext>
              </c:extLst>
            </c:dLbl>
            <c:dLbl>
              <c:idx val="13"/>
              <c:tx>
                <c:strRef>
                  <c:f>'[2]3'!$CN$30</c:f>
                  <c:strCache>
                    <c:ptCount val="1"/>
                    <c:pt idx="0">
                      <c:v>PRT</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{8025EBC7-ADCB-4FA1-98A4-73D20BC9E525}</c15:txfldGUID>
                      <c15:f>'[2]3'!$CN$30</c15:f>
                      <c15:dlblFieldTableCache>
                        <c:ptCount val="1"/>
                        <c:pt idx="0">
                          <c:v>PRT</c:v>
                        </c:pt>
                      </c15:dlblFieldTableCache>
                    </c15:dlblFTEntry>
                  </c15:dlblFieldTable>
                  <c15:showDataLabelsRange val="0"/>
                </c:ext>
                <c:ext xmlns:c16="http://schemas.microsoft.com/office/drawing/2014/chart" uri="{C3380CC4-5D6E-409C-BE32-E72D297353CC}">
                  <c16:uniqueId val="{00000015-B67F-4207-82E8-32DF95076EEA}"/>
                </c:ext>
              </c:extLst>
            </c:dLbl>
            <c:dLbl>
              <c:idx val="14"/>
              <c:tx>
                <c:strRef>
                  <c:f>'[2]3'!$CN$31</c:f>
                  <c:strCache>
                    <c:ptCount val="1"/>
                    <c:pt idx="0">
                      <c:v>SEW</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{05FC5BAB-9751-4017-9197-2405932DC199}</c15:txfldGUID>
                      <c15:f>'[2]3'!$CN$31</c15:f>
                      <c15:dlblFieldTableCache>
                        <c:ptCount val="1"/>
                        <c:pt idx="0">
                          <c:v>SEW</c:v>
                        </c:pt>
                      </c15:dlblFieldTableCache>
                    </c15:dlblFTEntry>
                  </c15:dlblFieldTable>
                  <c15:showDataLabelsRange val="0"/>
                </c:ext>
                <c:ext xmlns:c16="http://schemas.microsoft.com/office/drawing/2014/chart" uri="{C3380CC4-5D6E-409C-BE32-E72D297353CC}">
                  <c16:uniqueId val="{00000016-B67F-4207-82E8-32DF95076EEA}"/>
                </c:ext>
              </c:extLst>
            </c:dLbl>
            <c:dLbl>
              <c:idx val="15"/>
              <c:tx>
                <c:strRef>
                  <c:f>'[2]3'!$CN$32</c:f>
                  <c:strCache>
                    <c:ptCount val="1"/>
                    <c:pt idx="0">
                      <c:v>SSC</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{9435D416-F279-4475-8BDD-7B91E704854B}</c15:txfldGUID>
                      <c15:f>'[2]3'!$CN$32</c15:f>
                      <c15:dlblFieldTableCache>
                        <c:ptCount val="1"/>
                        <c:pt idx="0">
                          <c:v>SSC</c:v>
                        </c:pt>
                      </c15:dlblFieldTableCache>
                    </c15:dlblFTEntry>
                  </c15:dlblFieldTable>
                  <c15:showDataLabelsRange val="0"/>
                </c:ext>
                <c:ext xmlns:c16="http://schemas.microsoft.com/office/drawing/2014/chart" uri="{C3380CC4-5D6E-409C-BE32-E72D297353CC}">
                  <c16:uniqueId val="{00000017-B67F-4207-82E8-32DF95076EEA}"/>
                </c:ext>
              </c:extLst>
            </c:dLbl>
            <c:dLbl>
              <c:idx val="16"/>
              <c:tx>
                <c:strRef>
                  <c:f>'[2]3'!$CN$33</c:f>
                  <c:strCache>
                    <c:ptCount val="1"/>
                    <c:pt idx="0">
                      <c:v>SES</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{0F00D6A9-A193-48AC-A021-89486664AE4B}</c15:txfldGUID>
                      <c15:f>'[2]3'!$CN$33</c15:f>
                      <c15:dlblFieldTableCache>
                        <c:ptCount val="1"/>
                        <c:pt idx="0">
                          <c:v>SES</c:v>
                        </c:pt>
                      </c15:dlblFieldTableCache>
                    </c15:dlblFTEntry>
                  </c15:dlblFieldTable>
                  <c15:showDataLabelsRange val="0"/>
                </c:ext>
                <c:ext xmlns:c16="http://schemas.microsoft.com/office/drawing/2014/chart" uri="{C3380CC4-5D6E-409C-BE32-E72D297353CC}">
                  <c16:uniqueId val="{00000018-B67F-4207-82E8-32DF95076EEA}"/>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Krub" panose="00000500000000000000" pitchFamily="2" charset="-34"/>
                    <a:ea typeface="+mn-ea"/>
                    <a:cs typeface="Krub" panose="00000500000000000000" pitchFamily="2" charset="-34"/>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'[2]3'!$CP$17:$CP$33</c:f>
              <c:numCache>
                <c:formatCode>General</c:formatCode>
                <c:ptCount val="17"/>
                <c:pt idx="0">
                  <c:v>1.5</c:v>
                </c:pt>
                <c:pt idx="1">
                  <c:v>4.5</c:v>
                </c:pt>
                <c:pt idx="2">
                  <c:v>7.5</c:v>
                </c:pt>
                <c:pt idx="3">
                  <c:v>10.5</c:v>
                </c:pt>
                <c:pt idx="4">
                  <c:v>13.5</c:v>
                </c:pt>
                <c:pt idx="5">
                  <c:v>16.5</c:v>
                </c:pt>
                <c:pt idx="6">
                  <c:v>19.5</c:v>
                </c:pt>
                <c:pt idx="7">
                  <c:v>22.5</c:v>
                </c:pt>
                <c:pt idx="8">
                  <c:v>25.5</c:v>
                </c:pt>
                <c:pt idx="9">
                  <c:v>28.5</c:v>
                </c:pt>
                <c:pt idx="10">
                  <c:v>31.5</c:v>
                </c:pt>
                <c:pt idx="11">
                  <c:v>34.5</c:v>
                </c:pt>
                <c:pt idx="12">
                  <c:v>37.5</c:v>
                </c:pt>
                <c:pt idx="13">
                  <c:v>40.5</c:v>
                </c:pt>
                <c:pt idx="14">
                  <c:v>43.5</c:v>
                </c:pt>
                <c:pt idx="15">
                  <c:v>46.5</c:v>
                </c:pt>
                <c:pt idx="16">
                  <c:v>49.5</c:v>
                </c:pt>
              </c:numCache>
            </c:numRef>
          </c:xVal>
          <c:yVal>
            <c:numRef>
              <c:f>'[2]3'!$CO$17:$CO$33</c:f>
              <c:numCache>
                <c:formatCode>General</c:formatCode>
                <c:ptCount val="1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numCache>
            </c:numRef>
          </c:yVal>
          <c:smooth val="0"/>
          <c:extLst>
            <c:ext xmlns:c16="http://schemas.microsoft.com/office/drawing/2014/chart" uri="{C3380CC4-5D6E-409C-BE32-E72D297353CC}">
              <c16:uniqueId val="{00000019-B67F-4207-82E8-32DF95076EEA}"/>
            </c:ext>
          </c:extLst>
        </c:ser>
        <c:ser>
          <c:idx val="9"/>
          <c:order val="9"/>
          <c:tx>
            <c:v>cross mark</c:v>
          </c:tx>
          <c:spPr>
            <a:ln w="25400" cap="rnd">
              <a:noFill/>
              <a:round/>
            </a:ln>
            <a:effectLst/>
          </c:spPr>
          <c:marker>
            <c:symbol val="none"/>
          </c:marker>
          <c:dLbls>
            <c:dLbl>
              <c:idx val="0"/>
              <c:tx>
                <c:rich>
                  <a:bodyPr/>
                  <a:lstStyle/>
                  <a:p>
                    <a:r>
                      <a:rPr lang="en-US" sz="1100" baseline="0">
                        <a:solidFill>
                          <a:sysClr val="windowText" lastClr="000000"/>
                        </a:solidFill>
                      </a:rPr>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67F-4207-82E8-32DF95076EEA}"/>
                </c:ext>
              </c:extLst>
            </c:dLbl>
            <c:dLbl>
              <c:idx val="1"/>
              <c:tx>
                <c:rich>
                  <a:bodyPr/>
                  <a:lstStyle/>
                  <a:p>
                    <a:r>
                      <a:rPr lang="en-US" sz="1100" baseline="0">
                        <a:solidFill>
                          <a:sysClr val="windowText" lastClr="000000"/>
                        </a:solidFill>
                      </a:rPr>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67F-4207-82E8-32DF95076EEA}"/>
                </c:ext>
              </c:extLst>
            </c:dLbl>
            <c:dLbl>
              <c:idx val="2"/>
              <c:tx>
                <c:rich>
                  <a:bodyPr/>
                  <a:lstStyle/>
                  <a:p>
                    <a:r>
                      <a:rPr lang="en-US" sz="1100" baseline="0">
                        <a:solidFill>
                          <a:sysClr val="windowText" lastClr="000000"/>
                        </a:solidFill>
                      </a:rPr>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67F-4207-82E8-32DF95076EEA}"/>
                </c:ext>
              </c:extLst>
            </c:dLbl>
            <c:dLbl>
              <c:idx val="3"/>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67F-4207-82E8-32DF95076EEA}"/>
                </c:ext>
              </c:extLst>
            </c:dLbl>
            <c:dLbl>
              <c:idx val="4"/>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67F-4207-82E8-32DF95076EEA}"/>
                </c:ext>
              </c:extLst>
            </c:dLbl>
            <c:dLbl>
              <c:idx val="5"/>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67F-4207-82E8-32DF95076EEA}"/>
                </c:ext>
              </c:extLst>
            </c:dLbl>
            <c:dLbl>
              <c:idx val="6"/>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67F-4207-82E8-32DF95076EEA}"/>
                </c:ext>
              </c:extLst>
            </c:dLbl>
            <c:dLbl>
              <c:idx val="7"/>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67F-4207-82E8-32DF95076EEA}"/>
                </c:ext>
              </c:extLst>
            </c:dLbl>
            <c:dLbl>
              <c:idx val="8"/>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67F-4207-82E8-32DF95076EEA}"/>
                </c:ext>
              </c:extLst>
            </c:dLbl>
            <c:dLbl>
              <c:idx val="9"/>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67F-4207-82E8-32DF95076EEA}"/>
                </c:ext>
              </c:extLst>
            </c:dLbl>
            <c:dLbl>
              <c:idx val="10"/>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67F-4207-82E8-32DF95076EEA}"/>
                </c:ext>
              </c:extLst>
            </c:dLbl>
            <c:dLbl>
              <c:idx val="11"/>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67F-4207-82E8-32DF95076EEA}"/>
                </c:ext>
              </c:extLst>
            </c:dLbl>
            <c:dLbl>
              <c:idx val="12"/>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67F-4207-82E8-32DF95076EEA}"/>
                </c:ext>
              </c:extLst>
            </c:dLbl>
            <c:dLbl>
              <c:idx val="13"/>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B67F-4207-82E8-32DF95076EEA}"/>
                </c:ext>
              </c:extLst>
            </c:dLbl>
            <c:dLbl>
              <c:idx val="14"/>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B67F-4207-82E8-32DF95076EEA}"/>
                </c:ext>
              </c:extLst>
            </c:dLbl>
            <c:dLbl>
              <c:idx val="15"/>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B67F-4207-82E8-32DF95076EEA}"/>
                </c:ext>
              </c:extLst>
            </c:dLbl>
            <c:dLbl>
              <c:idx val="16"/>
              <c:delete val="1"/>
              <c:extLst>
                <c:ext xmlns:c15="http://schemas.microsoft.com/office/drawing/2012/chart" uri="{CE6537A1-D6FC-4f65-9D91-7224C49458BB}"/>
                <c:ext xmlns:c16="http://schemas.microsoft.com/office/drawing/2014/chart" uri="{C3380CC4-5D6E-409C-BE32-E72D297353CC}">
                  <c16:uniqueId val="{0000002A-B67F-4207-82E8-32DF95076EEA}"/>
                </c:ext>
              </c:extLst>
            </c:dLbl>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Krub" panose="00000500000000000000" pitchFamily="2" charset="-34"/>
                    <a:ea typeface="+mn-ea"/>
                    <a:cs typeface="Krub" panose="00000500000000000000" pitchFamily="2" charset="-34"/>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'[2]3'!$CP$38:$CP$54</c:f>
              <c:numCache>
                <c:formatCode>General</c:formatCode>
                <c:ptCount val="17"/>
                <c:pt idx="0">
                  <c:v>3</c:v>
                </c:pt>
                <c:pt idx="1">
                  <c:v>6</c:v>
                </c:pt>
                <c:pt idx="2">
                  <c:v>9</c:v>
                </c:pt>
                <c:pt idx="3">
                  <c:v>12</c:v>
                </c:pt>
                <c:pt idx="4">
                  <c:v>15</c:v>
                </c:pt>
                <c:pt idx="5">
                  <c:v>18</c:v>
                </c:pt>
                <c:pt idx="6">
                  <c:v>21</c:v>
                </c:pt>
                <c:pt idx="7">
                  <c:v>24</c:v>
                </c:pt>
                <c:pt idx="8">
                  <c:v>27</c:v>
                </c:pt>
                <c:pt idx="9">
                  <c:v>30</c:v>
                </c:pt>
                <c:pt idx="10">
                  <c:v>33</c:v>
                </c:pt>
                <c:pt idx="11">
                  <c:v>36</c:v>
                </c:pt>
                <c:pt idx="12">
                  <c:v>39</c:v>
                </c:pt>
                <c:pt idx="13">
                  <c:v>42</c:v>
                </c:pt>
                <c:pt idx="14">
                  <c:v>45</c:v>
                </c:pt>
                <c:pt idx="15">
                  <c:v>48</c:v>
                </c:pt>
                <c:pt idx="16">
                  <c:v>51</c:v>
                </c:pt>
              </c:numCache>
            </c:numRef>
          </c:xVal>
          <c:yVal>
            <c:numRef>
              <c:f>'[2]3'!$CO$38:$CO$54</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2B-B67F-4207-82E8-32DF95076EEA}"/>
            </c:ext>
          </c:extLst>
        </c:ser>
        <c:dLbls>
          <c:showLegendKey val="0"/>
          <c:showVal val="0"/>
          <c:showCatName val="0"/>
          <c:showSerName val="0"/>
          <c:showPercent val="0"/>
          <c:showBubbleSize val="0"/>
        </c:dLbls>
        <c:axId val="451324064"/>
        <c:axId val="451329888"/>
      </c:scatterChart>
      <c:catAx>
        <c:axId val="451324064"/>
        <c:scaling>
          <c:orientation val="minMax"/>
        </c:scaling>
        <c:delete val="0"/>
        <c:axPos val="b"/>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51329888"/>
        <c:crosses val="autoZero"/>
        <c:auto val="1"/>
        <c:lblAlgn val="ctr"/>
        <c:lblOffset val="100"/>
        <c:tickMarkSkip val="2"/>
        <c:noMultiLvlLbl val="0"/>
      </c:catAx>
      <c:valAx>
        <c:axId val="451329888"/>
        <c:scaling>
          <c:orientation val="minMax"/>
          <c:max val="1.1000000000000001"/>
          <c:min val="-0.1"/>
        </c:scaling>
        <c:delete val="0"/>
        <c:axPos val="l"/>
        <c:majorGridlines>
          <c:spPr>
            <a:ln w="9525" cap="flat" cmpd="sng" algn="ctr">
              <a:solidFill>
                <a:schemeClr val="bg1">
                  <a:lumMod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51324064"/>
        <c:crosses val="autoZero"/>
        <c:crossBetween val="between"/>
        <c:majorUnit val="0.1"/>
      </c:valAx>
      <c:spPr>
        <a:noFill/>
        <a:ln>
          <a:noFill/>
        </a:ln>
        <a:effectLst/>
      </c:spPr>
    </c:plotArea>
    <c:legend>
      <c:legendPos val="b"/>
      <c:legendEntry>
        <c:idx val="8"/>
        <c:delete val="1"/>
      </c:legendEntry>
      <c:legendEntry>
        <c:idx val="9"/>
        <c:delete val="1"/>
      </c:legendEntry>
      <c:layout>
        <c:manualLayout>
          <c:xMode val="edge"/>
          <c:yMode val="edge"/>
          <c:x val="0.12647447489754379"/>
          <c:y val="0.95536300937080165"/>
          <c:w val="0.74333122132245955"/>
          <c:h val="4.46369906291983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821235931693272E-2"/>
          <c:y val="3.8294168842471714E-2"/>
          <c:w val="0.90554848376089758"/>
          <c:h val="0.721504080919389"/>
        </c:manualLayout>
      </c:layout>
      <c:barChart>
        <c:barDir val="col"/>
        <c:grouping val="stacked"/>
        <c:varyColors val="0"/>
        <c:ser>
          <c:idx val="0"/>
          <c:order val="0"/>
          <c:tx>
            <c:strRef>
              <c:f>'Return on Regulatory Equity'!$B$11</c:f>
              <c:strCache>
                <c:ptCount val="1"/>
                <c:pt idx="0">
                  <c:v>Totex out /(under) performance</c:v>
                </c:pt>
              </c:strCache>
            </c:strRef>
          </c:tx>
          <c:spPr>
            <a:solidFill>
              <a:srgbClr val="57A1DF"/>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Equity'!$C$11:$S$11</c:f>
              <c:numCache>
                <c:formatCode>0.00%</c:formatCode>
                <c:ptCount val="17"/>
                <c:pt idx="0">
                  <c:v>-1.874255E-2</c:v>
                </c:pt>
                <c:pt idx="1">
                  <c:v>-2.9354779000000001E-2</c:v>
                </c:pt>
                <c:pt idx="2">
                  <c:v>-0.112932036</c:v>
                </c:pt>
                <c:pt idx="3">
                  <c:v>-4.165986E-3</c:v>
                </c:pt>
                <c:pt idx="4">
                  <c:v>1.3314800000000001E-4</c:v>
                </c:pt>
                <c:pt idx="5">
                  <c:v>-4.4902068000000003E-2</c:v>
                </c:pt>
                <c:pt idx="6">
                  <c:v>-0.10290000000000001</c:v>
                </c:pt>
                <c:pt idx="7">
                  <c:v>7.1244770000000006E-3</c:v>
                </c:pt>
                <c:pt idx="8">
                  <c:v>-6.7586419999999987E-3</c:v>
                </c:pt>
                <c:pt idx="9">
                  <c:v>-4.6106531999999999E-2</c:v>
                </c:pt>
                <c:pt idx="10">
                  <c:v>-1.5181066E-2</c:v>
                </c:pt>
                <c:pt idx="11">
                  <c:v>-2.3467060418296399E-2</c:v>
                </c:pt>
                <c:pt idx="12">
                  <c:v>-1.6623559999999999E-2</c:v>
                </c:pt>
                <c:pt idx="13">
                  <c:v>2.3090209E-2</c:v>
                </c:pt>
                <c:pt idx="14">
                  <c:v>-4.3082186000000001E-2</c:v>
                </c:pt>
                <c:pt idx="15">
                  <c:v>-4.7593522000000006E-2</c:v>
                </c:pt>
                <c:pt idx="16">
                  <c:v>-2.5700000000000001E-2</c:v>
                </c:pt>
              </c:numCache>
            </c:numRef>
          </c:val>
          <c:extLst>
            <c:ext xmlns:c16="http://schemas.microsoft.com/office/drawing/2014/chart" uri="{C3380CC4-5D6E-409C-BE32-E72D297353CC}">
              <c16:uniqueId val="{00000000-5F8A-4B49-BD50-6978B1D8B491}"/>
            </c:ext>
          </c:extLst>
        </c:ser>
        <c:ser>
          <c:idx val="1"/>
          <c:order val="1"/>
          <c:tx>
            <c:strRef>
              <c:f>'Return on Regulatory Equity'!$B$12</c:f>
              <c:strCache>
                <c:ptCount val="1"/>
                <c:pt idx="0">
                  <c:v>ODI out /(under) performance</c:v>
                </c:pt>
              </c:strCache>
            </c:strRef>
          </c:tx>
          <c:spPr>
            <a:solidFill>
              <a:srgbClr val="FFB81D"/>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Equity'!$C$12:$S$12</c:f>
              <c:numCache>
                <c:formatCode>0.00%</c:formatCode>
                <c:ptCount val="17"/>
                <c:pt idx="0">
                  <c:v>-6.8386940000000011E-3</c:v>
                </c:pt>
                <c:pt idx="1">
                  <c:v>-8.6840340000000002E-3</c:v>
                </c:pt>
                <c:pt idx="2">
                  <c:v>-1.7304021999999999E-2</c:v>
                </c:pt>
                <c:pt idx="3">
                  <c:v>-3.8861719999999998E-3</c:v>
                </c:pt>
                <c:pt idx="4">
                  <c:v>5.9362840000000009E-3</c:v>
                </c:pt>
                <c:pt idx="5">
                  <c:v>-2.3806470000000001E-3</c:v>
                </c:pt>
                <c:pt idx="6">
                  <c:v>-1.7973221000000001E-2</c:v>
                </c:pt>
                <c:pt idx="7">
                  <c:v>-1.5012829E-2</c:v>
                </c:pt>
                <c:pt idx="8">
                  <c:v>4.4307579999999999E-3</c:v>
                </c:pt>
                <c:pt idx="9">
                  <c:v>-1.6134120000000003E-3</c:v>
                </c:pt>
                <c:pt idx="10">
                  <c:v>-6.848336E-3</c:v>
                </c:pt>
                <c:pt idx="11">
                  <c:v>-2.0974391274007E-2</c:v>
                </c:pt>
                <c:pt idx="12">
                  <c:v>-1.5429109000000002E-2</c:v>
                </c:pt>
                <c:pt idx="13">
                  <c:v>-9.3153630000000001E-3</c:v>
                </c:pt>
                <c:pt idx="14">
                  <c:v>-1.1719322999999999E-2</c:v>
                </c:pt>
                <c:pt idx="15">
                  <c:v>-2.1256464999999999E-2</c:v>
                </c:pt>
                <c:pt idx="16">
                  <c:v>-1.5800000000000002E-2</c:v>
                </c:pt>
              </c:numCache>
            </c:numRef>
          </c:val>
          <c:extLst>
            <c:ext xmlns:c16="http://schemas.microsoft.com/office/drawing/2014/chart" uri="{C3380CC4-5D6E-409C-BE32-E72D297353CC}">
              <c16:uniqueId val="{00000001-5F8A-4B49-BD50-6978B1D8B491}"/>
            </c:ext>
          </c:extLst>
        </c:ser>
        <c:ser>
          <c:idx val="3"/>
          <c:order val="2"/>
          <c:tx>
            <c:strRef>
              <c:f>'Return on Regulatory Equity'!$B$13</c:f>
              <c:strCache>
                <c:ptCount val="1"/>
                <c:pt idx="0">
                  <c:v>C-Mex and D-Mex out /(under) performance </c:v>
                </c:pt>
              </c:strCache>
            </c:strRef>
          </c:tx>
          <c:spPr>
            <a:solidFill>
              <a:srgbClr val="003595"/>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Equity'!$C$13:$S$13</c:f>
              <c:numCache>
                <c:formatCode>0.00%</c:formatCode>
                <c:ptCount val="17"/>
                <c:pt idx="0">
                  <c:v>3.3408599999999999E-4</c:v>
                </c:pt>
                <c:pt idx="1">
                  <c:v>5.7927589999999995E-4</c:v>
                </c:pt>
                <c:pt idx="2">
                  <c:v>-4.1080999999999995E-4</c:v>
                </c:pt>
                <c:pt idx="3">
                  <c:v>2.1490429999999998E-3</c:v>
                </c:pt>
                <c:pt idx="4">
                  <c:v>9.9616159999999995E-4</c:v>
                </c:pt>
                <c:pt idx="5">
                  <c:v>-4.516856E-4</c:v>
                </c:pt>
                <c:pt idx="6">
                  <c:v>-2.4441929999999999E-3</c:v>
                </c:pt>
                <c:pt idx="7">
                  <c:v>-2.7939589999999999E-3</c:v>
                </c:pt>
                <c:pt idx="8">
                  <c:v>6.74275E-4</c:v>
                </c:pt>
                <c:pt idx="9">
                  <c:v>1.74146E-3</c:v>
                </c:pt>
                <c:pt idx="10">
                  <c:v>-1.2007458600000001E-3</c:v>
                </c:pt>
                <c:pt idx="11">
                  <c:v>-2.422276283300908E-3</c:v>
                </c:pt>
                <c:pt idx="12">
                  <c:v>1.6223840000000002E-3</c:v>
                </c:pt>
                <c:pt idx="13">
                  <c:v>4.3037550000000003E-3</c:v>
                </c:pt>
                <c:pt idx="14">
                  <c:v>-1.6773349999999999E-3</c:v>
                </c:pt>
                <c:pt idx="15">
                  <c:v>2.9981130000000002E-3</c:v>
                </c:pt>
                <c:pt idx="16">
                  <c:v>-2.2381079999999999E-3</c:v>
                </c:pt>
              </c:numCache>
            </c:numRef>
          </c:val>
          <c:extLst>
            <c:ext xmlns:c16="http://schemas.microsoft.com/office/drawing/2014/chart" uri="{C3380CC4-5D6E-409C-BE32-E72D297353CC}">
              <c16:uniqueId val="{00000003-5F8A-4B49-BD50-6978B1D8B491}"/>
            </c:ext>
          </c:extLst>
        </c:ser>
        <c:ser>
          <c:idx val="2"/>
          <c:order val="3"/>
          <c:tx>
            <c:strRef>
              <c:f>'Return on Regulatory Equity'!$B$14</c:f>
              <c:strCache>
                <c:ptCount val="1"/>
                <c:pt idx="0">
                  <c:v>Retail out /(under) performance</c:v>
                </c:pt>
              </c:strCache>
            </c:strRef>
          </c:tx>
          <c:spPr>
            <a:solidFill>
              <a:srgbClr val="CCCCCE"/>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Equity'!$C$14:$S$14</c:f>
              <c:numCache>
                <c:formatCode>0.00%</c:formatCode>
                <c:ptCount val="17"/>
                <c:pt idx="0">
                  <c:v>-1.733999E-3</c:v>
                </c:pt>
                <c:pt idx="1">
                  <c:v>-1.2134611999999999E-2</c:v>
                </c:pt>
                <c:pt idx="2">
                  <c:v>1.3986617999999999E-2</c:v>
                </c:pt>
                <c:pt idx="3">
                  <c:v>-3.4646500000000001E-3</c:v>
                </c:pt>
                <c:pt idx="4">
                  <c:v>-8.6076700000000002E-4</c:v>
                </c:pt>
                <c:pt idx="5">
                  <c:v>-1.3072300000000002E-3</c:v>
                </c:pt>
                <c:pt idx="6">
                  <c:v>-2.5512759999999999E-3</c:v>
                </c:pt>
                <c:pt idx="7">
                  <c:v>-8.8812349999999995E-3</c:v>
                </c:pt>
                <c:pt idx="8">
                  <c:v>-2.1886620000000001E-3</c:v>
                </c:pt>
                <c:pt idx="9">
                  <c:v>-1.3731329999999999E-3</c:v>
                </c:pt>
                <c:pt idx="10">
                  <c:v>-1.905639E-3</c:v>
                </c:pt>
                <c:pt idx="11">
                  <c:v>-4.79730636752769E-3</c:v>
                </c:pt>
                <c:pt idx="12">
                  <c:v>-2.393605E-3</c:v>
                </c:pt>
                <c:pt idx="13">
                  <c:v>-2.0046435000000001E-2</c:v>
                </c:pt>
                <c:pt idx="14">
                  <c:v>-6.9827789999999997E-3</c:v>
                </c:pt>
                <c:pt idx="15">
                  <c:v>-6.9845940000000002E-3</c:v>
                </c:pt>
                <c:pt idx="16">
                  <c:v>-2.2122397000000002E-2</c:v>
                </c:pt>
              </c:numCache>
            </c:numRef>
          </c:val>
          <c:extLst>
            <c:ext xmlns:c16="http://schemas.microsoft.com/office/drawing/2014/chart" uri="{C3380CC4-5D6E-409C-BE32-E72D297353CC}">
              <c16:uniqueId val="{00000002-5F8A-4B49-BD50-6978B1D8B491}"/>
            </c:ext>
          </c:extLst>
        </c:ser>
        <c:ser>
          <c:idx val="4"/>
          <c:order val="4"/>
          <c:tx>
            <c:strRef>
              <c:f>'Return on Regulatory Equity'!$B$15</c:f>
              <c:strCache>
                <c:ptCount val="1"/>
                <c:pt idx="0">
                  <c:v>Other exceptional items</c:v>
                </c:pt>
              </c:strCache>
            </c:strRef>
          </c:tx>
          <c:spPr>
            <a:solidFill>
              <a:srgbClr val="62A70F"/>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Equity'!$C$15:$S$15</c:f>
              <c:numCache>
                <c:formatCode>0.00%</c:formatCode>
                <c:ptCount val="17"/>
                <c:pt idx="0">
                  <c:v>1.667151E-3</c:v>
                </c:pt>
                <c:pt idx="1">
                  <c:v>0</c:v>
                </c:pt>
                <c:pt idx="2">
                  <c:v>0</c:v>
                </c:pt>
                <c:pt idx="3">
                  <c:v>1.459716E-3</c:v>
                </c:pt>
                <c:pt idx="4">
                  <c:v>2.0734900000000001E-4</c:v>
                </c:pt>
                <c:pt idx="5">
                  <c:v>2.3760900000000001E-4</c:v>
                </c:pt>
                <c:pt idx="6">
                  <c:v>2.02642E-4</c:v>
                </c:pt>
                <c:pt idx="7">
                  <c:v>-3.4083799999999999E-3</c:v>
                </c:pt>
                <c:pt idx="8">
                  <c:v>4.2373200000000001E-4</c:v>
                </c:pt>
                <c:pt idx="9">
                  <c:v>2.1467E-4</c:v>
                </c:pt>
                <c:pt idx="10">
                  <c:v>7.0172600000000006E-4</c:v>
                </c:pt>
                <c:pt idx="11">
                  <c:v>4.1171919069446701E-4</c:v>
                </c:pt>
                <c:pt idx="12">
                  <c:v>-5.7841519999999999E-3</c:v>
                </c:pt>
                <c:pt idx="13">
                  <c:v>-9.8391750000000004E-3</c:v>
                </c:pt>
                <c:pt idx="14">
                  <c:v>0</c:v>
                </c:pt>
                <c:pt idx="15">
                  <c:v>0</c:v>
                </c:pt>
                <c:pt idx="16">
                  <c:v>0</c:v>
                </c:pt>
              </c:numCache>
            </c:numRef>
          </c:val>
          <c:extLst>
            <c:ext xmlns:c16="http://schemas.microsoft.com/office/drawing/2014/chart" uri="{C3380CC4-5D6E-409C-BE32-E72D297353CC}">
              <c16:uniqueId val="{00000004-5F8A-4B49-BD50-6978B1D8B491}"/>
            </c:ext>
          </c:extLst>
        </c:ser>
        <c:dLbls>
          <c:showLegendKey val="0"/>
          <c:showVal val="0"/>
          <c:showCatName val="0"/>
          <c:showSerName val="0"/>
          <c:showPercent val="0"/>
          <c:showBubbleSize val="0"/>
        </c:dLbls>
        <c:gapWidth val="150"/>
        <c:overlap val="100"/>
        <c:axId val="951557856"/>
        <c:axId val="414540832"/>
      </c:barChart>
      <c:lineChart>
        <c:grouping val="standard"/>
        <c:varyColors val="0"/>
        <c:ser>
          <c:idx val="5"/>
          <c:order val="5"/>
          <c:tx>
            <c:strRef>
              <c:f>'Return on Regulatory Equity'!$B$16</c:f>
              <c:strCache>
                <c:ptCount val="1"/>
                <c:pt idx="0">
                  <c:v>Operational out/(under) performance </c:v>
                </c:pt>
              </c:strCache>
            </c:strRef>
          </c:tx>
          <c:spPr>
            <a:ln w="28575" cap="rnd">
              <a:noFill/>
              <a:round/>
            </a:ln>
            <a:effectLst/>
          </c:spPr>
          <c:marker>
            <c:symbol val="triangle"/>
            <c:size val="7"/>
            <c:spPr>
              <a:solidFill>
                <a:schemeClr val="tx1"/>
              </a:solidFill>
              <a:ln w="9525">
                <a:noFill/>
              </a:ln>
              <a:effectLst/>
            </c:spPr>
          </c:marker>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Equity'!$C$16:$S$16</c:f>
              <c:numCache>
                <c:formatCode>0.00%</c:formatCode>
                <c:ptCount val="17"/>
                <c:pt idx="0">
                  <c:v>-2.5314006000000003E-2</c:v>
                </c:pt>
                <c:pt idx="1">
                  <c:v>-4.9594149099999998E-2</c:v>
                </c:pt>
                <c:pt idx="2">
                  <c:v>-0.11666024999999999</c:v>
                </c:pt>
                <c:pt idx="3">
                  <c:v>-7.9080490000000003E-3</c:v>
                </c:pt>
                <c:pt idx="4">
                  <c:v>6.4121756000000002E-3</c:v>
                </c:pt>
                <c:pt idx="5">
                  <c:v>-4.8804021600000004E-2</c:v>
                </c:pt>
                <c:pt idx="6">
                  <c:v>-0.125666048</c:v>
                </c:pt>
                <c:pt idx="7">
                  <c:v>-2.2971926E-2</c:v>
                </c:pt>
                <c:pt idx="8">
                  <c:v>-3.4185389999999987E-3</c:v>
                </c:pt>
                <c:pt idx="9">
                  <c:v>-4.7136946999999998E-2</c:v>
                </c:pt>
                <c:pt idx="10">
                  <c:v>-2.4434060860000002E-2</c:v>
                </c:pt>
                <c:pt idx="11">
                  <c:v>-5.1249315152437538E-2</c:v>
                </c:pt>
                <c:pt idx="12">
                  <c:v>-3.8608041999999995E-2</c:v>
                </c:pt>
                <c:pt idx="13">
                  <c:v>-1.1807009000000002E-2</c:v>
                </c:pt>
                <c:pt idx="14">
                  <c:v>-6.3461622999999995E-2</c:v>
                </c:pt>
                <c:pt idx="15">
                  <c:v>-7.2836468000000001E-2</c:v>
                </c:pt>
                <c:pt idx="16">
                  <c:v>-6.5860505000000014E-2</c:v>
                </c:pt>
              </c:numCache>
            </c:numRef>
          </c:val>
          <c:smooth val="0"/>
          <c:extLst>
            <c:ext xmlns:c16="http://schemas.microsoft.com/office/drawing/2014/chart" uri="{C3380CC4-5D6E-409C-BE32-E72D297353CC}">
              <c16:uniqueId val="{00000005-5F8A-4B49-BD50-6978B1D8B491}"/>
            </c:ext>
          </c:extLst>
        </c:ser>
        <c:dLbls>
          <c:showLegendKey val="0"/>
          <c:showVal val="0"/>
          <c:showCatName val="0"/>
          <c:showSerName val="0"/>
          <c:showPercent val="0"/>
          <c:showBubbleSize val="0"/>
        </c:dLbls>
        <c:marker val="1"/>
        <c:smooth val="0"/>
        <c:axId val="951557856"/>
        <c:axId val="414540832"/>
      </c:lineChart>
      <c:catAx>
        <c:axId val="951557856"/>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2400000" spcFirstLastPara="1" vertOverflow="ellipsis"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14540832"/>
        <c:crosses val="autoZero"/>
        <c:auto val="1"/>
        <c:lblAlgn val="ctr"/>
        <c:lblOffset val="100"/>
        <c:noMultiLvlLbl val="0"/>
      </c:catAx>
      <c:valAx>
        <c:axId val="414540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951557856"/>
        <c:crosses val="autoZero"/>
        <c:crossBetween val="between"/>
      </c:valAx>
      <c:spPr>
        <a:noFill/>
        <a:ln>
          <a:noFill/>
        </a:ln>
        <a:effectLst/>
      </c:spPr>
    </c:plotArea>
    <c:legend>
      <c:legendPos val="b"/>
      <c:layout>
        <c:manualLayout>
          <c:xMode val="edge"/>
          <c:yMode val="edge"/>
          <c:x val="0"/>
          <c:y val="0.87443822146423611"/>
          <c:w val="1"/>
          <c:h val="0.1255617785357639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19938498871201E-2"/>
          <c:y val="2.0526304447407405E-2"/>
          <c:w val="0.90911309907743842"/>
          <c:h val="0.81228826507071972"/>
        </c:manualLayout>
      </c:layout>
      <c:barChart>
        <c:barDir val="col"/>
        <c:grouping val="stacked"/>
        <c:varyColors val="0"/>
        <c:ser>
          <c:idx val="0"/>
          <c:order val="0"/>
          <c:tx>
            <c:strRef>
              <c:f>'Return on Regulatory Equity'!$B$39</c:f>
              <c:strCache>
                <c:ptCount val="1"/>
                <c:pt idx="0">
                  <c:v>Base RoRE</c:v>
                </c:pt>
              </c:strCache>
            </c:strRef>
          </c:tx>
          <c:spPr>
            <a:solidFill>
              <a:srgbClr val="57A1DF"/>
            </a:solidFill>
            <a:ln>
              <a:noFill/>
            </a:ln>
            <a:effectLst/>
          </c:spPr>
          <c:invertIfNegative val="0"/>
          <c:cat>
            <c:strRef>
              <c:f>'Return on Regulatory Equity'!$C$38:$S$38</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Equity'!$C$39:$S$39</c:f>
              <c:numCache>
                <c:formatCode>0.00%</c:formatCode>
                <c:ptCount val="17"/>
                <c:pt idx="0">
                  <c:v>4.3676666666666697E-2</c:v>
                </c:pt>
                <c:pt idx="1">
                  <c:v>3.810000000000005E-2</c:v>
                </c:pt>
                <c:pt idx="2">
                  <c:v>4.1831222156237927E-2</c:v>
                </c:pt>
                <c:pt idx="3">
                  <c:v>4.3900000000000002E-2</c:v>
                </c:pt>
                <c:pt idx="4">
                  <c:v>4.059678935336973E-2</c:v>
                </c:pt>
                <c:pt idx="5">
                  <c:v>3.9500000000000056E-2</c:v>
                </c:pt>
                <c:pt idx="6">
                  <c:v>3.9000000000000028E-2</c:v>
                </c:pt>
                <c:pt idx="7">
                  <c:v>3.9E-2</c:v>
                </c:pt>
                <c:pt idx="8">
                  <c:v>3.9414884815696466E-2</c:v>
                </c:pt>
                <c:pt idx="9">
                  <c:v>3.870000000000004E-2</c:v>
                </c:pt>
                <c:pt idx="10">
                  <c:v>4.3700000000000003E-2</c:v>
                </c:pt>
                <c:pt idx="11">
                  <c:v>4.09094631525058E-2</c:v>
                </c:pt>
                <c:pt idx="12">
                  <c:v>4.4499999999999998E-2</c:v>
                </c:pt>
                <c:pt idx="13">
                  <c:v>4.1700000000000098E-2</c:v>
                </c:pt>
                <c:pt idx="14">
                  <c:v>3.8800000000000001E-2</c:v>
                </c:pt>
                <c:pt idx="15">
                  <c:v>4.1668433595802037E-2</c:v>
                </c:pt>
                <c:pt idx="16">
                  <c:v>3.8955478369164603E-2</c:v>
                </c:pt>
              </c:numCache>
            </c:numRef>
          </c:val>
          <c:extLst>
            <c:ext xmlns:c16="http://schemas.microsoft.com/office/drawing/2014/chart" uri="{C3380CC4-5D6E-409C-BE32-E72D297353CC}">
              <c16:uniqueId val="{00000000-CDA0-49FA-BEC1-AF85A586A10D}"/>
            </c:ext>
          </c:extLst>
        </c:ser>
        <c:ser>
          <c:idx val="1"/>
          <c:order val="1"/>
          <c:tx>
            <c:strRef>
              <c:f>'Return on Regulatory Equity'!$B$40</c:f>
              <c:strCache>
                <c:ptCount val="1"/>
                <c:pt idx="0">
                  <c:v>Financing out/(under) performance </c:v>
                </c:pt>
              </c:strCache>
            </c:strRef>
          </c:tx>
          <c:spPr>
            <a:solidFill>
              <a:srgbClr val="FFB81D"/>
            </a:solidFill>
            <a:ln>
              <a:noFill/>
            </a:ln>
            <a:effectLst/>
          </c:spPr>
          <c:invertIfNegative val="0"/>
          <c:cat>
            <c:strRef>
              <c:f>'Return on Regulatory Equity'!$C$38:$S$38</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Equity'!$C$40:$S$40</c:f>
              <c:numCache>
                <c:formatCode>0.00%</c:formatCode>
                <c:ptCount val="17"/>
                <c:pt idx="0">
                  <c:v>-8.8142211883054725E-3</c:v>
                </c:pt>
                <c:pt idx="1">
                  <c:v>4.951254876691593E-4</c:v>
                </c:pt>
                <c:pt idx="2">
                  <c:v>9.1804862312066693E-2</c:v>
                </c:pt>
                <c:pt idx="3">
                  <c:v>2.9190725066530851E-2</c:v>
                </c:pt>
                <c:pt idx="4">
                  <c:v>3.7255336532904144E-2</c:v>
                </c:pt>
                <c:pt idx="5">
                  <c:v>5.0352656099003384E-2</c:v>
                </c:pt>
                <c:pt idx="6">
                  <c:v>-9.6000000000000009E-3</c:v>
                </c:pt>
                <c:pt idx="7">
                  <c:v>2.0153190995084351E-3</c:v>
                </c:pt>
                <c:pt idx="8">
                  <c:v>4.1379771960017658E-2</c:v>
                </c:pt>
                <c:pt idx="9">
                  <c:v>4.5121310976551261E-2</c:v>
                </c:pt>
                <c:pt idx="10">
                  <c:v>1.025138955069102E-3</c:v>
                </c:pt>
                <c:pt idx="11">
                  <c:v>-1.9986926556438571E-2</c:v>
                </c:pt>
                <c:pt idx="12">
                  <c:v>1.3021396661180341E-2</c:v>
                </c:pt>
                <c:pt idx="13">
                  <c:v>-9.8246869518150808E-3</c:v>
                </c:pt>
                <c:pt idx="14">
                  <c:v>3.7932730422526911E-3</c:v>
                </c:pt>
                <c:pt idx="15">
                  <c:v>-1.2252282447602361E-2</c:v>
                </c:pt>
                <c:pt idx="16">
                  <c:v>2.5183679501777998E-3</c:v>
                </c:pt>
              </c:numCache>
            </c:numRef>
          </c:val>
          <c:extLst>
            <c:ext xmlns:c16="http://schemas.microsoft.com/office/drawing/2014/chart" uri="{C3380CC4-5D6E-409C-BE32-E72D297353CC}">
              <c16:uniqueId val="{00000001-CDA0-49FA-BEC1-AF85A586A10D}"/>
            </c:ext>
          </c:extLst>
        </c:ser>
        <c:ser>
          <c:idx val="2"/>
          <c:order val="2"/>
          <c:tx>
            <c:strRef>
              <c:f>'Return on Regulatory Equity'!$B$41</c:f>
              <c:strCache>
                <c:ptCount val="1"/>
                <c:pt idx="0">
                  <c:v>Operational out/(under) performance </c:v>
                </c:pt>
              </c:strCache>
            </c:strRef>
          </c:tx>
          <c:spPr>
            <a:solidFill>
              <a:srgbClr val="CCCCCE"/>
            </a:solidFill>
            <a:ln>
              <a:noFill/>
            </a:ln>
            <a:effectLst/>
          </c:spPr>
          <c:invertIfNegative val="0"/>
          <c:cat>
            <c:strRef>
              <c:f>'Return on Regulatory Equity'!$C$38:$S$38</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Equity'!$C$41:$S$41</c:f>
              <c:numCache>
                <c:formatCode>0.00%</c:formatCode>
                <c:ptCount val="17"/>
                <c:pt idx="0">
                  <c:v>-5.4146003622022668E-3</c:v>
                </c:pt>
                <c:pt idx="1">
                  <c:v>-3.4773959250282392E-2</c:v>
                </c:pt>
                <c:pt idx="2">
                  <c:v>-7.4933894158281E-2</c:v>
                </c:pt>
                <c:pt idx="3">
                  <c:v>-1.1884889563538196E-2</c:v>
                </c:pt>
                <c:pt idx="4">
                  <c:v>1.0820408987003328E-2</c:v>
                </c:pt>
                <c:pt idx="5">
                  <c:v>-9.0018211645280562E-3</c:v>
                </c:pt>
                <c:pt idx="6">
                  <c:v>-9.6824702865929008E-2</c:v>
                </c:pt>
                <c:pt idx="7">
                  <c:v>-2.2036440418732983E-2</c:v>
                </c:pt>
                <c:pt idx="8">
                  <c:v>-3.2538135912575637E-3</c:v>
                </c:pt>
                <c:pt idx="9">
                  <c:v>-1.7791975270050706E-2</c:v>
                </c:pt>
                <c:pt idx="10">
                  <c:v>-2.2444666074974143E-2</c:v>
                </c:pt>
                <c:pt idx="11">
                  <c:v>-2.0435379071402159E-2</c:v>
                </c:pt>
                <c:pt idx="12">
                  <c:v>-1.0599576769339295E-2</c:v>
                </c:pt>
                <c:pt idx="13">
                  <c:v>-1.5525431232497897E-2</c:v>
                </c:pt>
                <c:pt idx="14">
                  <c:v>-3.3225526307908794E-2</c:v>
                </c:pt>
                <c:pt idx="15">
                  <c:v>-3.801354017510622E-2</c:v>
                </c:pt>
                <c:pt idx="16">
                  <c:v>-6.7813660081236377E-2</c:v>
                </c:pt>
              </c:numCache>
            </c:numRef>
          </c:val>
          <c:extLst>
            <c:ext xmlns:c16="http://schemas.microsoft.com/office/drawing/2014/chart" uri="{C3380CC4-5D6E-409C-BE32-E72D297353CC}">
              <c16:uniqueId val="{00000002-CDA0-49FA-BEC1-AF85A586A10D}"/>
            </c:ext>
          </c:extLst>
        </c:ser>
        <c:dLbls>
          <c:showLegendKey val="0"/>
          <c:showVal val="0"/>
          <c:showCatName val="0"/>
          <c:showSerName val="0"/>
          <c:showPercent val="0"/>
          <c:showBubbleSize val="0"/>
        </c:dLbls>
        <c:gapWidth val="150"/>
        <c:overlap val="100"/>
        <c:axId val="500295392"/>
        <c:axId val="414551872"/>
      </c:barChart>
      <c:lineChart>
        <c:grouping val="standard"/>
        <c:varyColors val="0"/>
        <c:ser>
          <c:idx val="3"/>
          <c:order val="3"/>
          <c:tx>
            <c:strRef>
              <c:f>'Return on Regulatory Equity'!$B$42</c:f>
              <c:strCache>
                <c:ptCount val="1"/>
                <c:pt idx="0">
                  <c:v>RoRE</c:v>
                </c:pt>
              </c:strCache>
            </c:strRef>
          </c:tx>
          <c:spPr>
            <a:ln w="28575" cap="rnd">
              <a:noFill/>
              <a:round/>
            </a:ln>
            <a:effectLst/>
          </c:spPr>
          <c:marker>
            <c:symbol val="triangle"/>
            <c:size val="7"/>
            <c:spPr>
              <a:solidFill>
                <a:schemeClr val="tx1"/>
              </a:solidFill>
              <a:ln w="9525">
                <a:noFill/>
              </a:ln>
              <a:effectLst/>
            </c:spPr>
          </c:marker>
          <c:cat>
            <c:strRef>
              <c:f>'Return on Regulatory Equity'!$C$38:$S$38</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Equity'!$C$42:$S$42</c:f>
              <c:numCache>
                <c:formatCode>0.00%</c:formatCode>
                <c:ptCount val="17"/>
                <c:pt idx="0">
                  <c:v>2.9447845116158958E-2</c:v>
                </c:pt>
                <c:pt idx="1">
                  <c:v>3.8211662373868194E-3</c:v>
                </c:pt>
                <c:pt idx="2">
                  <c:v>5.8702190310023605E-2</c:v>
                </c:pt>
                <c:pt idx="3">
                  <c:v>6.1205835502992662E-2</c:v>
                </c:pt>
                <c:pt idx="4">
                  <c:v>8.8672534873277212E-2</c:v>
                </c:pt>
                <c:pt idx="5">
                  <c:v>8.0850834934475396E-2</c:v>
                </c:pt>
                <c:pt idx="6">
                  <c:v>-6.7424702865928984E-2</c:v>
                </c:pt>
                <c:pt idx="7">
                  <c:v>1.8978878680775454E-2</c:v>
                </c:pt>
                <c:pt idx="8">
                  <c:v>7.7540843184456559E-2</c:v>
                </c:pt>
                <c:pt idx="9">
                  <c:v>6.6029335706500589E-2</c:v>
                </c:pt>
                <c:pt idx="10">
                  <c:v>2.2280472880094961E-2</c:v>
                </c:pt>
                <c:pt idx="11">
                  <c:v>4.8715752466507029E-4</c:v>
                </c:pt>
                <c:pt idx="12">
                  <c:v>4.6921819891841042E-2</c:v>
                </c:pt>
                <c:pt idx="13">
                  <c:v>1.6349881815687119E-2</c:v>
                </c:pt>
                <c:pt idx="14">
                  <c:v>9.3677467343439014E-3</c:v>
                </c:pt>
                <c:pt idx="15">
                  <c:v>-8.5973890269065434E-3</c:v>
                </c:pt>
                <c:pt idx="16">
                  <c:v>-2.6339813761893975E-2</c:v>
                </c:pt>
              </c:numCache>
            </c:numRef>
          </c:val>
          <c:smooth val="0"/>
          <c:extLst>
            <c:ext xmlns:c16="http://schemas.microsoft.com/office/drawing/2014/chart" uri="{C3380CC4-5D6E-409C-BE32-E72D297353CC}">
              <c16:uniqueId val="{00000003-CDA0-49FA-BEC1-AF85A586A10D}"/>
            </c:ext>
          </c:extLst>
        </c:ser>
        <c:dLbls>
          <c:showLegendKey val="0"/>
          <c:showVal val="0"/>
          <c:showCatName val="0"/>
          <c:showSerName val="0"/>
          <c:showPercent val="0"/>
          <c:showBubbleSize val="0"/>
        </c:dLbls>
        <c:marker val="1"/>
        <c:smooth val="0"/>
        <c:axId val="500295392"/>
        <c:axId val="414551872"/>
      </c:lineChart>
      <c:catAx>
        <c:axId val="500295392"/>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2400000" spcFirstLastPara="1" vertOverflow="ellipsis"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14551872"/>
        <c:crosses val="autoZero"/>
        <c:auto val="1"/>
        <c:lblAlgn val="ctr"/>
        <c:lblOffset val="100"/>
        <c:noMultiLvlLbl val="0"/>
      </c:catAx>
      <c:valAx>
        <c:axId val="414551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500295392"/>
        <c:crosses val="autoZero"/>
        <c:crossBetween val="between"/>
      </c:valAx>
      <c:spPr>
        <a:noFill/>
        <a:ln>
          <a:noFill/>
        </a:ln>
        <a:effectLst/>
      </c:spPr>
    </c:plotArea>
    <c:legend>
      <c:legendPos val="b"/>
      <c:layout>
        <c:manualLayout>
          <c:xMode val="edge"/>
          <c:yMode val="edge"/>
          <c:x val="4.6409602006119287E-2"/>
          <c:y val="0.93515903569054526"/>
          <c:w val="0.89999986621140882"/>
          <c:h val="6.16136131363498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476487285965486E-2"/>
          <c:y val="3.3886788443841555E-2"/>
          <c:w val="0.93484856093300028"/>
          <c:h val="0.90601214755108661"/>
        </c:manualLayout>
      </c:layout>
      <c:barChart>
        <c:barDir val="col"/>
        <c:grouping val="clustered"/>
        <c:varyColors val="0"/>
        <c:ser>
          <c:idx val="0"/>
          <c:order val="0"/>
          <c:tx>
            <c:strRef>
              <c:f>'Effective Tax Rate'!$C$7</c:f>
              <c:strCache>
                <c:ptCount val="1"/>
                <c:pt idx="0">
                  <c:v>Effective tax rate</c:v>
                </c:pt>
              </c:strCache>
            </c:strRef>
          </c:tx>
          <c:spPr>
            <a:solidFill>
              <a:srgbClr val="FFC000"/>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2-9C6B-44A2-8600-45A7549F19BE}"/>
              </c:ext>
            </c:extLst>
          </c:dPt>
          <c:dPt>
            <c:idx val="2"/>
            <c:invertIfNegative val="0"/>
            <c:bubble3D val="0"/>
            <c:spPr>
              <a:solidFill>
                <a:srgbClr val="FFC000"/>
              </a:solidFill>
              <a:ln>
                <a:noFill/>
              </a:ln>
              <a:effectLst/>
            </c:spPr>
            <c:extLst>
              <c:ext xmlns:c16="http://schemas.microsoft.com/office/drawing/2014/chart" uri="{C3380CC4-5D6E-409C-BE32-E72D297353CC}">
                <c16:uniqueId val="{00000003-9C6B-44A2-8600-45A7549F19BE}"/>
              </c:ext>
            </c:extLst>
          </c:dPt>
          <c:dPt>
            <c:idx val="3"/>
            <c:invertIfNegative val="0"/>
            <c:bubble3D val="0"/>
            <c:spPr>
              <a:solidFill>
                <a:srgbClr val="57A1DF"/>
              </a:solidFill>
              <a:ln>
                <a:noFill/>
              </a:ln>
              <a:effectLst/>
            </c:spPr>
            <c:extLst>
              <c:ext xmlns:c16="http://schemas.microsoft.com/office/drawing/2014/chart" uri="{C3380CC4-5D6E-409C-BE32-E72D297353CC}">
                <c16:uniqueId val="{00000004-9C6B-44A2-8600-45A7549F19BE}"/>
              </c:ext>
            </c:extLst>
          </c:dPt>
          <c:dPt>
            <c:idx val="4"/>
            <c:invertIfNegative val="0"/>
            <c:bubble3D val="0"/>
            <c:spPr>
              <a:solidFill>
                <a:srgbClr val="FFC000"/>
              </a:solidFill>
              <a:ln>
                <a:noFill/>
              </a:ln>
              <a:effectLst/>
            </c:spPr>
            <c:extLst>
              <c:ext xmlns:c16="http://schemas.microsoft.com/office/drawing/2014/chart" uri="{C3380CC4-5D6E-409C-BE32-E72D297353CC}">
                <c16:uniqueId val="{00000008-9C6B-44A2-8600-45A7549F19BE}"/>
              </c:ext>
            </c:extLst>
          </c:dPt>
          <c:dPt>
            <c:idx val="8"/>
            <c:invertIfNegative val="0"/>
            <c:bubble3D val="0"/>
            <c:spPr>
              <a:solidFill>
                <a:srgbClr val="FFC000"/>
              </a:solidFill>
              <a:ln>
                <a:noFill/>
              </a:ln>
              <a:effectLst/>
            </c:spPr>
            <c:extLst>
              <c:ext xmlns:c16="http://schemas.microsoft.com/office/drawing/2014/chart" uri="{C3380CC4-5D6E-409C-BE32-E72D297353CC}">
                <c16:uniqueId val="{00000009-9C6B-44A2-8600-45A7549F19BE}"/>
              </c:ext>
            </c:extLst>
          </c:dPt>
          <c:dPt>
            <c:idx val="11"/>
            <c:invertIfNegative val="0"/>
            <c:bubble3D val="0"/>
            <c:spPr>
              <a:solidFill>
                <a:srgbClr val="FFC000"/>
              </a:solidFill>
              <a:ln>
                <a:noFill/>
              </a:ln>
              <a:effectLst/>
            </c:spPr>
            <c:extLst>
              <c:ext xmlns:c16="http://schemas.microsoft.com/office/drawing/2014/chart" uri="{C3380CC4-5D6E-409C-BE32-E72D297353CC}">
                <c16:uniqueId val="{00000005-9C6B-44A2-8600-45A7549F19BE}"/>
              </c:ext>
            </c:extLst>
          </c:dPt>
          <c:dPt>
            <c:idx val="12"/>
            <c:invertIfNegative val="0"/>
            <c:bubble3D val="0"/>
            <c:spPr>
              <a:solidFill>
                <a:srgbClr val="57A1DF"/>
              </a:solidFill>
              <a:ln>
                <a:noFill/>
              </a:ln>
              <a:effectLst/>
            </c:spPr>
            <c:extLst>
              <c:ext xmlns:c16="http://schemas.microsoft.com/office/drawing/2014/chart" uri="{C3380CC4-5D6E-409C-BE32-E72D297353CC}">
                <c16:uniqueId val="{00000010-276D-4146-B7F4-FAD7A8829057}"/>
              </c:ext>
            </c:extLst>
          </c:dPt>
          <c:dPt>
            <c:idx val="15"/>
            <c:invertIfNegative val="0"/>
            <c:bubble3D val="0"/>
            <c:spPr>
              <a:solidFill>
                <a:srgbClr val="FFC000"/>
              </a:solidFill>
              <a:ln>
                <a:noFill/>
              </a:ln>
              <a:effectLst/>
            </c:spPr>
            <c:extLst>
              <c:ext xmlns:c16="http://schemas.microsoft.com/office/drawing/2014/chart" uri="{C3380CC4-5D6E-409C-BE32-E72D297353CC}">
                <c16:uniqueId val="{0000000D-67E7-4699-96F8-7EF64388DE60}"/>
              </c:ext>
            </c:extLst>
          </c:dPt>
          <c:dPt>
            <c:idx val="16"/>
            <c:invertIfNegative val="0"/>
            <c:bubble3D val="0"/>
            <c:spPr>
              <a:solidFill>
                <a:srgbClr val="FFC000"/>
              </a:solidFill>
              <a:ln>
                <a:noFill/>
              </a:ln>
              <a:effectLst/>
            </c:spPr>
            <c:extLst>
              <c:ext xmlns:c16="http://schemas.microsoft.com/office/drawing/2014/chart" uri="{C3380CC4-5D6E-409C-BE32-E72D297353CC}">
                <c16:uniqueId val="{00000007-9C6B-44A2-8600-45A7549F19BE}"/>
              </c:ext>
            </c:extLst>
          </c:dPt>
          <c:cat>
            <c:strRef>
              <c:f>'Effective Tax Rate'!$D$3:$T$3</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'Effective Tax Rate'!$D$7:$T$7</c:f>
              <c:numCache>
                <c:formatCode>0.0%</c:formatCode>
                <c:ptCount val="17"/>
                <c:pt idx="0">
                  <c:v>8.2996986536122849E-2</c:v>
                </c:pt>
                <c:pt idx="1">
                  <c:v>-1.9864228959345801E-4</c:v>
                </c:pt>
                <c:pt idx="2">
                  <c:v>0.29162448693684101</c:v>
                </c:pt>
                <c:pt idx="3">
                  <c:v>-8.3801779750669103E-2</c:v>
                </c:pt>
                <c:pt idx="4">
                  <c:v>-4.0900519105198499E-2</c:v>
                </c:pt>
                <c:pt idx="5">
                  <c:v>-0.225474683544304</c:v>
                </c:pt>
                <c:pt idx="6">
                  <c:v>0</c:v>
                </c:pt>
                <c:pt idx="7">
                  <c:v>0.238823394985369</c:v>
                </c:pt>
                <c:pt idx="8">
                  <c:v>1.7202176907326401E-2</c:v>
                </c:pt>
                <c:pt idx="9">
                  <c:v>1.2664907651715001E-3</c:v>
                </c:pt>
                <c:pt idx="10">
                  <c:v>1.59615619528482E-3</c:v>
                </c:pt>
                <c:pt idx="11">
                  <c:v>9.4654555348584104E-3</c:v>
                </c:pt>
                <c:pt idx="12">
                  <c:v>-7.9734390281566897E-2</c:v>
                </c:pt>
                <c:pt idx="13">
                  <c:v>0</c:v>
                </c:pt>
                <c:pt idx="14">
                  <c:v>7.6197294740341101E-3</c:v>
                </c:pt>
                <c:pt idx="15">
                  <c:v>6.5192713119628001E-2</c:v>
                </c:pt>
                <c:pt idx="16">
                  <c:v>6.79362057503974E-3</c:v>
                </c:pt>
              </c:numCache>
            </c:numRef>
          </c:val>
          <c:extLst>
            <c:ext xmlns:c16="http://schemas.microsoft.com/office/drawing/2014/chart" uri="{C3380CC4-5D6E-409C-BE32-E72D297353CC}">
              <c16:uniqueId val="{00000000-9C6B-44A2-8600-45A7549F19BE}"/>
            </c:ext>
          </c:extLst>
        </c:ser>
        <c:dLbls>
          <c:showLegendKey val="0"/>
          <c:showVal val="0"/>
          <c:showCatName val="0"/>
          <c:showSerName val="0"/>
          <c:showPercent val="0"/>
          <c:showBubbleSize val="0"/>
        </c:dLbls>
        <c:gapWidth val="80"/>
        <c:axId val="1382103343"/>
        <c:axId val="1382111663"/>
      </c:barChart>
      <c:catAx>
        <c:axId val="1382103343"/>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382111663"/>
        <c:crosses val="autoZero"/>
        <c:auto val="1"/>
        <c:lblAlgn val="ctr"/>
        <c:lblOffset val="100"/>
        <c:noMultiLvlLbl val="0"/>
      </c:catAx>
      <c:valAx>
        <c:axId val="1382111663"/>
        <c:scaling>
          <c:orientation val="minMax"/>
        </c:scaling>
        <c:delete val="0"/>
        <c:axPos val="l"/>
        <c:majorGridlines>
          <c:spPr>
            <a:ln w="9525" cap="flat" cmpd="sng" algn="ctr">
              <a:solidFill>
                <a:srgbClr val="D9D9D9"/>
              </a:solidFill>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382103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864710892310531E-2"/>
          <c:y val="8.5612334168234605E-2"/>
          <c:w val="0.93426646393670476"/>
          <c:h val="0.82692676437807844"/>
        </c:manualLayout>
      </c:layout>
      <c:barChart>
        <c:barDir val="col"/>
        <c:grouping val="clustered"/>
        <c:varyColors val="0"/>
        <c:ser>
          <c:idx val="1"/>
          <c:order val="0"/>
          <c:tx>
            <c:strRef>
              <c:f>'DB Pension Scheme'!$B$46</c:f>
              <c:strCache>
                <c:ptCount val="1"/>
                <c:pt idx="0">
                  <c:v>Schemes in deficit (including unfunded schemes)</c:v>
                </c:pt>
              </c:strCache>
            </c:strRef>
          </c:tx>
          <c:spPr>
            <a:solidFill>
              <a:srgbClr val="57A1DF"/>
            </a:solidFill>
            <a:ln>
              <a:noFill/>
            </a:ln>
            <a:effectLst/>
          </c:spPr>
          <c:invertIfNegative val="0"/>
          <c:cat>
            <c:strRef>
              <c:f>'DB Pension Scheme'!$D$4:$T$4</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'DB Pension Scheme'!$D$6:$T$6</c:f>
              <c:numCache>
                <c:formatCode>_-* #,##0.0_-;\-* #,##0.0_-;_-* "-"??_-;_-@_-</c:formatCode>
                <c:ptCount val="17"/>
                <c:pt idx="0">
                  <c:v>-33.075363549999999</c:v>
                </c:pt>
                <c:pt idx="1">
                  <c:v>-2.6739999999999999</c:v>
                </c:pt>
                <c:pt idx="2">
                  <c:v>0</c:v>
                </c:pt>
                <c:pt idx="3">
                  <c:v>0</c:v>
                </c:pt>
                <c:pt idx="4">
                  <c:v>-258.899</c:v>
                </c:pt>
                <c:pt idx="5">
                  <c:v>0</c:v>
                </c:pt>
                <c:pt idx="6">
                  <c:v>-73</c:v>
                </c:pt>
                <c:pt idx="7">
                  <c:v>-182</c:v>
                </c:pt>
                <c:pt idx="8">
                  <c:v>0</c:v>
                </c:pt>
                <c:pt idx="9">
                  <c:v>-17.006</c:v>
                </c:pt>
                <c:pt idx="10">
                  <c:v>0</c:v>
                </c:pt>
                <c:pt idx="11">
                  <c:v>0</c:v>
                </c:pt>
                <c:pt idx="12">
                  <c:v>0</c:v>
                </c:pt>
                <c:pt idx="13">
                  <c:v>0</c:v>
                </c:pt>
                <c:pt idx="14">
                  <c:v>-2.4820000000000002</c:v>
                </c:pt>
                <c:pt idx="15">
                  <c:v>0</c:v>
                </c:pt>
                <c:pt idx="16">
                  <c:v>-0.80300000000000005</c:v>
                </c:pt>
              </c:numCache>
            </c:numRef>
          </c:val>
          <c:extLst>
            <c:ext xmlns:c16="http://schemas.microsoft.com/office/drawing/2014/chart" uri="{C3380CC4-5D6E-409C-BE32-E72D297353CC}">
              <c16:uniqueId val="{00000001-3F54-4CA3-8E35-FD0ABB50E40F}"/>
            </c:ext>
          </c:extLst>
        </c:ser>
        <c:ser>
          <c:idx val="0"/>
          <c:order val="1"/>
          <c:tx>
            <c:strRef>
              <c:f>'DB Pension Scheme'!$B$47</c:f>
              <c:strCache>
                <c:ptCount val="1"/>
                <c:pt idx="0">
                  <c:v>Schemes in surplus</c:v>
                </c:pt>
              </c:strCache>
            </c:strRef>
          </c:tx>
          <c:spPr>
            <a:solidFill>
              <a:srgbClr val="FFB81D"/>
            </a:solidFill>
            <a:ln>
              <a:noFill/>
            </a:ln>
            <a:effectLst/>
          </c:spPr>
          <c:invertIfNegative val="0"/>
          <c:cat>
            <c:strRef>
              <c:f>'DB Pension Scheme'!$D$4:$T$4</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'DB Pension Scheme'!$D$5:$T$5</c:f>
              <c:numCache>
                <c:formatCode>_-* #,##0.0_-;\-* #,##0.0_-;_-* "-"??_-;_-@_-</c:formatCode>
                <c:ptCount val="17"/>
                <c:pt idx="0">
                  <c:v>84.147999999999996</c:v>
                </c:pt>
                <c:pt idx="1">
                  <c:v>14.683999999999999</c:v>
                </c:pt>
                <c:pt idx="2">
                  <c:v>5.7000004100000004</c:v>
                </c:pt>
                <c:pt idx="3">
                  <c:v>17.596</c:v>
                </c:pt>
                <c:pt idx="4">
                  <c:v>0</c:v>
                </c:pt>
                <c:pt idx="5">
                  <c:v>16.949000000000002</c:v>
                </c:pt>
                <c:pt idx="6">
                  <c:v>0</c:v>
                </c:pt>
                <c:pt idx="7">
                  <c:v>6</c:v>
                </c:pt>
                <c:pt idx="8">
                  <c:v>442.10973792999999</c:v>
                </c:pt>
                <c:pt idx="9">
                  <c:v>0</c:v>
                </c:pt>
                <c:pt idx="10">
                  <c:v>51.2</c:v>
                </c:pt>
                <c:pt idx="11">
                  <c:v>53.615000000000002</c:v>
                </c:pt>
                <c:pt idx="12">
                  <c:v>0</c:v>
                </c:pt>
                <c:pt idx="13">
                  <c:v>0</c:v>
                </c:pt>
                <c:pt idx="14">
                  <c:v>23.841999999999999</c:v>
                </c:pt>
                <c:pt idx="15">
                  <c:v>1.1499999999999999</c:v>
                </c:pt>
                <c:pt idx="16">
                  <c:v>9.2110000000000003</c:v>
                </c:pt>
              </c:numCache>
            </c:numRef>
          </c:val>
          <c:extLst>
            <c:ext xmlns:c16="http://schemas.microsoft.com/office/drawing/2014/chart" uri="{C3380CC4-5D6E-409C-BE32-E72D297353CC}">
              <c16:uniqueId val="{00000000-3F54-4CA3-8E35-FD0ABB50E40F}"/>
            </c:ext>
          </c:extLst>
        </c:ser>
        <c:dLbls>
          <c:showLegendKey val="0"/>
          <c:showVal val="0"/>
          <c:showCatName val="0"/>
          <c:showSerName val="0"/>
          <c:showPercent val="0"/>
          <c:showBubbleSize val="0"/>
        </c:dLbls>
        <c:gapWidth val="70"/>
        <c:axId val="1599316831"/>
        <c:axId val="1599319743"/>
      </c:barChart>
      <c:catAx>
        <c:axId val="1599316831"/>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599319743"/>
        <c:crosses val="autoZero"/>
        <c:auto val="1"/>
        <c:lblAlgn val="ctr"/>
        <c:lblOffset val="100"/>
        <c:noMultiLvlLbl val="0"/>
      </c:catAx>
      <c:valAx>
        <c:axId val="1599319743"/>
        <c:scaling>
          <c:orientation val="minMax"/>
          <c:max val="100"/>
        </c:scaling>
        <c:delete val="0"/>
        <c:axPos val="l"/>
        <c:majorGridlines>
          <c:spPr>
            <a:ln w="9525" cap="flat" cmpd="sng" algn="ctr">
              <a:solidFill>
                <a:srgbClr val="D9D9D9"/>
              </a:solidFill>
              <a:round/>
            </a:ln>
            <a:effectLst/>
          </c:spPr>
        </c:majorGridlines>
        <c:numFmt formatCode="_-* #,##0.0_-;\-* #,##0.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599316831"/>
        <c:crosses val="autoZero"/>
        <c:crossBetween val="between"/>
      </c:valAx>
      <c:spPr>
        <a:noFill/>
        <a:ln>
          <a:noFill/>
        </a:ln>
        <a:effectLst/>
      </c:spPr>
    </c:plotArea>
    <c:legend>
      <c:legendPos val="b"/>
      <c:layout>
        <c:manualLayout>
          <c:xMode val="edge"/>
          <c:yMode val="edge"/>
          <c:x val="0.29902985673531984"/>
          <c:y val="0.82692676437807844"/>
          <c:w val="0.39768460056733546"/>
          <c:h val="8.111924707085475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0"/>
          <c:tx>
            <c:strRef>
              <c:f>'Dividend Yield'!$A$3:$C$3</c:f>
              <c:strCache>
                <c:ptCount val="3"/>
                <c:pt idx="0">
                  <c:v>31-Mar-21</c:v>
                </c:pt>
              </c:strCache>
            </c:strRef>
          </c:tx>
          <c:spPr>
            <a:solidFill>
              <a:schemeClr val="bg1">
                <a:lumMod val="65000"/>
              </a:schemeClr>
            </a:solidFill>
            <a:ln>
              <a:noFill/>
            </a:ln>
            <a:effectLst/>
          </c:spPr>
          <c:invertIfNegative val="0"/>
          <c:val>
            <c:numRef>
              <c:f>'Dividend Yield'!$D$7:$T$7</c:f>
              <c:numCache>
                <c:formatCode>0.0%</c:formatCode>
                <c:ptCount val="17"/>
                <c:pt idx="0">
                  <c:v>0</c:v>
                </c:pt>
                <c:pt idx="1">
                  <c:v>0</c:v>
                </c:pt>
                <c:pt idx="2">
                  <c:v>0</c:v>
                </c:pt>
                <c:pt idx="3">
                  <c:v>0</c:v>
                </c:pt>
                <c:pt idx="4">
                  <c:v>1.8410380929345726E-2</c:v>
                </c:pt>
                <c:pt idx="5">
                  <c:v>9.1325883907622321E-2</c:v>
                </c:pt>
                <c:pt idx="6">
                  <c:v>1.1107177319143915E-3</c:v>
                </c:pt>
                <c:pt idx="7">
                  <c:v>1.3071947362565756E-2</c:v>
                </c:pt>
                <c:pt idx="8">
                  <c:v>0</c:v>
                </c:pt>
                <c:pt idx="9">
                  <c:v>5.0086148174860762E-2</c:v>
                </c:pt>
                <c:pt idx="10">
                  <c:v>2.8170067899964461E-2</c:v>
                </c:pt>
                <c:pt idx="11">
                  <c:v>0</c:v>
                </c:pt>
                <c:pt idx="12">
                  <c:v>3.6798700487317253E-2</c:v>
                </c:pt>
                <c:pt idx="13">
                  <c:v>2.2044088176352707E-2</c:v>
                </c:pt>
                <c:pt idx="14">
                  <c:v>0.48173370458586334</c:v>
                </c:pt>
                <c:pt idx="15">
                  <c:v>3.203092641170785E-2</c:v>
                </c:pt>
                <c:pt idx="16">
                  <c:v>5.5058763413387835E-2</c:v>
                </c:pt>
              </c:numCache>
            </c:numRef>
          </c:val>
          <c:extLst>
            <c:ext xmlns:c16="http://schemas.microsoft.com/office/drawing/2014/chart" uri="{C3380CC4-5D6E-409C-BE32-E72D297353CC}">
              <c16:uniqueId val="{00000002-9A36-4C10-B02F-15783399CDDF}"/>
            </c:ext>
          </c:extLst>
        </c:ser>
        <c:ser>
          <c:idx val="1"/>
          <c:order val="1"/>
          <c:tx>
            <c:strRef>
              <c:f>'Dividend Yield'!$A$12:$C$12</c:f>
              <c:strCache>
                <c:ptCount val="3"/>
                <c:pt idx="0">
                  <c:v>31-Mar-22</c:v>
                </c:pt>
              </c:strCache>
            </c:strRef>
          </c:tx>
          <c:spPr>
            <a:solidFill>
              <a:srgbClr val="FFB81D"/>
            </a:solidFill>
            <a:ln>
              <a:noFill/>
            </a:ln>
            <a:effectLst/>
          </c:spPr>
          <c:invertIfNegative val="0"/>
          <c:val>
            <c:numRef>
              <c:f>'Dividend Yield'!$D$16:$T$16</c:f>
              <c:numCache>
                <c:formatCode>0.0%</c:formatCode>
                <c:ptCount val="17"/>
                <c:pt idx="0">
                  <c:v>2.7424229911635973E-2</c:v>
                </c:pt>
                <c:pt idx="1">
                  <c:v>0</c:v>
                </c:pt>
                <c:pt idx="2">
                  <c:v>0</c:v>
                </c:pt>
                <c:pt idx="3">
                  <c:v>0.13179296523279793</c:v>
                </c:pt>
                <c:pt idx="4">
                  <c:v>3.7769458209704898E-2</c:v>
                </c:pt>
                <c:pt idx="5">
                  <c:v>6.6859647923172186E-2</c:v>
                </c:pt>
                <c:pt idx="6">
                  <c:v>0</c:v>
                </c:pt>
                <c:pt idx="7">
                  <c:v>6.5152042134552328E-3</c:v>
                </c:pt>
                <c:pt idx="8">
                  <c:v>7.6752010560473205E-2</c:v>
                </c:pt>
                <c:pt idx="9">
                  <c:v>5.3091425943731452E-2</c:v>
                </c:pt>
                <c:pt idx="10">
                  <c:v>2.4663203682587946E-2</c:v>
                </c:pt>
                <c:pt idx="11">
                  <c:v>0</c:v>
                </c:pt>
                <c:pt idx="12">
                  <c:v>4.6609483735232243E-2</c:v>
                </c:pt>
                <c:pt idx="13">
                  <c:v>0.10003907776475186</c:v>
                </c:pt>
                <c:pt idx="14">
                  <c:v>1.5726204120798573E-2</c:v>
                </c:pt>
                <c:pt idx="15">
                  <c:v>4.3779359775291779E-2</c:v>
                </c:pt>
                <c:pt idx="16">
                  <c:v>3.5419699175157693E-2</c:v>
                </c:pt>
              </c:numCache>
            </c:numRef>
          </c:val>
          <c:extLst>
            <c:ext xmlns:c16="http://schemas.microsoft.com/office/drawing/2014/chart" uri="{C3380CC4-5D6E-409C-BE32-E72D297353CC}">
              <c16:uniqueId val="{00000001-9A36-4C10-B02F-15783399CDDF}"/>
            </c:ext>
          </c:extLst>
        </c:ser>
        <c:ser>
          <c:idx val="0"/>
          <c:order val="2"/>
          <c:tx>
            <c:strRef>
              <c:f>'Dividend Yield'!$A$20:$C$20</c:f>
              <c:strCache>
                <c:ptCount val="3"/>
                <c:pt idx="0">
                  <c:v>31-Mar-23</c:v>
                </c:pt>
              </c:strCache>
            </c:strRef>
          </c:tx>
          <c:spPr>
            <a:solidFill>
              <a:srgbClr val="57A1DF"/>
            </a:solidFill>
            <a:ln>
              <a:noFill/>
            </a:ln>
            <a:effectLst/>
          </c:spPr>
          <c:invertIfNegative val="0"/>
          <c:val>
            <c:numRef>
              <c:f>'Dividend Yield'!$D$24:$T$24</c:f>
              <c:numCache>
                <c:formatCode>0.0%</c:formatCode>
                <c:ptCount val="17"/>
                <c:pt idx="0">
                  <c:v>4.8043359523655939E-2</c:v>
                </c:pt>
                <c:pt idx="1">
                  <c:v>0</c:v>
                </c:pt>
                <c:pt idx="2">
                  <c:v>0</c:v>
                </c:pt>
                <c:pt idx="3">
                  <c:v>6.8665953152219655E-2</c:v>
                </c:pt>
                <c:pt idx="4">
                  <c:v>9.9435527143416788E-2</c:v>
                </c:pt>
                <c:pt idx="5">
                  <c:v>5.7753071289546121E-3</c:v>
                </c:pt>
                <c:pt idx="6">
                  <c:v>0</c:v>
                </c:pt>
                <c:pt idx="7">
                  <c:v>1.0588720286507317E-2</c:v>
                </c:pt>
                <c:pt idx="8">
                  <c:v>9.9785060140554521E-2</c:v>
                </c:pt>
                <c:pt idx="9">
                  <c:v>5.3335468766643725E-2</c:v>
                </c:pt>
                <c:pt idx="10">
                  <c:v>2.4004528502417317E-2</c:v>
                </c:pt>
                <c:pt idx="11">
                  <c:v>0</c:v>
                </c:pt>
                <c:pt idx="12">
                  <c:v>0.32134107544551382</c:v>
                </c:pt>
                <c:pt idx="13">
                  <c:v>7.1302632131312702E-2</c:v>
                </c:pt>
                <c:pt idx="14">
                  <c:v>1.4906974315378279E-2</c:v>
                </c:pt>
                <c:pt idx="15">
                  <c:v>3.6770714078311187E-2</c:v>
                </c:pt>
                <c:pt idx="16">
                  <c:v>4.0420640013729407E-2</c:v>
                </c:pt>
              </c:numCache>
            </c:numRef>
          </c:val>
          <c:extLst>
            <c:ext xmlns:c16="http://schemas.microsoft.com/office/drawing/2014/chart" uri="{C3380CC4-5D6E-409C-BE32-E72D297353CC}">
              <c16:uniqueId val="{00000000-9A36-4C10-B02F-15783399CDDF}"/>
            </c:ext>
          </c:extLst>
        </c:ser>
        <c:dLbls>
          <c:showLegendKey val="0"/>
          <c:showVal val="0"/>
          <c:showCatName val="0"/>
          <c:showSerName val="0"/>
          <c:showPercent val="0"/>
          <c:showBubbleSize val="0"/>
        </c:dLbls>
        <c:gapWidth val="100"/>
        <c:axId val="1894225439"/>
        <c:axId val="159732960"/>
      </c:barChart>
      <c:lineChart>
        <c:grouping val="standard"/>
        <c:varyColors val="0"/>
        <c:ser>
          <c:idx val="3"/>
          <c:order val="3"/>
          <c:tx>
            <c:strRef>
              <c:f>'Dividend Yield'!$C$28</c:f>
              <c:strCache>
                <c:ptCount val="1"/>
                <c:pt idx="0">
                  <c:v>Simple average</c:v>
                </c:pt>
              </c:strCache>
            </c:strRef>
          </c:tx>
          <c:spPr>
            <a:ln w="28575" cap="rnd">
              <a:noFill/>
              <a:round/>
            </a:ln>
            <a:effectLst/>
          </c:spPr>
          <c:marker>
            <c:symbol val="triangle"/>
            <c:size val="9"/>
            <c:spPr>
              <a:solidFill>
                <a:schemeClr val="tx1"/>
              </a:solidFill>
              <a:ln w="9525">
                <a:noFill/>
              </a:ln>
              <a:effectLst/>
            </c:spPr>
          </c:marker>
          <c:cat>
            <c:strRef>
              <c:f>'Dividend Yield'!$D$20:$T$20</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'Dividend Yield'!$D$28:$T$28</c:f>
              <c:numCache>
                <c:formatCode>0.0%</c:formatCode>
                <c:ptCount val="17"/>
                <c:pt idx="0">
                  <c:v>2.5155863145097306E-2</c:v>
                </c:pt>
                <c:pt idx="1">
                  <c:v>0</c:v>
                </c:pt>
                <c:pt idx="2">
                  <c:v>0</c:v>
                </c:pt>
                <c:pt idx="3">
                  <c:v>6.6819639461672534E-2</c:v>
                </c:pt>
                <c:pt idx="4">
                  <c:v>5.187178876082247E-2</c:v>
                </c:pt>
                <c:pt idx="5">
                  <c:v>5.4653612986583035E-2</c:v>
                </c:pt>
                <c:pt idx="6">
                  <c:v>3.7023924397146382E-4</c:v>
                </c:pt>
                <c:pt idx="7">
                  <c:v>1.0058623954176102E-2</c:v>
                </c:pt>
                <c:pt idx="8">
                  <c:v>5.8845690233675911E-2</c:v>
                </c:pt>
                <c:pt idx="9">
                  <c:v>5.2171014295078644E-2</c:v>
                </c:pt>
                <c:pt idx="10">
                  <c:v>2.5612600028323242E-2</c:v>
                </c:pt>
                <c:pt idx="11">
                  <c:v>0</c:v>
                </c:pt>
                <c:pt idx="12">
                  <c:v>0.13491641988935443</c:v>
                </c:pt>
                <c:pt idx="13">
                  <c:v>6.4461932690805759E-2</c:v>
                </c:pt>
                <c:pt idx="14">
                  <c:v>0.17078896100734672</c:v>
                </c:pt>
                <c:pt idx="15">
                  <c:v>3.7527000088436936E-2</c:v>
                </c:pt>
                <c:pt idx="16">
                  <c:v>4.3633034200758314E-2</c:v>
                </c:pt>
              </c:numCache>
            </c:numRef>
          </c:val>
          <c:smooth val="0"/>
          <c:extLst>
            <c:ext xmlns:c16="http://schemas.microsoft.com/office/drawing/2014/chart" uri="{C3380CC4-5D6E-409C-BE32-E72D297353CC}">
              <c16:uniqueId val="{00000003-9A36-4C10-B02F-15783399CDDF}"/>
            </c:ext>
          </c:extLst>
        </c:ser>
        <c:dLbls>
          <c:showLegendKey val="0"/>
          <c:showVal val="0"/>
          <c:showCatName val="0"/>
          <c:showSerName val="0"/>
          <c:showPercent val="0"/>
          <c:showBubbleSize val="0"/>
        </c:dLbls>
        <c:marker val="1"/>
        <c:smooth val="0"/>
        <c:axId val="1894225439"/>
        <c:axId val="159732960"/>
      </c:lineChart>
      <c:catAx>
        <c:axId val="1894225439"/>
        <c:scaling>
          <c:orientation val="minMax"/>
        </c:scaling>
        <c:delete val="0"/>
        <c:axPos val="b"/>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59732960"/>
        <c:crosses val="autoZero"/>
        <c:auto val="1"/>
        <c:lblAlgn val="ctr"/>
        <c:lblOffset val="100"/>
        <c:noMultiLvlLbl val="0"/>
      </c:catAx>
      <c:valAx>
        <c:axId val="159732960"/>
        <c:scaling>
          <c:orientation val="minMax"/>
          <c:max val="0.18000000000000002"/>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894225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951575683911994E-2"/>
          <c:y val="3.0829985439047126E-2"/>
          <c:w val="0.92984949236957726"/>
          <c:h val="0.78977436549159874"/>
        </c:manualLayout>
      </c:layout>
      <c:barChart>
        <c:barDir val="col"/>
        <c:grouping val="clustered"/>
        <c:varyColors val="0"/>
        <c:ser>
          <c:idx val="0"/>
          <c:order val="0"/>
          <c:tx>
            <c:strRef>
              <c:f>'Regulatory Gearing'!$C$32</c:f>
              <c:strCache>
                <c:ptCount val="1"/>
                <c:pt idx="0">
                  <c:v>31-Mar-22</c:v>
                </c:pt>
              </c:strCache>
            </c:strRef>
          </c:tx>
          <c:spPr>
            <a:solidFill>
              <a:srgbClr val="FFB81D"/>
            </a:solidFill>
            <a:ln>
              <a:noFill/>
            </a:ln>
            <a:effectLst/>
          </c:spPr>
          <c:invertIfNegative val="0"/>
          <c:cat>
            <c:strRef>
              <c:f>'Regulatory Gearing'!$D$3:$U$3</c:f>
              <c:strCache>
                <c:ptCount val="18"/>
                <c:pt idx="0">
                  <c:v>ANH</c:v>
                </c:pt>
                <c:pt idx="1">
                  <c:v>WSH</c:v>
                </c:pt>
                <c:pt idx="2">
                  <c:v>HDD</c:v>
                </c:pt>
                <c:pt idx="3">
                  <c:v>NES</c:v>
                </c:pt>
                <c:pt idx="4">
                  <c:v>SVE</c:v>
                </c:pt>
                <c:pt idx="5">
                  <c:v>SBB</c:v>
                </c:pt>
                <c:pt idx="6">
                  <c:v>SRN</c:v>
                </c:pt>
                <c:pt idx="7">
                  <c:v>TMS</c:v>
                </c:pt>
                <c:pt idx="8">
                  <c:v>UUW</c:v>
                </c:pt>
                <c:pt idx="9">
                  <c:v>WSX</c:v>
                </c:pt>
                <c:pt idx="10">
                  <c:v>YKY</c:v>
                </c:pt>
                <c:pt idx="11">
                  <c:v>AFW</c:v>
                </c:pt>
                <c:pt idx="12">
                  <c:v>BRL</c:v>
                </c:pt>
                <c:pt idx="13">
                  <c:v>PRT</c:v>
                </c:pt>
                <c:pt idx="14">
                  <c:v>SEW</c:v>
                </c:pt>
                <c:pt idx="15">
                  <c:v>SSC</c:v>
                </c:pt>
                <c:pt idx="16">
                  <c:v>SES</c:v>
                </c:pt>
                <c:pt idx="17">
                  <c:v>Tideway</c:v>
                </c:pt>
              </c:strCache>
            </c:strRef>
          </c:cat>
          <c:val>
            <c:numRef>
              <c:f>'Regulatory Gearing'!$D$32:$U$32</c:f>
              <c:numCache>
                <c:formatCode>0.0%</c:formatCode>
                <c:ptCount val="18"/>
                <c:pt idx="0">
                  <c:v>0.65420525886617997</c:v>
                </c:pt>
                <c:pt idx="1">
                  <c:v>0.57712216791985904</c:v>
                </c:pt>
                <c:pt idx="2">
                  <c:v>0.39653849526481899</c:v>
                </c:pt>
                <c:pt idx="3">
                  <c:v>0.69718194651503396</c:v>
                </c:pt>
                <c:pt idx="4">
                  <c:v>0.61882890246268596</c:v>
                </c:pt>
                <c:pt idx="5">
                  <c:v>0.63673031727784901</c:v>
                </c:pt>
                <c:pt idx="6">
                  <c:v>0.65510418478203003</c:v>
                </c:pt>
                <c:pt idx="7">
                  <c:v>0.80649250677392004</c:v>
                </c:pt>
                <c:pt idx="8">
                  <c:v>0.64750541220290803</c:v>
                </c:pt>
                <c:pt idx="9">
                  <c:v>0.66915810347636595</c:v>
                </c:pt>
                <c:pt idx="10">
                  <c:v>0.72487300428497503</c:v>
                </c:pt>
                <c:pt idx="11">
                  <c:v>0.73985114826565412</c:v>
                </c:pt>
                <c:pt idx="12">
                  <c:v>0.68366596414583991</c:v>
                </c:pt>
                <c:pt idx="13">
                  <c:v>0.72986212284369001</c:v>
                </c:pt>
                <c:pt idx="14">
                  <c:v>0.74835818552922684</c:v>
                </c:pt>
                <c:pt idx="15">
                  <c:v>0.54067653489220502</c:v>
                </c:pt>
                <c:pt idx="16">
                  <c:v>0.72358547101991211</c:v>
                </c:pt>
                <c:pt idx="17">
                  <c:v>0.84199999999999997</c:v>
                </c:pt>
              </c:numCache>
            </c:numRef>
          </c:val>
          <c:extLst>
            <c:ext xmlns:c16="http://schemas.microsoft.com/office/drawing/2014/chart" uri="{C3380CC4-5D6E-409C-BE32-E72D297353CC}">
              <c16:uniqueId val="{00000000-FED5-4E9C-8FBF-25230124C5DB}"/>
            </c:ext>
          </c:extLst>
        </c:ser>
        <c:ser>
          <c:idx val="1"/>
          <c:order val="1"/>
          <c:tx>
            <c:strRef>
              <c:f>'Regulatory Gearing'!$C$31</c:f>
              <c:strCache>
                <c:ptCount val="1"/>
                <c:pt idx="0">
                  <c:v>31-Mar-23</c:v>
                </c:pt>
              </c:strCache>
            </c:strRef>
          </c:tx>
          <c:spPr>
            <a:solidFill>
              <a:srgbClr val="57A1DF"/>
            </a:solidFill>
            <a:ln>
              <a:noFill/>
            </a:ln>
            <a:effectLst/>
          </c:spPr>
          <c:invertIfNegative val="0"/>
          <c:cat>
            <c:strRef>
              <c:f>'Regulatory Gearing'!$D$3:$U$3</c:f>
              <c:strCache>
                <c:ptCount val="18"/>
                <c:pt idx="0">
                  <c:v>ANH</c:v>
                </c:pt>
                <c:pt idx="1">
                  <c:v>WSH</c:v>
                </c:pt>
                <c:pt idx="2">
                  <c:v>HDD</c:v>
                </c:pt>
                <c:pt idx="3">
                  <c:v>NES</c:v>
                </c:pt>
                <c:pt idx="4">
                  <c:v>SVE</c:v>
                </c:pt>
                <c:pt idx="5">
                  <c:v>SBB</c:v>
                </c:pt>
                <c:pt idx="6">
                  <c:v>SRN</c:v>
                </c:pt>
                <c:pt idx="7">
                  <c:v>TMS</c:v>
                </c:pt>
                <c:pt idx="8">
                  <c:v>UUW</c:v>
                </c:pt>
                <c:pt idx="9">
                  <c:v>WSX</c:v>
                </c:pt>
                <c:pt idx="10">
                  <c:v>YKY</c:v>
                </c:pt>
                <c:pt idx="11">
                  <c:v>AFW</c:v>
                </c:pt>
                <c:pt idx="12">
                  <c:v>BRL</c:v>
                </c:pt>
                <c:pt idx="13">
                  <c:v>PRT</c:v>
                </c:pt>
                <c:pt idx="14">
                  <c:v>SEW</c:v>
                </c:pt>
                <c:pt idx="15">
                  <c:v>SSC</c:v>
                </c:pt>
                <c:pt idx="16">
                  <c:v>SES</c:v>
                </c:pt>
                <c:pt idx="17">
                  <c:v>Tideway</c:v>
                </c:pt>
              </c:strCache>
            </c:strRef>
          </c:cat>
          <c:val>
            <c:numRef>
              <c:f>'Regulatory Gearing'!$D$31:$U$31</c:f>
              <c:numCache>
                <c:formatCode>0.0%</c:formatCode>
                <c:ptCount val="18"/>
                <c:pt idx="0">
                  <c:v>0.66297494301021387</c:v>
                </c:pt>
                <c:pt idx="1">
                  <c:v>0.58266800323883206</c:v>
                </c:pt>
                <c:pt idx="2">
                  <c:v>0.60237668385172238</c:v>
                </c:pt>
                <c:pt idx="3">
                  <c:v>0.68344370367231511</c:v>
                </c:pt>
                <c:pt idx="4">
                  <c:v>0.62088719180460672</c:v>
                </c:pt>
                <c:pt idx="5">
                  <c:v>0.61853745628795931</c:v>
                </c:pt>
                <c:pt idx="6">
                  <c:v>0.69848678132836983</c:v>
                </c:pt>
                <c:pt idx="7">
                  <c:v>0.77468076000160857</c:v>
                </c:pt>
                <c:pt idx="8">
                  <c:v>0.66242815921686626</c:v>
                </c:pt>
                <c:pt idx="9">
                  <c:v>0.67523866467021942</c:v>
                </c:pt>
                <c:pt idx="10">
                  <c:v>0.70200645631544789</c:v>
                </c:pt>
                <c:pt idx="11">
                  <c:v>0.74060857772742605</c:v>
                </c:pt>
                <c:pt idx="12">
                  <c:v>0</c:v>
                </c:pt>
                <c:pt idx="13">
                  <c:v>0.78385318603543308</c:v>
                </c:pt>
                <c:pt idx="14">
                  <c:v>0.73967295239778885</c:v>
                </c:pt>
                <c:pt idx="15">
                  <c:v>0.59601025199760271</c:v>
                </c:pt>
                <c:pt idx="16">
                  <c:v>0.77039704394949871</c:v>
                </c:pt>
                <c:pt idx="17">
                  <c:v>0.82353796350297104</c:v>
                </c:pt>
              </c:numCache>
            </c:numRef>
          </c:val>
          <c:extLst>
            <c:ext xmlns:c16="http://schemas.microsoft.com/office/drawing/2014/chart" uri="{C3380CC4-5D6E-409C-BE32-E72D297353CC}">
              <c16:uniqueId val="{00000001-FED5-4E9C-8FBF-25230124C5DB}"/>
            </c:ext>
          </c:extLst>
        </c:ser>
        <c:dLbls>
          <c:showLegendKey val="0"/>
          <c:showVal val="0"/>
          <c:showCatName val="0"/>
          <c:showSerName val="0"/>
          <c:showPercent val="0"/>
          <c:showBubbleSize val="0"/>
        </c:dLbls>
        <c:gapWidth val="48"/>
        <c:axId val="498849775"/>
        <c:axId val="498857679"/>
      </c:barChart>
      <c:lineChart>
        <c:grouping val="standard"/>
        <c:varyColors val="0"/>
        <c:ser>
          <c:idx val="2"/>
          <c:order val="2"/>
          <c:tx>
            <c:strRef>
              <c:f>'Regulatory Gearing'!$C$33</c:f>
              <c:strCache>
                <c:ptCount val="1"/>
                <c:pt idx="0">
                  <c:v>PR19 Notional Gearing</c:v>
                </c:pt>
              </c:strCache>
            </c:strRef>
          </c:tx>
          <c:spPr>
            <a:ln w="28575" cap="rnd">
              <a:solidFill>
                <a:schemeClr val="tx2"/>
              </a:solidFill>
              <a:prstDash val="sysDash"/>
              <a:round/>
            </a:ln>
            <a:effectLst/>
          </c:spPr>
          <c:marker>
            <c:symbol val="none"/>
          </c:marker>
          <c:cat>
            <c:numRef>
              <c:f>'Regulatory Gearing'!$D$33:$T$33</c:f>
              <c:numCache>
                <c:formatCode>0.0%</c:formatCode>
                <c:ptCount val="17"/>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numCache>
            </c:numRef>
          </c:cat>
          <c:val>
            <c:numRef>
              <c:f>'Regulatory Gearing'!$D$33:$T$33</c:f>
              <c:numCache>
                <c:formatCode>0.0%</c:formatCode>
                <c:ptCount val="17"/>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numCache>
            </c:numRef>
          </c:val>
          <c:smooth val="0"/>
          <c:extLst>
            <c:ext xmlns:c16="http://schemas.microsoft.com/office/drawing/2014/chart" uri="{C3380CC4-5D6E-409C-BE32-E72D297353CC}">
              <c16:uniqueId val="{00000002-FED5-4E9C-8FBF-25230124C5DB}"/>
            </c:ext>
          </c:extLst>
        </c:ser>
        <c:dLbls>
          <c:showLegendKey val="0"/>
          <c:showVal val="0"/>
          <c:showCatName val="0"/>
          <c:showSerName val="0"/>
          <c:showPercent val="0"/>
          <c:showBubbleSize val="0"/>
        </c:dLbls>
        <c:marker val="1"/>
        <c:smooth val="0"/>
        <c:axId val="498849775"/>
        <c:axId val="498857679"/>
      </c:lineChart>
      <c:catAx>
        <c:axId val="498849775"/>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98857679"/>
        <c:crosses val="autoZero"/>
        <c:auto val="1"/>
        <c:lblAlgn val="ctr"/>
        <c:lblOffset val="100"/>
        <c:noMultiLvlLbl val="0"/>
      </c:catAx>
      <c:valAx>
        <c:axId val="49885767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98849775"/>
        <c:crosses val="autoZero"/>
        <c:crossBetween val="between"/>
        <c:majorUnit val="0.1"/>
      </c:valAx>
      <c:spPr>
        <a:noFill/>
        <a:ln>
          <a:noFill/>
        </a:ln>
        <a:effectLst/>
      </c:spPr>
    </c:plotArea>
    <c:legend>
      <c:legendPos val="tr"/>
      <c:layout>
        <c:manualLayout>
          <c:xMode val="edge"/>
          <c:yMode val="edge"/>
          <c:x val="0.30828438055981255"/>
          <c:y val="0.8916175970775001"/>
          <c:w val="0.37933995879931576"/>
          <c:h val="6.667184603697515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29352988307359E-2"/>
          <c:y val="8.4302237058581947E-2"/>
          <c:w val="0.89719859740612617"/>
          <c:h val="0.77819275522629372"/>
        </c:manualLayout>
      </c:layout>
      <c:barChart>
        <c:barDir val="col"/>
        <c:grouping val="stacked"/>
        <c:varyColors val="0"/>
        <c:ser>
          <c:idx val="0"/>
          <c:order val="0"/>
          <c:tx>
            <c:strRef>
              <c:f>'Indicative Weighted Av Int.Rate'!$AA$4:$AA$5</c:f>
              <c:strCache>
                <c:ptCount val="2"/>
                <c:pt idx="0">
                  <c:v>31-Mar-22</c:v>
                </c:pt>
                <c:pt idx="1">
                  <c:v>Cash Rate</c:v>
                </c:pt>
              </c:strCache>
            </c:strRef>
          </c:tx>
          <c:spPr>
            <a:solidFill>
              <a:schemeClr val="accent4">
                <a:lumMod val="40000"/>
                <a:lumOff val="60000"/>
              </a:schemeClr>
            </a:solidFill>
            <a:ln>
              <a:noFill/>
            </a:ln>
            <a:effectLst/>
          </c:spPr>
          <c:invertIfNegative val="0"/>
          <c:cat>
            <c:strRef>
              <c:f>'[3]Indictive weighted'!$B$17:$B$33</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'Indicative Weighted Av Int.Rate'!$AA$6:$AA$55</c:f>
              <c:numCache>
                <c:formatCode>0%</c:formatCode>
                <c:ptCount val="50"/>
                <c:pt idx="0">
                  <c:v>2.8660000000000001E-2</c:v>
                </c:pt>
                <c:pt idx="3">
                  <c:v>2.0369999999999999E-2</c:v>
                </c:pt>
                <c:pt idx="6">
                  <c:v>2.7050000000000001E-2</c:v>
                </c:pt>
                <c:pt idx="9">
                  <c:v>2.9499999999999998E-2</c:v>
                </c:pt>
                <c:pt idx="12">
                  <c:v>3.08033867198798E-2</c:v>
                </c:pt>
                <c:pt idx="15">
                  <c:v>1.9269999999999999E-2</c:v>
                </c:pt>
                <c:pt idx="18">
                  <c:v>1.4401062391299615E-2</c:v>
                </c:pt>
                <c:pt idx="21">
                  <c:v>2.2541578655001102E-2</c:v>
                </c:pt>
                <c:pt idx="24">
                  <c:v>1.3988964008308E-2</c:v>
                </c:pt>
                <c:pt idx="27">
                  <c:v>2.5610000000000001E-2</c:v>
                </c:pt>
                <c:pt idx="30">
                  <c:v>2.8000000000000004E-2</c:v>
                </c:pt>
                <c:pt idx="33">
                  <c:v>1.93406068348588E-2</c:v>
                </c:pt>
                <c:pt idx="36">
                  <c:v>3.2840000000000001E-2</c:v>
                </c:pt>
                <c:pt idx="39">
                  <c:v>3.236E-2</c:v>
                </c:pt>
                <c:pt idx="42">
                  <c:v>3.2039999999999999E-2</c:v>
                </c:pt>
                <c:pt idx="45">
                  <c:v>3.1453543124213001E-2</c:v>
                </c:pt>
                <c:pt idx="48">
                  <c:v>2.46666056909121E-2</c:v>
                </c:pt>
              </c:numCache>
            </c:numRef>
          </c:val>
          <c:extLst>
            <c:ext xmlns:c16="http://schemas.microsoft.com/office/drawing/2014/chart" uri="{C3380CC4-5D6E-409C-BE32-E72D297353CC}">
              <c16:uniqueId val="{00000000-5A30-47FA-A237-D3BDACEEB40C}"/>
            </c:ext>
          </c:extLst>
        </c:ser>
        <c:ser>
          <c:idx val="1"/>
          <c:order val="1"/>
          <c:tx>
            <c:strRef>
              <c:f>'Indicative Weighted Av Int.Rate'!$AB$4:$AB$5</c:f>
              <c:strCache>
                <c:ptCount val="2"/>
                <c:pt idx="0">
                  <c:v>31-Mar-22</c:v>
                </c:pt>
                <c:pt idx="1">
                  <c:v>Inflation Component</c:v>
                </c:pt>
              </c:strCache>
            </c:strRef>
          </c:tx>
          <c:spPr>
            <a:solidFill>
              <a:schemeClr val="accent5">
                <a:lumMod val="40000"/>
                <a:lumOff val="60000"/>
              </a:schemeClr>
            </a:solidFill>
            <a:ln>
              <a:noFill/>
            </a:ln>
            <a:effectLst/>
          </c:spPr>
          <c:invertIfNegative val="0"/>
          <c:cat>
            <c:strRef>
              <c:f>'[3]Indictive weighted'!$B$17:$B$33</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'Indicative Weighted Av Int.Rate'!$AB$6:$AB$55</c:f>
              <c:numCache>
                <c:formatCode>0%</c:formatCode>
                <c:ptCount val="50"/>
                <c:pt idx="0">
                  <c:v>5.933999999999999E-2</c:v>
                </c:pt>
                <c:pt idx="3">
                  <c:v>7.5520000000000004E-2</c:v>
                </c:pt>
                <c:pt idx="6">
                  <c:v>6.2689999999999996E-2</c:v>
                </c:pt>
                <c:pt idx="9">
                  <c:v>3.3030000000000004E-2</c:v>
                </c:pt>
                <c:pt idx="12">
                  <c:v>2.2320722539772003E-2</c:v>
                </c:pt>
                <c:pt idx="15">
                  <c:v>2.1739999999999999E-2</c:v>
                </c:pt>
                <c:pt idx="18">
                  <c:v>5.6850271040403279E-2</c:v>
                </c:pt>
                <c:pt idx="21">
                  <c:v>5.3053703512911096E-2</c:v>
                </c:pt>
                <c:pt idx="24">
                  <c:v>4.4595733396718705E-2</c:v>
                </c:pt>
                <c:pt idx="27">
                  <c:v>2.0920000000000001E-2</c:v>
                </c:pt>
                <c:pt idx="30">
                  <c:v>6.0199999999999997E-2</c:v>
                </c:pt>
                <c:pt idx="33">
                  <c:v>6.9609393165141198E-2</c:v>
                </c:pt>
                <c:pt idx="36">
                  <c:v>4.6370000000000001E-2</c:v>
                </c:pt>
                <c:pt idx="39">
                  <c:v>6.6250000000000003E-2</c:v>
                </c:pt>
                <c:pt idx="42">
                  <c:v>5.0290000000000001E-2</c:v>
                </c:pt>
                <c:pt idx="45">
                  <c:v>7.2396456875786996E-2</c:v>
                </c:pt>
                <c:pt idx="48">
                  <c:v>6.873540398633228E-2</c:v>
                </c:pt>
              </c:numCache>
            </c:numRef>
          </c:val>
          <c:extLst>
            <c:ext xmlns:c16="http://schemas.microsoft.com/office/drawing/2014/chart" uri="{C3380CC4-5D6E-409C-BE32-E72D297353CC}">
              <c16:uniqueId val="{00000001-5A30-47FA-A237-D3BDACEEB40C}"/>
            </c:ext>
          </c:extLst>
        </c:ser>
        <c:ser>
          <c:idx val="4"/>
          <c:order val="2"/>
          <c:tx>
            <c:strRef>
              <c:f>'Indicative Weighted Av Int.Rate'!$AC$4:$AC$5</c:f>
              <c:strCache>
                <c:ptCount val="2"/>
                <c:pt idx="0">
                  <c:v>31-Mar-23</c:v>
                </c:pt>
                <c:pt idx="1">
                  <c:v>Cash Rate</c:v>
                </c:pt>
              </c:strCache>
            </c:strRef>
          </c:tx>
          <c:spPr>
            <a:solidFill>
              <a:schemeClr val="accent4"/>
            </a:solidFill>
            <a:ln>
              <a:noFill/>
            </a:ln>
            <a:effectLst/>
          </c:spPr>
          <c:invertIfNegative val="0"/>
          <c:dPt>
            <c:idx val="1"/>
            <c:invertIfNegative val="0"/>
            <c:bubble3D val="0"/>
            <c:spPr>
              <a:solidFill>
                <a:srgbClr val="FFB81D"/>
              </a:solidFill>
              <a:ln>
                <a:noFill/>
              </a:ln>
              <a:effectLst/>
            </c:spPr>
            <c:extLst>
              <c:ext xmlns:c16="http://schemas.microsoft.com/office/drawing/2014/chart" uri="{C3380CC4-5D6E-409C-BE32-E72D297353CC}">
                <c16:uniqueId val="{00000000-0FE1-462D-8CE2-5ADBB88E40A6}"/>
              </c:ext>
            </c:extLst>
          </c:dPt>
          <c:cat>
            <c:strRef>
              <c:f>'[3]Indictive weighted'!$B$17:$B$33</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'Indicative Weighted Av Int.Rate'!$AC$6:$AC$55</c:f>
              <c:numCache>
                <c:formatCode>0%</c:formatCode>
                <c:ptCount val="50"/>
                <c:pt idx="1">
                  <c:v>2.9373375641080099E-2</c:v>
                </c:pt>
                <c:pt idx="4">
                  <c:v>2.3170023763670299E-2</c:v>
                </c:pt>
                <c:pt idx="7">
                  <c:v>4.3612022487647097E-2</c:v>
                </c:pt>
                <c:pt idx="10">
                  <c:v>3.1397972451733702E-2</c:v>
                </c:pt>
                <c:pt idx="13">
                  <c:v>3.2918108696089202E-2</c:v>
                </c:pt>
                <c:pt idx="16">
                  <c:v>3.4499787463184703E-2</c:v>
                </c:pt>
                <c:pt idx="19">
                  <c:v>1.7191705465771499E-2</c:v>
                </c:pt>
                <c:pt idx="22">
                  <c:v>2.3282302315567948E-2</c:v>
                </c:pt>
                <c:pt idx="25">
                  <c:v>1.9026885857354198E-2</c:v>
                </c:pt>
                <c:pt idx="28">
                  <c:v>3.3794303444847303E-2</c:v>
                </c:pt>
                <c:pt idx="31">
                  <c:v>2.77389307437527E-2</c:v>
                </c:pt>
                <c:pt idx="34">
                  <c:v>1.9045977125448602E-2</c:v>
                </c:pt>
                <c:pt idx="37">
                  <c:v>3.8388992416624898E-2</c:v>
                </c:pt>
                <c:pt idx="40">
                  <c:v>3.2453735133085901E-2</c:v>
                </c:pt>
                <c:pt idx="43">
                  <c:v>3.5434553549084098E-2</c:v>
                </c:pt>
                <c:pt idx="46">
                  <c:v>3.1298484986766503E-2</c:v>
                </c:pt>
                <c:pt idx="49">
                  <c:v>3.6844266669511801E-2</c:v>
                </c:pt>
              </c:numCache>
            </c:numRef>
          </c:val>
          <c:extLst>
            <c:ext xmlns:c16="http://schemas.microsoft.com/office/drawing/2014/chart" uri="{C3380CC4-5D6E-409C-BE32-E72D297353CC}">
              <c16:uniqueId val="{00000004-5A30-47FA-A237-D3BDACEEB40C}"/>
            </c:ext>
          </c:extLst>
        </c:ser>
        <c:ser>
          <c:idx val="5"/>
          <c:order val="3"/>
          <c:tx>
            <c:strRef>
              <c:f>'Indicative Weighted Av Int.Rate'!$AD$4:$AD$5</c:f>
              <c:strCache>
                <c:ptCount val="2"/>
                <c:pt idx="0">
                  <c:v>31-Mar-23</c:v>
                </c:pt>
                <c:pt idx="1">
                  <c:v>Inflation Component</c:v>
                </c:pt>
              </c:strCache>
            </c:strRef>
          </c:tx>
          <c:spPr>
            <a:solidFill>
              <a:schemeClr val="accent5"/>
            </a:solidFill>
            <a:ln>
              <a:noFill/>
            </a:ln>
            <a:effectLst/>
          </c:spPr>
          <c:invertIfNegative val="0"/>
          <c:cat>
            <c:strRef>
              <c:f>'[3]Indictive weighted'!$B$17:$B$33</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'Indicative Weighted Av Int.Rate'!$AD$6:$AD$55</c:f>
              <c:numCache>
                <c:formatCode>0%</c:formatCode>
                <c:ptCount val="50"/>
                <c:pt idx="1">
                  <c:v>8.5129376681942898E-2</c:v>
                </c:pt>
                <c:pt idx="4">
                  <c:v>0.11566002726277969</c:v>
                </c:pt>
                <c:pt idx="7">
                  <c:v>6.0236572966368897E-2</c:v>
                </c:pt>
                <c:pt idx="10">
                  <c:v>5.0776558852501E-2</c:v>
                </c:pt>
                <c:pt idx="13">
                  <c:v>3.4935469388915494E-2</c:v>
                </c:pt>
                <c:pt idx="16">
                  <c:v>1.20596870117902E-2</c:v>
                </c:pt>
                <c:pt idx="19">
                  <c:v>7.9951462797110295E-2</c:v>
                </c:pt>
                <c:pt idx="22">
                  <c:v>8.4546847506678055E-2</c:v>
                </c:pt>
                <c:pt idx="25">
                  <c:v>6.3487319306827286E-2</c:v>
                </c:pt>
                <c:pt idx="28">
                  <c:v>2.6293639161030995E-2</c:v>
                </c:pt>
                <c:pt idx="31">
                  <c:v>9.2080315886598291E-2</c:v>
                </c:pt>
                <c:pt idx="34">
                  <c:v>9.7219435188233061E-2</c:v>
                </c:pt>
                <c:pt idx="37">
                  <c:v>5.3174417628112702E-2</c:v>
                </c:pt>
                <c:pt idx="40">
                  <c:v>0.11501635470759909</c:v>
                </c:pt>
                <c:pt idx="43">
                  <c:v>7.7549936139729908E-2</c:v>
                </c:pt>
                <c:pt idx="46">
                  <c:v>8.2974924705667502E-2</c:v>
                </c:pt>
                <c:pt idx="49">
                  <c:v>9.2938232545398208E-2</c:v>
                </c:pt>
              </c:numCache>
            </c:numRef>
          </c:val>
          <c:extLst>
            <c:ext xmlns:c16="http://schemas.microsoft.com/office/drawing/2014/chart" uri="{C3380CC4-5D6E-409C-BE32-E72D297353CC}">
              <c16:uniqueId val="{00000005-5A30-47FA-A237-D3BDACEEB40C}"/>
            </c:ext>
          </c:extLst>
        </c:ser>
        <c:dLbls>
          <c:showLegendKey val="0"/>
          <c:showVal val="0"/>
          <c:showCatName val="0"/>
          <c:showSerName val="0"/>
          <c:showPercent val="0"/>
          <c:showBubbleSize val="0"/>
        </c:dLbls>
        <c:gapWidth val="10"/>
        <c:overlap val="100"/>
        <c:axId val="451324064"/>
        <c:axId val="451329888"/>
      </c:barChart>
      <c:scatterChart>
        <c:scatterStyle val="lineMarker"/>
        <c:varyColors val="0"/>
        <c:ser>
          <c:idx val="8"/>
          <c:order val="4"/>
          <c:tx>
            <c:strRef>
              <c:f>'[3]Indictive weighted'!$CK$16</c:f>
              <c:strCache>
                <c:ptCount val="1"/>
                <c:pt idx="0">
                  <c:v>labels</c:v>
                </c:pt>
              </c:strCache>
            </c:strRef>
          </c:tx>
          <c:spPr>
            <a:ln w="9525" cap="rnd">
              <a:solidFill>
                <a:schemeClr val="tx1"/>
              </a:solidFill>
              <a:round/>
            </a:ln>
            <a:effectLst/>
          </c:spPr>
          <c:marker>
            <c:symbol val="none"/>
          </c:marker>
          <c:dLbls>
            <c:dLbl>
              <c:idx val="0"/>
              <c:tx>
                <c:strRef>
                  <c:f>'[3]Indictive weighted'!$CJ$17</c:f>
                  <c:strCache>
                    <c:ptCount val="1"/>
                    <c:pt idx="0">
                      <c:v>ANH</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{A81B75B0-1A22-4B7D-B808-ED8DE8882C21}</c15:txfldGUID>
                      <c15:f>'[3]Indictive weighted'!$CJ$17</c15:f>
                      <c15:dlblFieldTableCache>
                        <c:ptCount val="1"/>
                        <c:pt idx="0">
                          <c:v>ANH</c:v>
                        </c:pt>
                      </c15:dlblFieldTableCache>
                    </c15:dlblFTEntry>
                  </c15:dlblFieldTable>
                  <c15:showDataLabelsRange val="0"/>
                </c:ext>
                <c:ext xmlns:c16="http://schemas.microsoft.com/office/drawing/2014/chart" uri="{C3380CC4-5D6E-409C-BE32-E72D297353CC}">
                  <c16:uniqueId val="{00000008-5A30-47FA-A237-D3BDACEEB40C}"/>
                </c:ext>
              </c:extLst>
            </c:dLbl>
            <c:dLbl>
              <c:idx val="1"/>
              <c:tx>
                <c:strRef>
                  <c:f>'[3]Indictive weighted'!$CJ$18</c:f>
                  <c:strCache>
                    <c:ptCount val="1"/>
                    <c:pt idx="0">
                      <c:v>WSH</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{2FF6B22D-7471-4E12-A07B-F87A053ED7E8}</c15:txfldGUID>
                      <c15:f>'[3]Indictive weighted'!$CJ$18</c15:f>
                      <c15:dlblFieldTableCache>
                        <c:ptCount val="1"/>
                        <c:pt idx="0">
                          <c:v>WSH</c:v>
                        </c:pt>
                      </c15:dlblFieldTableCache>
                    </c15:dlblFTEntry>
                  </c15:dlblFieldTable>
                  <c15:showDataLabelsRange val="0"/>
                </c:ext>
                <c:ext xmlns:c16="http://schemas.microsoft.com/office/drawing/2014/chart" uri="{C3380CC4-5D6E-409C-BE32-E72D297353CC}">
                  <c16:uniqueId val="{00000009-5A30-47FA-A237-D3BDACEEB40C}"/>
                </c:ext>
              </c:extLst>
            </c:dLbl>
            <c:dLbl>
              <c:idx val="2"/>
              <c:tx>
                <c:strRef>
                  <c:f>'[3]Indictive weighted'!$CJ$19</c:f>
                  <c:strCache>
                    <c:ptCount val="1"/>
                    <c:pt idx="0">
                      <c:v>HDD</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{C6E83E68-F5DC-472D-92F7-30B1FD48FB14}</c15:txfldGUID>
                      <c15:f>'[3]Indictive weighted'!$CJ$19</c15:f>
                      <c15:dlblFieldTableCache>
                        <c:ptCount val="1"/>
                        <c:pt idx="0">
                          <c:v>HDD</c:v>
                        </c:pt>
                      </c15:dlblFieldTableCache>
                    </c15:dlblFTEntry>
                  </c15:dlblFieldTable>
                  <c15:showDataLabelsRange val="0"/>
                </c:ext>
                <c:ext xmlns:c16="http://schemas.microsoft.com/office/drawing/2014/chart" uri="{C3380CC4-5D6E-409C-BE32-E72D297353CC}">
                  <c16:uniqueId val="{0000000A-5A30-47FA-A237-D3BDACEEB40C}"/>
                </c:ext>
              </c:extLst>
            </c:dLbl>
            <c:dLbl>
              <c:idx val="3"/>
              <c:tx>
                <c:strRef>
                  <c:f>'[3]Indictive weighted'!$CJ$20</c:f>
                  <c:strCache>
                    <c:ptCount val="1"/>
                    <c:pt idx="0">
                      <c:v>NES</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{3444F7B1-1A5C-4380-9EA2-A9BEFD1DA015}</c15:txfldGUID>
                      <c15:f>'[3]Indictive weighted'!$CJ$20</c15:f>
                      <c15:dlblFieldTableCache>
                        <c:ptCount val="1"/>
                        <c:pt idx="0">
                          <c:v>NES</c:v>
                        </c:pt>
                      </c15:dlblFieldTableCache>
                    </c15:dlblFTEntry>
                  </c15:dlblFieldTable>
                  <c15:showDataLabelsRange val="0"/>
                </c:ext>
                <c:ext xmlns:c16="http://schemas.microsoft.com/office/drawing/2014/chart" uri="{C3380CC4-5D6E-409C-BE32-E72D297353CC}">
                  <c16:uniqueId val="{0000000B-5A30-47FA-A237-D3BDACEEB40C}"/>
                </c:ext>
              </c:extLst>
            </c:dLbl>
            <c:dLbl>
              <c:idx val="4"/>
              <c:tx>
                <c:strRef>
                  <c:f>'[3]Indictive weighted'!$CJ$21</c:f>
                  <c:strCache>
                    <c:ptCount val="1"/>
                    <c:pt idx="0">
                      <c:v>SVE</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{690EE5B0-A284-450D-AEA2-C2A8B835098D}</c15:txfldGUID>
                      <c15:f>'[3]Indictive weighted'!$CJ$21</c15:f>
                      <c15:dlblFieldTableCache>
                        <c:ptCount val="1"/>
                        <c:pt idx="0">
                          <c:v>SVE</c:v>
                        </c:pt>
                      </c15:dlblFieldTableCache>
                    </c15:dlblFTEntry>
                  </c15:dlblFieldTable>
                  <c15:showDataLabelsRange val="0"/>
                </c:ext>
                <c:ext xmlns:c16="http://schemas.microsoft.com/office/drawing/2014/chart" uri="{C3380CC4-5D6E-409C-BE32-E72D297353CC}">
                  <c16:uniqueId val="{0000000C-5A30-47FA-A237-D3BDACEEB40C}"/>
                </c:ext>
              </c:extLst>
            </c:dLbl>
            <c:dLbl>
              <c:idx val="5"/>
              <c:tx>
                <c:rich>
                  <a:bodyPr/>
                  <a:lstStyle/>
                  <a:p>
                    <a:r>
                      <a:rPr lang="en-US"/>
                      <a:t>SWB</a:t>
                    </a:r>
                  </a:p>
                </c:rich>
              </c:tx>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30-47FA-A237-D3BDACEEB40C}"/>
                </c:ext>
              </c:extLst>
            </c:dLbl>
            <c:dLbl>
              <c:idx val="6"/>
              <c:tx>
                <c:strRef>
                  <c:f>'[3]Indictive weighted'!$CJ$23</c:f>
                  <c:strCache>
                    <c:ptCount val="1"/>
                    <c:pt idx="0">
                      <c:v>SRN</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{FA66E417-4F35-42F6-9448-45293BF9F8EA}</c15:txfldGUID>
                      <c15:f>'[3]Indictive weighted'!$CJ$23</c15:f>
                      <c15:dlblFieldTableCache>
                        <c:ptCount val="1"/>
                        <c:pt idx="0">
                          <c:v>SRN</c:v>
                        </c:pt>
                      </c15:dlblFieldTableCache>
                    </c15:dlblFTEntry>
                  </c15:dlblFieldTable>
                  <c15:showDataLabelsRange val="0"/>
                </c:ext>
                <c:ext xmlns:c16="http://schemas.microsoft.com/office/drawing/2014/chart" uri="{C3380CC4-5D6E-409C-BE32-E72D297353CC}">
                  <c16:uniqueId val="{0000000E-5A30-47FA-A237-D3BDACEEB40C}"/>
                </c:ext>
              </c:extLst>
            </c:dLbl>
            <c:dLbl>
              <c:idx val="7"/>
              <c:tx>
                <c:strRef>
                  <c:f>'[3]Indictive weighted'!$CJ$24</c:f>
                  <c:strCache>
                    <c:ptCount val="1"/>
                    <c:pt idx="0">
                      <c:v>TMS</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{B6A39E3F-8BC5-483A-A0E6-A8A308DB1CB6}</c15:txfldGUID>
                      <c15:f>'[3]Indictive weighted'!$CJ$24</c15:f>
                      <c15:dlblFieldTableCache>
                        <c:ptCount val="1"/>
                        <c:pt idx="0">
                          <c:v>TMS</c:v>
                        </c:pt>
                      </c15:dlblFieldTableCache>
                    </c15:dlblFTEntry>
                  </c15:dlblFieldTable>
                  <c15:showDataLabelsRange val="0"/>
                </c:ext>
                <c:ext xmlns:c16="http://schemas.microsoft.com/office/drawing/2014/chart" uri="{C3380CC4-5D6E-409C-BE32-E72D297353CC}">
                  <c16:uniqueId val="{0000000F-5A30-47FA-A237-D3BDACEEB40C}"/>
                </c:ext>
              </c:extLst>
            </c:dLbl>
            <c:dLbl>
              <c:idx val="8"/>
              <c:tx>
                <c:strRef>
                  <c:f>'[3]Indictive weighted'!$CJ$25</c:f>
                  <c:strCache>
                    <c:ptCount val="1"/>
                    <c:pt idx="0">
                      <c:v>UUW</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{7330E88A-576E-44AF-9C57-6537C2A922EC}</c15:txfldGUID>
                      <c15:f>'[3]Indictive weighted'!$CJ$25</c15:f>
                      <c15:dlblFieldTableCache>
                        <c:ptCount val="1"/>
                        <c:pt idx="0">
                          <c:v>UUW</c:v>
                        </c:pt>
                      </c15:dlblFieldTableCache>
                    </c15:dlblFTEntry>
                  </c15:dlblFieldTable>
                  <c15:showDataLabelsRange val="0"/>
                </c:ext>
                <c:ext xmlns:c16="http://schemas.microsoft.com/office/drawing/2014/chart" uri="{C3380CC4-5D6E-409C-BE32-E72D297353CC}">
                  <c16:uniqueId val="{00000010-5A30-47FA-A237-D3BDACEEB40C}"/>
                </c:ext>
              </c:extLst>
            </c:dLbl>
            <c:dLbl>
              <c:idx val="9"/>
              <c:tx>
                <c:strRef>
                  <c:f>'[3]Indictive weighted'!$CJ$26</c:f>
                  <c:strCache>
                    <c:ptCount val="1"/>
                    <c:pt idx="0">
                      <c:v>WSX</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{5A7C0D1A-7760-4792-9E44-F160CB32309A}</c15:txfldGUID>
                      <c15:f>'[3]Indictive weighted'!$CJ$26</c15:f>
                      <c15:dlblFieldTableCache>
                        <c:ptCount val="1"/>
                        <c:pt idx="0">
                          <c:v>WSX</c:v>
                        </c:pt>
                      </c15:dlblFieldTableCache>
                    </c15:dlblFTEntry>
                  </c15:dlblFieldTable>
                  <c15:showDataLabelsRange val="0"/>
                </c:ext>
                <c:ext xmlns:c16="http://schemas.microsoft.com/office/drawing/2014/chart" uri="{C3380CC4-5D6E-409C-BE32-E72D297353CC}">
                  <c16:uniqueId val="{00000011-5A30-47FA-A237-D3BDACEEB40C}"/>
                </c:ext>
              </c:extLst>
            </c:dLbl>
            <c:dLbl>
              <c:idx val="10"/>
              <c:tx>
                <c:strRef>
                  <c:f>'[3]Indictive weighted'!$CJ$27</c:f>
                  <c:strCache>
                    <c:ptCount val="1"/>
                    <c:pt idx="0">
                      <c:v>YKY</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{3C3A2133-CED0-401F-ABE5-1C0D53262991}</c15:txfldGUID>
                      <c15:f>'[3]Indictive weighted'!$CJ$27</c15:f>
                      <c15:dlblFieldTableCache>
                        <c:ptCount val="1"/>
                        <c:pt idx="0">
                          <c:v>YKY</c:v>
                        </c:pt>
                      </c15:dlblFieldTableCache>
                    </c15:dlblFTEntry>
                  </c15:dlblFieldTable>
                  <c15:showDataLabelsRange val="0"/>
                </c:ext>
                <c:ext xmlns:c16="http://schemas.microsoft.com/office/drawing/2014/chart" uri="{C3380CC4-5D6E-409C-BE32-E72D297353CC}">
                  <c16:uniqueId val="{00000012-5A30-47FA-A237-D3BDACEEB40C}"/>
                </c:ext>
              </c:extLst>
            </c:dLbl>
            <c:dLbl>
              <c:idx val="11"/>
              <c:tx>
                <c:strRef>
                  <c:f>'[3]Indictive weighted'!$CJ$28</c:f>
                  <c:strCache>
                    <c:ptCount val="1"/>
                    <c:pt idx="0">
                      <c:v>AFW</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{FEC399D0-883F-449E-B012-59AC365EC6BB}</c15:txfldGUID>
                      <c15:f>'[3]Indictive weighted'!$CJ$28</c15:f>
                      <c15:dlblFieldTableCache>
                        <c:ptCount val="1"/>
                        <c:pt idx="0">
                          <c:v>AFW</c:v>
                        </c:pt>
                      </c15:dlblFieldTableCache>
                    </c15:dlblFTEntry>
                  </c15:dlblFieldTable>
                  <c15:showDataLabelsRange val="0"/>
                </c:ext>
                <c:ext xmlns:c16="http://schemas.microsoft.com/office/drawing/2014/chart" uri="{C3380CC4-5D6E-409C-BE32-E72D297353CC}">
                  <c16:uniqueId val="{00000013-5A30-47FA-A237-D3BDACEEB40C}"/>
                </c:ext>
              </c:extLst>
            </c:dLbl>
            <c:dLbl>
              <c:idx val="12"/>
              <c:tx>
                <c:strRef>
                  <c:f>'[3]Indictive weighted'!$CJ$29</c:f>
                  <c:strCache>
                    <c:ptCount val="1"/>
                    <c:pt idx="0">
                      <c:v>BRL</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{3C281C92-EDC1-4758-A93F-433638FB7700}</c15:txfldGUID>
                      <c15:f>'[3]Indictive weighted'!$CJ$29</c15:f>
                      <c15:dlblFieldTableCache>
                        <c:ptCount val="1"/>
                        <c:pt idx="0">
                          <c:v>BRL</c:v>
                        </c:pt>
                      </c15:dlblFieldTableCache>
                    </c15:dlblFTEntry>
                  </c15:dlblFieldTable>
                  <c15:showDataLabelsRange val="0"/>
                </c:ext>
                <c:ext xmlns:c16="http://schemas.microsoft.com/office/drawing/2014/chart" uri="{C3380CC4-5D6E-409C-BE32-E72D297353CC}">
                  <c16:uniqueId val="{00000014-5A30-47FA-A237-D3BDACEEB40C}"/>
                </c:ext>
              </c:extLst>
            </c:dLbl>
            <c:dLbl>
              <c:idx val="13"/>
              <c:tx>
                <c:strRef>
                  <c:f>'[3]Indictive weighted'!$CJ$30</c:f>
                  <c:strCache>
                    <c:ptCount val="1"/>
                    <c:pt idx="0">
                      <c:v>PRT</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{DEC5315B-28BF-45E0-9425-DB8AC9342CA3}</c15:txfldGUID>
                      <c15:f>'[3]Indictive weighted'!$CJ$30</c15:f>
                      <c15:dlblFieldTableCache>
                        <c:ptCount val="1"/>
                        <c:pt idx="0">
                          <c:v>PRT</c:v>
                        </c:pt>
                      </c15:dlblFieldTableCache>
                    </c15:dlblFTEntry>
                  </c15:dlblFieldTable>
                  <c15:showDataLabelsRange val="0"/>
                </c:ext>
                <c:ext xmlns:c16="http://schemas.microsoft.com/office/drawing/2014/chart" uri="{C3380CC4-5D6E-409C-BE32-E72D297353CC}">
                  <c16:uniqueId val="{00000015-5A30-47FA-A237-D3BDACEEB40C}"/>
                </c:ext>
              </c:extLst>
            </c:dLbl>
            <c:dLbl>
              <c:idx val="14"/>
              <c:tx>
                <c:strRef>
                  <c:f>'[3]Indictive weighted'!$CJ$31</c:f>
                  <c:strCache>
                    <c:ptCount val="1"/>
                    <c:pt idx="0">
                      <c:v>SEW</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{6694051B-D251-4041-873D-F7A7CC88A72F}</c15:txfldGUID>
                      <c15:f>'[3]Indictive weighted'!$CJ$31</c15:f>
                      <c15:dlblFieldTableCache>
                        <c:ptCount val="1"/>
                        <c:pt idx="0">
                          <c:v>SEW</c:v>
                        </c:pt>
                      </c15:dlblFieldTableCache>
                    </c15:dlblFTEntry>
                  </c15:dlblFieldTable>
                  <c15:showDataLabelsRange val="0"/>
                </c:ext>
                <c:ext xmlns:c16="http://schemas.microsoft.com/office/drawing/2014/chart" uri="{C3380CC4-5D6E-409C-BE32-E72D297353CC}">
                  <c16:uniqueId val="{00000016-5A30-47FA-A237-D3BDACEEB40C}"/>
                </c:ext>
              </c:extLst>
            </c:dLbl>
            <c:dLbl>
              <c:idx val="15"/>
              <c:tx>
                <c:strRef>
                  <c:f>'[3]Indictive weighted'!$CJ$32</c:f>
                  <c:strCache>
                    <c:ptCount val="1"/>
                    <c:pt idx="0">
                      <c:v>SSC</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{353A45E6-A33C-4875-BC0F-BBFF22CE1F27}</c15:txfldGUID>
                      <c15:f>'[3]Indictive weighted'!$CJ$32</c15:f>
                      <c15:dlblFieldTableCache>
                        <c:ptCount val="1"/>
                        <c:pt idx="0">
                          <c:v>SSC</c:v>
                        </c:pt>
                      </c15:dlblFieldTableCache>
                    </c15:dlblFTEntry>
                  </c15:dlblFieldTable>
                  <c15:showDataLabelsRange val="0"/>
                </c:ext>
                <c:ext xmlns:c16="http://schemas.microsoft.com/office/drawing/2014/chart" uri="{C3380CC4-5D6E-409C-BE32-E72D297353CC}">
                  <c16:uniqueId val="{00000017-5A30-47FA-A237-D3BDACEEB40C}"/>
                </c:ext>
              </c:extLst>
            </c:dLbl>
            <c:dLbl>
              <c:idx val="16"/>
              <c:tx>
                <c:strRef>
                  <c:f>'[3]Indictive weighted'!$CJ$33</c:f>
                  <c:strCache>
                    <c:ptCount val="1"/>
                    <c:pt idx="0">
                      <c:v>SES</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{252580DA-15AC-43C5-8167-D5D5A1CC64FF}</c15:txfldGUID>
                      <c15:f>'[3]Indictive weighted'!$CJ$33</c15:f>
                      <c15:dlblFieldTableCache>
                        <c:ptCount val="1"/>
                        <c:pt idx="0">
                          <c:v>SES</c:v>
                        </c:pt>
                      </c15:dlblFieldTableCache>
                    </c15:dlblFTEntry>
                  </c15:dlblFieldTable>
                  <c15:showDataLabelsRange val="0"/>
                </c:ext>
                <c:ext xmlns:c16="http://schemas.microsoft.com/office/drawing/2014/chart" uri="{C3380CC4-5D6E-409C-BE32-E72D297353CC}">
                  <c16:uniqueId val="{00000018-5A30-47FA-A237-D3BDACEEB40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Krub" panose="00000500000000000000" pitchFamily="2" charset="-34"/>
                    <a:ea typeface="+mn-ea"/>
                    <a:cs typeface="Krub" panose="00000500000000000000" pitchFamily="2" charset="-34"/>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'[3]Indictive weighted'!$CL$17:$CL$33</c:f>
              <c:numCache>
                <c:formatCode>General</c:formatCode>
                <c:ptCount val="17"/>
                <c:pt idx="0">
                  <c:v>1.5</c:v>
                </c:pt>
                <c:pt idx="1">
                  <c:v>4.5</c:v>
                </c:pt>
                <c:pt idx="2">
                  <c:v>7.5</c:v>
                </c:pt>
                <c:pt idx="3">
                  <c:v>10.5</c:v>
                </c:pt>
                <c:pt idx="4">
                  <c:v>13.5</c:v>
                </c:pt>
                <c:pt idx="5">
                  <c:v>16.5</c:v>
                </c:pt>
                <c:pt idx="6">
                  <c:v>19.5</c:v>
                </c:pt>
                <c:pt idx="7">
                  <c:v>22.5</c:v>
                </c:pt>
                <c:pt idx="8">
                  <c:v>25.5</c:v>
                </c:pt>
                <c:pt idx="9">
                  <c:v>28.5</c:v>
                </c:pt>
                <c:pt idx="10">
                  <c:v>31.5</c:v>
                </c:pt>
                <c:pt idx="11">
                  <c:v>34.5</c:v>
                </c:pt>
                <c:pt idx="12">
                  <c:v>37.5</c:v>
                </c:pt>
                <c:pt idx="13">
                  <c:v>40.5</c:v>
                </c:pt>
                <c:pt idx="14">
                  <c:v>43.5</c:v>
                </c:pt>
                <c:pt idx="15">
                  <c:v>46.5</c:v>
                </c:pt>
                <c:pt idx="16">
                  <c:v>49.5</c:v>
                </c:pt>
              </c:numCache>
            </c:numRef>
          </c:xVal>
          <c:yVal>
            <c:numRef>
              <c:f>'[3]Indictive weighted'!$CK$17:$CK$33</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19-5A30-47FA-A237-D3BDACEEB40C}"/>
            </c:ext>
          </c:extLst>
        </c:ser>
        <c:ser>
          <c:idx val="9"/>
          <c:order val="5"/>
          <c:tx>
            <c:v>cross mark</c:v>
          </c:tx>
          <c:spPr>
            <a:ln w="25400" cap="rnd">
              <a:noFill/>
              <a:round/>
            </a:ln>
            <a:effectLst/>
          </c:spPr>
          <c:marker>
            <c:symbol val="none"/>
          </c:marker>
          <c:dLbls>
            <c:dLbl>
              <c:idx val="0"/>
              <c:tx>
                <c:rich>
                  <a:bodyPr/>
                  <a:lstStyle/>
                  <a:p>
                    <a:r>
                      <a:rPr lang="en-US" sz="1100" b="0">
                        <a:solidFill>
                          <a:sysClr val="windowText" lastClr="000000"/>
                        </a:solidFill>
                      </a:rPr>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A30-47FA-A237-D3BDACEEB40C}"/>
                </c:ext>
              </c:extLst>
            </c:dLbl>
            <c:dLbl>
              <c:idx val="1"/>
              <c:tx>
                <c:rich>
                  <a:bodyPr/>
                  <a:lstStyle/>
                  <a:p>
                    <a:r>
                      <a:rPr lang="en-US" sz="1100" b="0">
                        <a:solidFill>
                          <a:sysClr val="windowText" lastClr="000000"/>
                        </a:solidFill>
                      </a:rPr>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A30-47FA-A237-D3BDACEEB40C}"/>
                </c:ext>
              </c:extLst>
            </c:dLbl>
            <c:dLbl>
              <c:idx val="2"/>
              <c:tx>
                <c:rich>
                  <a:bodyPr/>
                  <a:lstStyle/>
                  <a:p>
                    <a:r>
                      <a:rPr lang="en-US" sz="1100" b="0">
                        <a:solidFill>
                          <a:sysClr val="windowText" lastClr="000000"/>
                        </a:solidFill>
                      </a:rPr>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A30-47FA-A237-D3BDACEEB40C}"/>
                </c:ext>
              </c:extLst>
            </c:dLbl>
            <c:dLbl>
              <c:idx val="3"/>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A30-47FA-A237-D3BDACEEB40C}"/>
                </c:ext>
              </c:extLst>
            </c:dLbl>
            <c:dLbl>
              <c:idx val="4"/>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A30-47FA-A237-D3BDACEEB40C}"/>
                </c:ext>
              </c:extLst>
            </c:dLbl>
            <c:dLbl>
              <c:idx val="5"/>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A30-47FA-A237-D3BDACEEB40C}"/>
                </c:ext>
              </c:extLst>
            </c:dLbl>
            <c:dLbl>
              <c:idx val="6"/>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A30-47FA-A237-D3BDACEEB40C}"/>
                </c:ext>
              </c:extLst>
            </c:dLbl>
            <c:dLbl>
              <c:idx val="7"/>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A30-47FA-A237-D3BDACEEB40C}"/>
                </c:ext>
              </c:extLst>
            </c:dLbl>
            <c:dLbl>
              <c:idx val="8"/>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A30-47FA-A237-D3BDACEEB40C}"/>
                </c:ext>
              </c:extLst>
            </c:dLbl>
            <c:dLbl>
              <c:idx val="9"/>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A30-47FA-A237-D3BDACEEB40C}"/>
                </c:ext>
              </c:extLst>
            </c:dLbl>
            <c:dLbl>
              <c:idx val="10"/>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5A30-47FA-A237-D3BDACEEB40C}"/>
                </c:ext>
              </c:extLst>
            </c:dLbl>
            <c:dLbl>
              <c:idx val="11"/>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A30-47FA-A237-D3BDACEEB40C}"/>
                </c:ext>
              </c:extLst>
            </c:dLbl>
            <c:dLbl>
              <c:idx val="12"/>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A30-47FA-A237-D3BDACEEB40C}"/>
                </c:ext>
              </c:extLst>
            </c:dLbl>
            <c:dLbl>
              <c:idx val="13"/>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A30-47FA-A237-D3BDACEEB40C}"/>
                </c:ext>
              </c:extLst>
            </c:dLbl>
            <c:dLbl>
              <c:idx val="14"/>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5A30-47FA-A237-D3BDACEEB40C}"/>
                </c:ext>
              </c:extLst>
            </c:dLbl>
            <c:dLbl>
              <c:idx val="15"/>
              <c:tx>
                <c:rich>
                  <a:bodyPr/>
                  <a:lstStyle/>
                  <a:p>
                    <a:r>
                      <a:rPr lang="en-US"/>
                      <a:t>|</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A30-47FA-A237-D3BDACEEB40C}"/>
                </c:ext>
              </c:extLst>
            </c:dLbl>
            <c:dLbl>
              <c:idx val="16"/>
              <c:delete val="1"/>
              <c:extLst>
                <c:ext xmlns:c15="http://schemas.microsoft.com/office/drawing/2012/chart" uri="{CE6537A1-D6FC-4f65-9D91-7224C49458BB}"/>
                <c:ext xmlns:c16="http://schemas.microsoft.com/office/drawing/2014/chart" uri="{C3380CC4-5D6E-409C-BE32-E72D297353CC}">
                  <c16:uniqueId val="{0000002A-5A30-47FA-A237-D3BDACEEB40C}"/>
                </c:ext>
              </c:extLst>
            </c:dLbl>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Krub" panose="00000500000000000000" pitchFamily="2" charset="-34"/>
                    <a:ea typeface="+mn-ea"/>
                    <a:cs typeface="Krub" panose="00000500000000000000" pitchFamily="2" charset="-34"/>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'[3]Indictive weighted'!$CL$38:$CL$54</c:f>
              <c:numCache>
                <c:formatCode>General</c:formatCode>
                <c:ptCount val="17"/>
                <c:pt idx="0">
                  <c:v>3</c:v>
                </c:pt>
                <c:pt idx="1">
                  <c:v>6</c:v>
                </c:pt>
                <c:pt idx="2">
                  <c:v>9</c:v>
                </c:pt>
                <c:pt idx="3">
                  <c:v>12</c:v>
                </c:pt>
                <c:pt idx="4">
                  <c:v>15</c:v>
                </c:pt>
                <c:pt idx="5">
                  <c:v>18</c:v>
                </c:pt>
                <c:pt idx="6">
                  <c:v>21</c:v>
                </c:pt>
                <c:pt idx="7">
                  <c:v>24</c:v>
                </c:pt>
                <c:pt idx="8">
                  <c:v>27</c:v>
                </c:pt>
                <c:pt idx="9">
                  <c:v>30</c:v>
                </c:pt>
                <c:pt idx="10">
                  <c:v>33</c:v>
                </c:pt>
                <c:pt idx="11">
                  <c:v>36</c:v>
                </c:pt>
                <c:pt idx="12">
                  <c:v>39</c:v>
                </c:pt>
                <c:pt idx="13">
                  <c:v>42</c:v>
                </c:pt>
                <c:pt idx="14">
                  <c:v>45</c:v>
                </c:pt>
                <c:pt idx="15">
                  <c:v>48</c:v>
                </c:pt>
                <c:pt idx="16">
                  <c:v>51</c:v>
                </c:pt>
              </c:numCache>
            </c:numRef>
          </c:xVal>
          <c:yVal>
            <c:numRef>
              <c:f>'[3]Indictive weighted'!$CK$38:$CK$54</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2B-5A30-47FA-A237-D3BDACEEB40C}"/>
            </c:ext>
          </c:extLst>
        </c:ser>
        <c:dLbls>
          <c:showLegendKey val="0"/>
          <c:showVal val="0"/>
          <c:showCatName val="0"/>
          <c:showSerName val="0"/>
          <c:showPercent val="0"/>
          <c:showBubbleSize val="0"/>
        </c:dLbls>
        <c:axId val="451324064"/>
        <c:axId val="451329888"/>
      </c:scatterChart>
      <c:catAx>
        <c:axId val="451324064"/>
        <c:scaling>
          <c:orientation val="minMax"/>
        </c:scaling>
        <c:delete val="0"/>
        <c:axPos val="b"/>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100" b="0" i="0" u="none" strike="noStrike" kern="1200" baseline="0">
                <a:solidFill>
                  <a:schemeClr val="bg1"/>
                </a:solidFill>
                <a:latin typeface="+mn-lt"/>
                <a:ea typeface="+mn-ea"/>
                <a:cs typeface="Krub" panose="00000500000000000000" pitchFamily="2" charset="-34"/>
              </a:defRPr>
            </a:pPr>
            <a:endParaRPr lang="en-US"/>
          </a:p>
        </c:txPr>
        <c:crossAx val="451329888"/>
        <c:crosses val="autoZero"/>
        <c:auto val="1"/>
        <c:lblAlgn val="ctr"/>
        <c:lblOffset val="100"/>
        <c:noMultiLvlLbl val="0"/>
      </c:catAx>
      <c:valAx>
        <c:axId val="451329888"/>
        <c:scaling>
          <c:orientation val="minMax"/>
        </c:scaling>
        <c:delete val="0"/>
        <c:axPos val="l"/>
        <c:majorGridlines>
          <c:spPr>
            <a:ln w="9525" cap="flat" cmpd="sng" algn="ctr">
              <a:solidFill>
                <a:schemeClr val="accent3">
                  <a:lumMod val="40000"/>
                  <a:lumOff val="60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Krub" panose="00000500000000000000" pitchFamily="2" charset="-34"/>
                <a:ea typeface="+mn-ea"/>
                <a:cs typeface="Krub" panose="00000500000000000000" pitchFamily="2" charset="-34"/>
              </a:defRPr>
            </a:pPr>
            <a:endParaRPr lang="en-US"/>
          </a:p>
        </c:txPr>
        <c:crossAx val="45132406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144847679086237"/>
          <c:y val="0.94486549693741084"/>
          <c:w val="0.64379360828323173"/>
          <c:h val="5.513450306258901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74552860396228E-2"/>
          <c:y val="8.5117613310384393E-2"/>
          <c:w val="0.87803486404802733"/>
          <c:h val="0.65813077265538178"/>
        </c:manualLayout>
      </c:layout>
      <c:barChart>
        <c:barDir val="col"/>
        <c:grouping val="stacked"/>
        <c:varyColors val="0"/>
        <c:ser>
          <c:idx val="0"/>
          <c:order val="0"/>
          <c:tx>
            <c:strRef>
              <c:f>'Debt Maturity'!$AB$3:$AB$4</c:f>
              <c:strCache>
                <c:ptCount val="2"/>
                <c:pt idx="0">
                  <c:v>31-Mar-22</c:v>
                </c:pt>
                <c:pt idx="1">
                  <c:v>&lt;1 yr</c:v>
                </c:pt>
              </c:strCache>
            </c:strRef>
          </c:tx>
          <c:spPr>
            <a:solidFill>
              <a:schemeClr val="accent6">
                <a:lumMod val="40000"/>
                <a:lumOff val="60000"/>
              </a:schemeClr>
            </a:solidFill>
            <a:ln>
              <a:noFill/>
            </a:ln>
            <a:effectLst/>
          </c:spPr>
          <c:invertIfNegative val="0"/>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Maturity'!$AB$5:$AB$54</c:f>
              <c:numCache>
                <c:formatCode>0.0%</c:formatCode>
                <c:ptCount val="50"/>
                <c:pt idx="0">
                  <c:v>6.0183162616547499E-2</c:v>
                </c:pt>
                <c:pt idx="3">
                  <c:v>1.7500000000000002E-2</c:v>
                </c:pt>
                <c:pt idx="6">
                  <c:v>2.8920742533310702E-3</c:v>
                </c:pt>
                <c:pt idx="9">
                  <c:v>0.19059999999999999</c:v>
                </c:pt>
                <c:pt idx="12">
                  <c:v>3.9524755551865798E-2</c:v>
                </c:pt>
                <c:pt idx="15">
                  <c:v>8.5999999999999993E-2</c:v>
                </c:pt>
                <c:pt idx="18">
                  <c:v>8.9999999999999998E-4</c:v>
                </c:pt>
                <c:pt idx="21">
                  <c:v>4.43261038067004E-2</c:v>
                </c:pt>
                <c:pt idx="24">
                  <c:v>5.7599999999999998E-2</c:v>
                </c:pt>
                <c:pt idx="27">
                  <c:v>6.6E-3</c:v>
                </c:pt>
                <c:pt idx="30">
                  <c:v>7.2800000000000004E-2</c:v>
                </c:pt>
                <c:pt idx="33">
                  <c:v>1.3599999999999999E-2</c:v>
                </c:pt>
                <c:pt idx="36">
                  <c:v>0</c:v>
                </c:pt>
                <c:pt idx="39">
                  <c:v>0.1067</c:v>
                </c:pt>
                <c:pt idx="42">
                  <c:v>0</c:v>
                </c:pt>
                <c:pt idx="45">
                  <c:v>0</c:v>
                </c:pt>
                <c:pt idx="48">
                  <c:v>0</c:v>
                </c:pt>
              </c:numCache>
            </c:numRef>
          </c:val>
          <c:extLst>
            <c:ext xmlns:c16="http://schemas.microsoft.com/office/drawing/2014/chart" uri="{C3380CC4-5D6E-409C-BE32-E72D297353CC}">
              <c16:uniqueId val="{00000000-2301-44F3-909B-8EA443EC9EFD}"/>
            </c:ext>
          </c:extLst>
        </c:ser>
        <c:ser>
          <c:idx val="1"/>
          <c:order val="1"/>
          <c:tx>
            <c:strRef>
              <c:f>'Debt Maturity'!$AC$3:$AC$4</c:f>
              <c:strCache>
                <c:ptCount val="2"/>
                <c:pt idx="0">
                  <c:v>31-Mar-22</c:v>
                </c:pt>
                <c:pt idx="1">
                  <c:v>1&lt;x&lt;=2</c:v>
                </c:pt>
              </c:strCache>
            </c:strRef>
          </c:tx>
          <c:spPr>
            <a:solidFill>
              <a:srgbClr val="ABD0EF"/>
            </a:solidFill>
            <a:ln>
              <a:noFill/>
            </a:ln>
            <a:effectLst/>
          </c:spPr>
          <c:invertIfNegative val="0"/>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Maturity'!$AC$5:$AC$54</c:f>
              <c:numCache>
                <c:formatCode>0.0%</c:formatCode>
                <c:ptCount val="50"/>
                <c:pt idx="0">
                  <c:v>7.2292873224272802E-2</c:v>
                </c:pt>
                <c:pt idx="3">
                  <c:v>2.1099999999999997E-2</c:v>
                </c:pt>
                <c:pt idx="6">
                  <c:v>9.9169721050407098E-2</c:v>
                </c:pt>
                <c:pt idx="9">
                  <c:v>9.2999999999999992E-3</c:v>
                </c:pt>
                <c:pt idx="12">
                  <c:v>9.4480202743774694E-2</c:v>
                </c:pt>
                <c:pt idx="15">
                  <c:v>2.5000000000000001E-2</c:v>
                </c:pt>
                <c:pt idx="18">
                  <c:v>7.3599999999999999E-2</c:v>
                </c:pt>
                <c:pt idx="21">
                  <c:v>0.11927367851563001</c:v>
                </c:pt>
                <c:pt idx="24">
                  <c:v>4.1200000000000001E-2</c:v>
                </c:pt>
                <c:pt idx="27">
                  <c:v>8.3199999999999996E-2</c:v>
                </c:pt>
                <c:pt idx="30">
                  <c:v>5.3900000000000003E-2</c:v>
                </c:pt>
                <c:pt idx="33">
                  <c:v>2.0999999999999999E-3</c:v>
                </c:pt>
                <c:pt idx="36">
                  <c:v>0.1406</c:v>
                </c:pt>
                <c:pt idx="39">
                  <c:v>0</c:v>
                </c:pt>
                <c:pt idx="42">
                  <c:v>0</c:v>
                </c:pt>
                <c:pt idx="45">
                  <c:v>9.9847016033270897E-2</c:v>
                </c:pt>
                <c:pt idx="48">
                  <c:v>0</c:v>
                </c:pt>
              </c:numCache>
            </c:numRef>
          </c:val>
          <c:extLst>
            <c:ext xmlns:c16="http://schemas.microsoft.com/office/drawing/2014/chart" uri="{C3380CC4-5D6E-409C-BE32-E72D297353CC}">
              <c16:uniqueId val="{00000001-2301-44F3-909B-8EA443EC9EFD}"/>
            </c:ext>
          </c:extLst>
        </c:ser>
        <c:ser>
          <c:idx val="2"/>
          <c:order val="2"/>
          <c:tx>
            <c:strRef>
              <c:f>'Debt Maturity'!$AD$3:$AD$4</c:f>
              <c:strCache>
                <c:ptCount val="2"/>
                <c:pt idx="0">
                  <c:v>31-Mar-22</c:v>
                </c:pt>
                <c:pt idx="1">
                  <c:v>2&lt;x&lt;=5</c:v>
                </c:pt>
              </c:strCache>
            </c:strRef>
          </c:tx>
          <c:spPr>
            <a:solidFill>
              <a:schemeClr val="accent4">
                <a:lumMod val="40000"/>
                <a:lumOff val="60000"/>
              </a:schemeClr>
            </a:solidFill>
            <a:ln>
              <a:noFill/>
            </a:ln>
            <a:effectLst/>
          </c:spPr>
          <c:invertIfNegative val="0"/>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Maturity'!$AD$5:$AD$54</c:f>
              <c:numCache>
                <c:formatCode>0.0%</c:formatCode>
                <c:ptCount val="50"/>
                <c:pt idx="0">
                  <c:v>0.17509798383215799</c:v>
                </c:pt>
                <c:pt idx="3">
                  <c:v>0.2666</c:v>
                </c:pt>
                <c:pt idx="6">
                  <c:v>3.4694469519536096E-18</c:v>
                </c:pt>
                <c:pt idx="9">
                  <c:v>0.17449999999999999</c:v>
                </c:pt>
                <c:pt idx="12">
                  <c:v>0.193343190059864</c:v>
                </c:pt>
                <c:pt idx="15">
                  <c:v>0.127</c:v>
                </c:pt>
                <c:pt idx="18">
                  <c:v>0.1076</c:v>
                </c:pt>
                <c:pt idx="21">
                  <c:v>0.14459973261367501</c:v>
                </c:pt>
                <c:pt idx="24">
                  <c:v>0.1409</c:v>
                </c:pt>
                <c:pt idx="27">
                  <c:v>0.15</c:v>
                </c:pt>
                <c:pt idx="30">
                  <c:v>6.7900000000000002E-2</c:v>
                </c:pt>
                <c:pt idx="33">
                  <c:v>0.21460000000000001</c:v>
                </c:pt>
                <c:pt idx="36">
                  <c:v>2.2000000000000001E-3</c:v>
                </c:pt>
                <c:pt idx="39">
                  <c:v>0.1807</c:v>
                </c:pt>
                <c:pt idx="42">
                  <c:v>0.1065</c:v>
                </c:pt>
                <c:pt idx="45">
                  <c:v>0</c:v>
                </c:pt>
                <c:pt idx="48">
                  <c:v>0.25379806411699501</c:v>
                </c:pt>
              </c:numCache>
            </c:numRef>
          </c:val>
          <c:extLst>
            <c:ext xmlns:c16="http://schemas.microsoft.com/office/drawing/2014/chart" uri="{C3380CC4-5D6E-409C-BE32-E72D297353CC}">
              <c16:uniqueId val="{00000002-2301-44F3-909B-8EA443EC9EFD}"/>
            </c:ext>
          </c:extLst>
        </c:ser>
        <c:ser>
          <c:idx val="3"/>
          <c:order val="3"/>
          <c:tx>
            <c:strRef>
              <c:f>'Debt Maturity'!$AE$3:$AE$4</c:f>
              <c:strCache>
                <c:ptCount val="2"/>
                <c:pt idx="0">
                  <c:v>31-Mar-22</c:v>
                </c:pt>
                <c:pt idx="1">
                  <c:v>5&lt;x&lt;=20</c:v>
                </c:pt>
              </c:strCache>
            </c:strRef>
          </c:tx>
          <c:spPr>
            <a:solidFill>
              <a:srgbClr val="FFC3B8"/>
            </a:solidFill>
            <a:ln>
              <a:noFill/>
            </a:ln>
            <a:effectLst/>
          </c:spPr>
          <c:invertIfNegative val="0"/>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Maturity'!$AE$5:$AE$54</c:f>
              <c:numCache>
                <c:formatCode>0.0%</c:formatCode>
                <c:ptCount val="50"/>
                <c:pt idx="0">
                  <c:v>0.49962998816083798</c:v>
                </c:pt>
                <c:pt idx="3">
                  <c:v>0.54900000000000004</c:v>
                </c:pt>
                <c:pt idx="6">
                  <c:v>0.89784149225199816</c:v>
                </c:pt>
                <c:pt idx="9">
                  <c:v>0.52380000000000004</c:v>
                </c:pt>
                <c:pt idx="12">
                  <c:v>0.47996371707460495</c:v>
                </c:pt>
                <c:pt idx="15">
                  <c:v>0.23499999999999999</c:v>
                </c:pt>
                <c:pt idx="18">
                  <c:v>0.69370000000000009</c:v>
                </c:pt>
                <c:pt idx="21">
                  <c:v>0.46226491707613698</c:v>
                </c:pt>
                <c:pt idx="24">
                  <c:v>0.56510000000000005</c:v>
                </c:pt>
                <c:pt idx="27">
                  <c:v>0.48020000000000002</c:v>
                </c:pt>
                <c:pt idx="30">
                  <c:v>0.65129999999999999</c:v>
                </c:pt>
                <c:pt idx="33">
                  <c:v>0.46250000000000002</c:v>
                </c:pt>
                <c:pt idx="36">
                  <c:v>0.82299999999999995</c:v>
                </c:pt>
                <c:pt idx="39">
                  <c:v>0.71090000000000009</c:v>
                </c:pt>
                <c:pt idx="42">
                  <c:v>0.80390000000000006</c:v>
                </c:pt>
                <c:pt idx="45">
                  <c:v>6.6626824313643904E-2</c:v>
                </c:pt>
                <c:pt idx="48">
                  <c:v>0.74576744964538799</c:v>
                </c:pt>
              </c:numCache>
            </c:numRef>
          </c:val>
          <c:extLst>
            <c:ext xmlns:c16="http://schemas.microsoft.com/office/drawing/2014/chart" uri="{C3380CC4-5D6E-409C-BE32-E72D297353CC}">
              <c16:uniqueId val="{00000003-2301-44F3-909B-8EA443EC9EFD}"/>
            </c:ext>
          </c:extLst>
        </c:ser>
        <c:ser>
          <c:idx val="4"/>
          <c:order val="4"/>
          <c:tx>
            <c:strRef>
              <c:f>'Debt Maturity'!$AF$3:$AF$4</c:f>
              <c:strCache>
                <c:ptCount val="2"/>
                <c:pt idx="0">
                  <c:v>31-Mar-22</c:v>
                </c:pt>
                <c:pt idx="1">
                  <c:v>&gt;20 yrs</c:v>
                </c:pt>
              </c:strCache>
            </c:strRef>
          </c:tx>
          <c:spPr>
            <a:solidFill>
              <a:schemeClr val="accent3">
                <a:lumMod val="40000"/>
                <a:lumOff val="60000"/>
              </a:schemeClr>
            </a:solidFill>
            <a:ln>
              <a:noFill/>
            </a:ln>
            <a:effectLst/>
          </c:spPr>
          <c:invertIfNegative val="0"/>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Maturity'!$AF$5:$AF$54</c:f>
              <c:numCache>
                <c:formatCode>0.0%</c:formatCode>
                <c:ptCount val="50"/>
                <c:pt idx="0">
                  <c:v>0.19279599216618401</c:v>
                </c:pt>
                <c:pt idx="3">
                  <c:v>0.14580000000000001</c:v>
                </c:pt>
                <c:pt idx="6">
                  <c:v>9.6712444264127797E-5</c:v>
                </c:pt>
                <c:pt idx="9">
                  <c:v>0.1018</c:v>
                </c:pt>
                <c:pt idx="12">
                  <c:v>0.19268813456989101</c:v>
                </c:pt>
                <c:pt idx="15">
                  <c:v>0.52700000000000002</c:v>
                </c:pt>
                <c:pt idx="18">
                  <c:v>0.1242</c:v>
                </c:pt>
                <c:pt idx="21">
                  <c:v>0.22953556798785699</c:v>
                </c:pt>
                <c:pt idx="24">
                  <c:v>0.19519999999999998</c:v>
                </c:pt>
                <c:pt idx="27">
                  <c:v>0.28000000000000003</c:v>
                </c:pt>
                <c:pt idx="30">
                  <c:v>0.15409999999999999</c:v>
                </c:pt>
                <c:pt idx="33">
                  <c:v>0.30719999999999997</c:v>
                </c:pt>
                <c:pt idx="36">
                  <c:v>3.4200000000000001E-2</c:v>
                </c:pt>
                <c:pt idx="39">
                  <c:v>1.6999999999999999E-3</c:v>
                </c:pt>
                <c:pt idx="42">
                  <c:v>8.9599999999999985E-2</c:v>
                </c:pt>
                <c:pt idx="45">
                  <c:v>0.83352615965308496</c:v>
                </c:pt>
                <c:pt idx="48">
                  <c:v>4.3448623761690395E-4</c:v>
                </c:pt>
              </c:numCache>
            </c:numRef>
          </c:val>
          <c:extLst>
            <c:ext xmlns:c16="http://schemas.microsoft.com/office/drawing/2014/chart" uri="{C3380CC4-5D6E-409C-BE32-E72D297353CC}">
              <c16:uniqueId val="{00000004-2301-44F3-909B-8EA443EC9EFD}"/>
            </c:ext>
          </c:extLst>
        </c:ser>
        <c:ser>
          <c:idx val="5"/>
          <c:order val="5"/>
          <c:tx>
            <c:strRef>
              <c:f>'Debt Maturity'!$AG$3:$AG$4</c:f>
              <c:strCache>
                <c:ptCount val="2"/>
                <c:pt idx="0">
                  <c:v>31-Mar-23</c:v>
                </c:pt>
                <c:pt idx="1">
                  <c:v>&lt;1 yr</c:v>
                </c:pt>
              </c:strCache>
            </c:strRef>
          </c:tx>
          <c:spPr>
            <a:solidFill>
              <a:schemeClr val="accent6"/>
            </a:solidFill>
            <a:ln>
              <a:noFill/>
            </a:ln>
            <a:effectLst/>
          </c:spPr>
          <c:invertIfNegative val="0"/>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Maturity'!$AG$5:$AG$54</c:f>
              <c:numCache>
                <c:formatCode>0.0%</c:formatCode>
                <c:ptCount val="50"/>
                <c:pt idx="1">
                  <c:v>6.7000000000000004E-2</c:v>
                </c:pt>
                <c:pt idx="4">
                  <c:v>1.4999999999999999E-2</c:v>
                </c:pt>
                <c:pt idx="7">
                  <c:v>0</c:v>
                </c:pt>
                <c:pt idx="10">
                  <c:v>1.7000000000000001E-2</c:v>
                </c:pt>
                <c:pt idx="13">
                  <c:v>4.3999999999999997E-2</c:v>
                </c:pt>
                <c:pt idx="16">
                  <c:v>6.2E-2</c:v>
                </c:pt>
                <c:pt idx="19">
                  <c:v>0</c:v>
                </c:pt>
                <c:pt idx="22">
                  <c:v>0.10299999999999999</c:v>
                </c:pt>
                <c:pt idx="25">
                  <c:v>3.7999999999999999E-2</c:v>
                </c:pt>
                <c:pt idx="28">
                  <c:v>7.1999999999999995E-2</c:v>
                </c:pt>
                <c:pt idx="31">
                  <c:v>2.3E-2</c:v>
                </c:pt>
                <c:pt idx="34">
                  <c:v>2E-3</c:v>
                </c:pt>
                <c:pt idx="37">
                  <c:v>0</c:v>
                </c:pt>
                <c:pt idx="40">
                  <c:v>0</c:v>
                </c:pt>
                <c:pt idx="43">
                  <c:v>2.5000000000000001E-2</c:v>
                </c:pt>
                <c:pt idx="46">
                  <c:v>0</c:v>
                </c:pt>
                <c:pt idx="49">
                  <c:v>7.0000000000000007E-2</c:v>
                </c:pt>
              </c:numCache>
            </c:numRef>
          </c:val>
          <c:extLst>
            <c:ext xmlns:c16="http://schemas.microsoft.com/office/drawing/2014/chart" uri="{C3380CC4-5D6E-409C-BE32-E72D297353CC}">
              <c16:uniqueId val="{00000007-2301-44F3-909B-8EA443EC9EFD}"/>
            </c:ext>
          </c:extLst>
        </c:ser>
        <c:ser>
          <c:idx val="6"/>
          <c:order val="6"/>
          <c:tx>
            <c:strRef>
              <c:f>'Debt Maturity'!$AH$3:$AH$4</c:f>
              <c:strCache>
                <c:ptCount val="2"/>
                <c:pt idx="0">
                  <c:v>31-Mar-23</c:v>
                </c:pt>
                <c:pt idx="1">
                  <c:v>1&lt;x&lt;=2</c:v>
                </c:pt>
              </c:strCache>
            </c:strRef>
          </c:tx>
          <c:spPr>
            <a:solidFill>
              <a:schemeClr val="accent5"/>
            </a:solidFill>
            <a:ln>
              <a:noFill/>
            </a:ln>
            <a:effectLst/>
          </c:spPr>
          <c:invertIfNegative val="0"/>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Maturity'!$AH$5:$AH$54</c:f>
              <c:numCache>
                <c:formatCode>0.0%</c:formatCode>
                <c:ptCount val="50"/>
                <c:pt idx="1">
                  <c:v>4.8000000000000001E-2</c:v>
                </c:pt>
                <c:pt idx="4">
                  <c:v>7.5999999999999998E-2</c:v>
                </c:pt>
                <c:pt idx="7">
                  <c:v>2E-3</c:v>
                </c:pt>
                <c:pt idx="10">
                  <c:v>8.0000000000000002E-3</c:v>
                </c:pt>
                <c:pt idx="13">
                  <c:v>7.0000000000000001E-3</c:v>
                </c:pt>
                <c:pt idx="16">
                  <c:v>0.03</c:v>
                </c:pt>
                <c:pt idx="19">
                  <c:v>1E-3</c:v>
                </c:pt>
                <c:pt idx="22">
                  <c:v>5.2999999999999999E-2</c:v>
                </c:pt>
                <c:pt idx="25">
                  <c:v>0.114</c:v>
                </c:pt>
                <c:pt idx="28">
                  <c:v>2.3E-2</c:v>
                </c:pt>
                <c:pt idx="31">
                  <c:v>0</c:v>
                </c:pt>
                <c:pt idx="34">
                  <c:v>2E-3</c:v>
                </c:pt>
                <c:pt idx="37">
                  <c:v>0</c:v>
                </c:pt>
                <c:pt idx="40">
                  <c:v>9.0999999999999998E-2</c:v>
                </c:pt>
                <c:pt idx="43">
                  <c:v>0</c:v>
                </c:pt>
                <c:pt idx="46">
                  <c:v>0</c:v>
                </c:pt>
                <c:pt idx="49">
                  <c:v>0.26</c:v>
                </c:pt>
              </c:numCache>
            </c:numRef>
          </c:val>
          <c:extLst>
            <c:ext xmlns:c16="http://schemas.microsoft.com/office/drawing/2014/chart" uri="{C3380CC4-5D6E-409C-BE32-E72D297353CC}">
              <c16:uniqueId val="{00000008-2301-44F3-909B-8EA443EC9EFD}"/>
            </c:ext>
          </c:extLst>
        </c:ser>
        <c:ser>
          <c:idx val="7"/>
          <c:order val="7"/>
          <c:tx>
            <c:strRef>
              <c:f>'Debt Maturity'!$AI$3:$AI$4</c:f>
              <c:strCache>
                <c:ptCount val="2"/>
                <c:pt idx="0">
                  <c:v>31-Mar-23</c:v>
                </c:pt>
                <c:pt idx="1">
                  <c:v>2&lt;x&lt;=5</c:v>
                </c:pt>
              </c:strCache>
            </c:strRef>
          </c:tx>
          <c:spPr>
            <a:solidFill>
              <a:srgbClr val="FFC000"/>
            </a:solidFill>
            <a:ln>
              <a:noFill/>
            </a:ln>
            <a:effectLst/>
          </c:spPr>
          <c:invertIfNegative val="0"/>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Maturity'!$AI$5:$AI$54</c:f>
              <c:numCache>
                <c:formatCode>0.0%</c:formatCode>
                <c:ptCount val="50"/>
                <c:pt idx="1">
                  <c:v>0.21</c:v>
                </c:pt>
                <c:pt idx="4">
                  <c:v>0.29699999999999999</c:v>
                </c:pt>
                <c:pt idx="7">
                  <c:v>0.47099999999999997</c:v>
                </c:pt>
                <c:pt idx="10">
                  <c:v>0.16400000000000001</c:v>
                </c:pt>
                <c:pt idx="13">
                  <c:v>0.17899999999999999</c:v>
                </c:pt>
                <c:pt idx="16">
                  <c:v>0.14000000000000001</c:v>
                </c:pt>
                <c:pt idx="19">
                  <c:v>0.26800000000000002</c:v>
                </c:pt>
                <c:pt idx="22">
                  <c:v>0.21199999999999999</c:v>
                </c:pt>
                <c:pt idx="25">
                  <c:v>0.124</c:v>
                </c:pt>
                <c:pt idx="28">
                  <c:v>0.14599999999999999</c:v>
                </c:pt>
                <c:pt idx="31">
                  <c:v>0.16</c:v>
                </c:pt>
                <c:pt idx="34">
                  <c:v>0.218</c:v>
                </c:pt>
                <c:pt idx="37">
                  <c:v>0</c:v>
                </c:pt>
                <c:pt idx="40">
                  <c:v>0</c:v>
                </c:pt>
                <c:pt idx="43">
                  <c:v>9.7000000000000003E-2</c:v>
                </c:pt>
                <c:pt idx="46">
                  <c:v>8.3000000000000004E-2</c:v>
                </c:pt>
                <c:pt idx="49">
                  <c:v>0</c:v>
                </c:pt>
              </c:numCache>
            </c:numRef>
          </c:val>
          <c:extLst>
            <c:ext xmlns:c16="http://schemas.microsoft.com/office/drawing/2014/chart" uri="{C3380CC4-5D6E-409C-BE32-E72D297353CC}">
              <c16:uniqueId val="{00000009-2301-44F3-909B-8EA443EC9EFD}"/>
            </c:ext>
          </c:extLst>
        </c:ser>
        <c:ser>
          <c:idx val="8"/>
          <c:order val="8"/>
          <c:tx>
            <c:strRef>
              <c:f>'Debt Maturity'!$AJ$3:$AJ$4</c:f>
              <c:strCache>
                <c:ptCount val="2"/>
                <c:pt idx="0">
                  <c:v>31-Mar-23</c:v>
                </c:pt>
                <c:pt idx="1">
                  <c:v>5&lt;x&lt;=20</c:v>
                </c:pt>
              </c:strCache>
            </c:strRef>
          </c:tx>
          <c:spPr>
            <a:solidFill>
              <a:srgbClr val="FF937D"/>
            </a:solidFill>
            <a:ln>
              <a:noFill/>
            </a:ln>
            <a:effectLst/>
          </c:spPr>
          <c:invertIfNegative val="0"/>
          <c:dPt>
            <c:idx val="13"/>
            <c:invertIfNegative val="0"/>
            <c:bubble3D val="0"/>
            <c:spPr>
              <a:solidFill>
                <a:srgbClr val="FF937D"/>
              </a:solidFill>
              <a:ln>
                <a:noFill/>
              </a:ln>
              <a:effectLst/>
            </c:spPr>
            <c:extLst>
              <c:ext xmlns:c16="http://schemas.microsoft.com/office/drawing/2014/chart" uri="{C3380CC4-5D6E-409C-BE32-E72D297353CC}">
                <c16:uniqueId val="{00000022-2301-44F3-909B-8EA443EC9EFD}"/>
              </c:ext>
            </c:extLst>
          </c:dPt>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Maturity'!$AJ$5:$AJ$54</c:f>
              <c:numCache>
                <c:formatCode>0.0%</c:formatCode>
                <c:ptCount val="50"/>
                <c:pt idx="1">
                  <c:v>0.504</c:v>
                </c:pt>
                <c:pt idx="4">
                  <c:v>0.45800000000000002</c:v>
                </c:pt>
                <c:pt idx="7">
                  <c:v>0.52800000000000002</c:v>
                </c:pt>
                <c:pt idx="10">
                  <c:v>0.70799999999999996</c:v>
                </c:pt>
                <c:pt idx="13">
                  <c:v>0.53900000000000003</c:v>
                </c:pt>
                <c:pt idx="16">
                  <c:v>0.55600000000000005</c:v>
                </c:pt>
                <c:pt idx="19">
                  <c:v>0.61299999999999999</c:v>
                </c:pt>
                <c:pt idx="22">
                  <c:v>0.42899999999999999</c:v>
                </c:pt>
                <c:pt idx="25">
                  <c:v>0.54800000000000004</c:v>
                </c:pt>
                <c:pt idx="28">
                  <c:v>0.50800000000000001</c:v>
                </c:pt>
                <c:pt idx="31">
                  <c:v>0.67300000000000004</c:v>
                </c:pt>
                <c:pt idx="34">
                  <c:v>0.57999999999999996</c:v>
                </c:pt>
                <c:pt idx="37">
                  <c:v>0</c:v>
                </c:pt>
                <c:pt idx="40">
                  <c:v>0.90800000000000003</c:v>
                </c:pt>
                <c:pt idx="43">
                  <c:v>0.877</c:v>
                </c:pt>
                <c:pt idx="46">
                  <c:v>0.16600000000000001</c:v>
                </c:pt>
                <c:pt idx="49">
                  <c:v>0.67</c:v>
                </c:pt>
              </c:numCache>
            </c:numRef>
          </c:val>
          <c:extLst>
            <c:ext xmlns:c16="http://schemas.microsoft.com/office/drawing/2014/chart" uri="{C3380CC4-5D6E-409C-BE32-E72D297353CC}">
              <c16:uniqueId val="{0000000A-2301-44F3-909B-8EA443EC9EFD}"/>
            </c:ext>
          </c:extLst>
        </c:ser>
        <c:ser>
          <c:idx val="9"/>
          <c:order val="9"/>
          <c:tx>
            <c:strRef>
              <c:f>'Debt Maturity'!$AK$3:$AK$4</c:f>
              <c:strCache>
                <c:ptCount val="2"/>
                <c:pt idx="0">
                  <c:v>31-Mar-23</c:v>
                </c:pt>
                <c:pt idx="1">
                  <c:v>&gt;20 yrs</c:v>
                </c:pt>
              </c:strCache>
            </c:strRef>
          </c:tx>
          <c:spPr>
            <a:solidFill>
              <a:schemeClr val="accent3"/>
            </a:solidFill>
            <a:ln>
              <a:noFill/>
            </a:ln>
            <a:effectLst/>
          </c:spPr>
          <c:invertIfNegative val="0"/>
          <c:cat>
            <c:strRef>
              <c:f>'Debt Maturity'!$AA$5:$AA$54</c:f>
              <c:strCache>
                <c:ptCount val="49"/>
                <c:pt idx="0">
                  <c:v>ANH</c:v>
                </c:pt>
                <c:pt idx="3">
                  <c:v>WSH</c:v>
                </c:pt>
                <c:pt idx="6">
                  <c:v>HDD</c:v>
                </c:pt>
                <c:pt idx="9">
                  <c:v>NES</c:v>
                </c:pt>
                <c:pt idx="12">
                  <c:v>SVE</c:v>
                </c:pt>
                <c:pt idx="15">
                  <c:v>SBB</c:v>
                </c:pt>
                <c:pt idx="18">
                  <c:v>SRN</c:v>
                </c:pt>
                <c:pt idx="21">
                  <c:v>TMS</c:v>
                </c:pt>
                <c:pt idx="24">
                  <c:v>UUW</c:v>
                </c:pt>
                <c:pt idx="27">
                  <c:v>WSX</c:v>
                </c:pt>
                <c:pt idx="30">
                  <c:v>YKY</c:v>
                </c:pt>
                <c:pt idx="33">
                  <c:v>AFW</c:v>
                </c:pt>
                <c:pt idx="36">
                  <c:v>BRL</c:v>
                </c:pt>
                <c:pt idx="39">
                  <c:v>PRT</c:v>
                </c:pt>
                <c:pt idx="42">
                  <c:v>SEW</c:v>
                </c:pt>
                <c:pt idx="45">
                  <c:v>SSC</c:v>
                </c:pt>
                <c:pt idx="48">
                  <c:v>SES</c:v>
                </c:pt>
              </c:strCache>
            </c:strRef>
          </c:cat>
          <c:val>
            <c:numRef>
              <c:f>'Debt Maturity'!$AK$5:$AK$54</c:f>
              <c:numCache>
                <c:formatCode>0.0%</c:formatCode>
                <c:ptCount val="50"/>
                <c:pt idx="1">
                  <c:v>0.17100000000000001</c:v>
                </c:pt>
                <c:pt idx="4">
                  <c:v>0.154</c:v>
                </c:pt>
                <c:pt idx="7">
                  <c:v>0</c:v>
                </c:pt>
                <c:pt idx="10">
                  <c:v>0.104</c:v>
                </c:pt>
                <c:pt idx="13">
                  <c:v>0.23200000000000001</c:v>
                </c:pt>
                <c:pt idx="16">
                  <c:v>0.21199999999999999</c:v>
                </c:pt>
                <c:pt idx="19">
                  <c:v>0.11799999999999999</c:v>
                </c:pt>
                <c:pt idx="22">
                  <c:v>0.20399999999999999</c:v>
                </c:pt>
                <c:pt idx="25">
                  <c:v>0.17699999999999999</c:v>
                </c:pt>
                <c:pt idx="28">
                  <c:v>0.252</c:v>
                </c:pt>
                <c:pt idx="31">
                  <c:v>0.14499999999999999</c:v>
                </c:pt>
                <c:pt idx="34">
                  <c:v>0.19800000000000001</c:v>
                </c:pt>
                <c:pt idx="37">
                  <c:v>0</c:v>
                </c:pt>
                <c:pt idx="40">
                  <c:v>1E-3</c:v>
                </c:pt>
                <c:pt idx="43">
                  <c:v>2E-3</c:v>
                </c:pt>
                <c:pt idx="46">
                  <c:v>0.751</c:v>
                </c:pt>
                <c:pt idx="49">
                  <c:v>0</c:v>
                </c:pt>
              </c:numCache>
            </c:numRef>
          </c:val>
          <c:extLst>
            <c:ext xmlns:c16="http://schemas.microsoft.com/office/drawing/2014/chart" uri="{C3380CC4-5D6E-409C-BE32-E72D297353CC}">
              <c16:uniqueId val="{0000000B-2301-44F3-909B-8EA443EC9EFD}"/>
            </c:ext>
          </c:extLst>
        </c:ser>
        <c:dLbls>
          <c:showLegendKey val="0"/>
          <c:showVal val="0"/>
          <c:showCatName val="0"/>
          <c:showSerName val="0"/>
          <c:showPercent val="0"/>
          <c:showBubbleSize val="0"/>
        </c:dLbls>
        <c:gapWidth val="10"/>
        <c:overlap val="100"/>
        <c:axId val="144451248"/>
        <c:axId val="144453744"/>
      </c:barChart>
      <c:scatterChart>
        <c:scatterStyle val="lineMarker"/>
        <c:varyColors val="0"/>
        <c:ser>
          <c:idx val="10"/>
          <c:order val="10"/>
          <c:tx>
            <c:strRef>
              <c:f>'[2]6'!$BF$14</c:f>
              <c:strCache>
                <c:ptCount val="1"/>
                <c:pt idx="0">
                  <c:v>labels</c:v>
                </c:pt>
              </c:strCache>
            </c:strRef>
          </c:tx>
          <c:spPr>
            <a:ln w="25400" cap="rnd">
              <a:noFill/>
              <a:round/>
            </a:ln>
            <a:effectLst/>
          </c:spPr>
          <c:marker>
            <c:symbol val="none"/>
          </c:marker>
          <c:dLbls>
            <c:dLbl>
              <c:idx val="0"/>
              <c:tx>
                <c:strRef>
                  <c:f>'[2]6'!$BE$15</c:f>
                  <c:strCache>
                    <c:ptCount val="1"/>
                    <c:pt idx="0">
                      <c:v>ANH</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{5BDD001E-D504-43D4-B85D-06778ABAF986}</c15:txfldGUID>
                      <c15:f>'[2]6'!$BE$15</c15:f>
                      <c15:dlblFieldTableCache>
                        <c:ptCount val="1"/>
                        <c:pt idx="0">
                          <c:v>ANH</c:v>
                        </c:pt>
                      </c15:dlblFieldTableCache>
                    </c15:dlblFTEntry>
                  </c15:dlblFieldTable>
                  <c15:showDataLabelsRange val="0"/>
                </c:ext>
                <c:ext xmlns:c16="http://schemas.microsoft.com/office/drawing/2014/chart" uri="{C3380CC4-5D6E-409C-BE32-E72D297353CC}">
                  <c16:uniqueId val="{0000000C-2301-44F3-909B-8EA443EC9EFD}"/>
                </c:ext>
              </c:extLst>
            </c:dLbl>
            <c:dLbl>
              <c:idx val="1"/>
              <c:tx>
                <c:strRef>
                  <c:f>'[2]6'!$BE$16</c:f>
                  <c:strCache>
                    <c:ptCount val="1"/>
                    <c:pt idx="0">
                      <c:v>WSH</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{889C68DE-54D8-436C-8C9E-3F15FC574A4C}</c15:txfldGUID>
                      <c15:f>'[2]6'!$BE$16</c15:f>
                      <c15:dlblFieldTableCache>
                        <c:ptCount val="1"/>
                        <c:pt idx="0">
                          <c:v>WSH</c:v>
                        </c:pt>
                      </c15:dlblFieldTableCache>
                    </c15:dlblFTEntry>
                  </c15:dlblFieldTable>
                  <c15:showDataLabelsRange val="0"/>
                </c:ext>
                <c:ext xmlns:c16="http://schemas.microsoft.com/office/drawing/2014/chart" uri="{C3380CC4-5D6E-409C-BE32-E72D297353CC}">
                  <c16:uniqueId val="{0000000D-2301-44F3-909B-8EA443EC9EFD}"/>
                </c:ext>
              </c:extLst>
            </c:dLbl>
            <c:dLbl>
              <c:idx val="2"/>
              <c:tx>
                <c:strRef>
                  <c:f>'[2]6'!$BE$17</c:f>
                  <c:strCache>
                    <c:ptCount val="1"/>
                    <c:pt idx="0">
                      <c:v>HDD</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{459D7719-DB6F-4454-97E5-08C94AB94F40}</c15:txfldGUID>
                      <c15:f>'[2]6'!$BE$17</c15:f>
                      <c15:dlblFieldTableCache>
                        <c:ptCount val="1"/>
                        <c:pt idx="0">
                          <c:v>HDD</c:v>
                        </c:pt>
                      </c15:dlblFieldTableCache>
                    </c15:dlblFTEntry>
                  </c15:dlblFieldTable>
                  <c15:showDataLabelsRange val="0"/>
                </c:ext>
                <c:ext xmlns:c16="http://schemas.microsoft.com/office/drawing/2014/chart" uri="{C3380CC4-5D6E-409C-BE32-E72D297353CC}">
                  <c16:uniqueId val="{0000000E-2301-44F3-909B-8EA443EC9EFD}"/>
                </c:ext>
              </c:extLst>
            </c:dLbl>
            <c:dLbl>
              <c:idx val="3"/>
              <c:tx>
                <c:strRef>
                  <c:f>'[2]6'!$BE$18</c:f>
                  <c:strCache>
                    <c:ptCount val="1"/>
                    <c:pt idx="0">
                      <c:v>NES</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{8461A5F7-E5F5-4B1E-BAC4-75470B4121E7}</c15:txfldGUID>
                      <c15:f>'[2]6'!$BE$18</c15:f>
                      <c15:dlblFieldTableCache>
                        <c:ptCount val="1"/>
                        <c:pt idx="0">
                          <c:v>NES</c:v>
                        </c:pt>
                      </c15:dlblFieldTableCache>
                    </c15:dlblFTEntry>
                  </c15:dlblFieldTable>
                  <c15:showDataLabelsRange val="0"/>
                </c:ext>
                <c:ext xmlns:c16="http://schemas.microsoft.com/office/drawing/2014/chart" uri="{C3380CC4-5D6E-409C-BE32-E72D297353CC}">
                  <c16:uniqueId val="{0000000F-2301-44F3-909B-8EA443EC9EFD}"/>
                </c:ext>
              </c:extLst>
            </c:dLbl>
            <c:dLbl>
              <c:idx val="4"/>
              <c:tx>
                <c:strRef>
                  <c:f>'[2]6'!$BE$19</c:f>
                  <c:strCache>
                    <c:ptCount val="1"/>
                    <c:pt idx="0">
                      <c:v>SVE</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{EF349122-9A85-4F71-8A65-6262FF0C7EA0}</c15:txfldGUID>
                      <c15:f>'[2]6'!$BE$19</c15:f>
                      <c15:dlblFieldTableCache>
                        <c:ptCount val="1"/>
                        <c:pt idx="0">
                          <c:v>SVE</c:v>
                        </c:pt>
                      </c15:dlblFieldTableCache>
                    </c15:dlblFTEntry>
                  </c15:dlblFieldTable>
                  <c15:showDataLabelsRange val="0"/>
                </c:ext>
                <c:ext xmlns:c16="http://schemas.microsoft.com/office/drawing/2014/chart" uri="{C3380CC4-5D6E-409C-BE32-E72D297353CC}">
                  <c16:uniqueId val="{00000010-2301-44F3-909B-8EA443EC9EFD}"/>
                </c:ext>
              </c:extLst>
            </c:dLbl>
            <c:dLbl>
              <c:idx val="5"/>
              <c:tx>
                <c:rich>
                  <a:bodyPr/>
                  <a:lstStyle/>
                  <a:p>
                    <a:r>
                      <a:rPr lang="en-US"/>
                      <a:t>SBB</a:t>
                    </a:r>
                  </a:p>
                </c:rich>
              </c:tx>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301-44F3-909B-8EA443EC9EFD}"/>
                </c:ext>
              </c:extLst>
            </c:dLbl>
            <c:dLbl>
              <c:idx val="6"/>
              <c:tx>
                <c:strRef>
                  <c:f>'[2]6'!$BE$21</c:f>
                  <c:strCache>
                    <c:ptCount val="1"/>
                    <c:pt idx="0">
                      <c:v>SRN</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{10D937B4-BB2A-4298-B053-350031157A7D}</c15:txfldGUID>
                      <c15:f>'[2]6'!$BE$21</c15:f>
                      <c15:dlblFieldTableCache>
                        <c:ptCount val="1"/>
                        <c:pt idx="0">
                          <c:v>SRN</c:v>
                        </c:pt>
                      </c15:dlblFieldTableCache>
                    </c15:dlblFTEntry>
                  </c15:dlblFieldTable>
                  <c15:showDataLabelsRange val="0"/>
                </c:ext>
                <c:ext xmlns:c16="http://schemas.microsoft.com/office/drawing/2014/chart" uri="{C3380CC4-5D6E-409C-BE32-E72D297353CC}">
                  <c16:uniqueId val="{00000012-2301-44F3-909B-8EA443EC9EFD}"/>
                </c:ext>
              </c:extLst>
            </c:dLbl>
            <c:dLbl>
              <c:idx val="7"/>
              <c:tx>
                <c:strRef>
                  <c:f>'[2]6'!$BE$22</c:f>
                  <c:strCache>
                    <c:ptCount val="1"/>
                    <c:pt idx="0">
                      <c:v>TMS</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{FA944362-D354-4E42-AE5B-CE141102074B}</c15:txfldGUID>
                      <c15:f>'[2]6'!$BE$22</c15:f>
                      <c15:dlblFieldTableCache>
                        <c:ptCount val="1"/>
                        <c:pt idx="0">
                          <c:v>TMS</c:v>
                        </c:pt>
                      </c15:dlblFieldTableCache>
                    </c15:dlblFTEntry>
                  </c15:dlblFieldTable>
                  <c15:showDataLabelsRange val="0"/>
                </c:ext>
                <c:ext xmlns:c16="http://schemas.microsoft.com/office/drawing/2014/chart" uri="{C3380CC4-5D6E-409C-BE32-E72D297353CC}">
                  <c16:uniqueId val="{00000013-2301-44F3-909B-8EA443EC9EFD}"/>
                </c:ext>
              </c:extLst>
            </c:dLbl>
            <c:dLbl>
              <c:idx val="8"/>
              <c:tx>
                <c:strRef>
                  <c:f>'[2]6'!$BE$23</c:f>
                  <c:strCache>
                    <c:ptCount val="1"/>
                    <c:pt idx="0">
                      <c:v>UUW</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{9A85EEB6-4D1F-40B7-A5E8-3B3B4275D523}</c15:txfldGUID>
                      <c15:f>'[2]6'!$BE$23</c15:f>
                      <c15:dlblFieldTableCache>
                        <c:ptCount val="1"/>
                        <c:pt idx="0">
                          <c:v>UUW</c:v>
                        </c:pt>
                      </c15:dlblFieldTableCache>
                    </c15:dlblFTEntry>
                  </c15:dlblFieldTable>
                  <c15:showDataLabelsRange val="0"/>
                </c:ext>
                <c:ext xmlns:c16="http://schemas.microsoft.com/office/drawing/2014/chart" uri="{C3380CC4-5D6E-409C-BE32-E72D297353CC}">
                  <c16:uniqueId val="{00000014-2301-44F3-909B-8EA443EC9EFD}"/>
                </c:ext>
              </c:extLst>
            </c:dLbl>
            <c:dLbl>
              <c:idx val="9"/>
              <c:tx>
                <c:strRef>
                  <c:f>'[2]6'!$BE$24</c:f>
                  <c:strCache>
                    <c:ptCount val="1"/>
                    <c:pt idx="0">
                      <c:v>WSX</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{D0B1DE76-E491-4670-A6C6-5D8A5A182117}</c15:txfldGUID>
                      <c15:f>'[2]6'!$BE$24</c15:f>
                      <c15:dlblFieldTableCache>
                        <c:ptCount val="1"/>
                        <c:pt idx="0">
                          <c:v>WSX</c:v>
                        </c:pt>
                      </c15:dlblFieldTableCache>
                    </c15:dlblFTEntry>
                  </c15:dlblFieldTable>
                  <c15:showDataLabelsRange val="0"/>
                </c:ext>
                <c:ext xmlns:c16="http://schemas.microsoft.com/office/drawing/2014/chart" uri="{C3380CC4-5D6E-409C-BE32-E72D297353CC}">
                  <c16:uniqueId val="{00000015-2301-44F3-909B-8EA443EC9EFD}"/>
                </c:ext>
              </c:extLst>
            </c:dLbl>
            <c:dLbl>
              <c:idx val="10"/>
              <c:tx>
                <c:strRef>
                  <c:f>'[2]6'!$BE$25</c:f>
                  <c:strCache>
                    <c:ptCount val="1"/>
                    <c:pt idx="0">
                      <c:v>YKY</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{4FE066A3-265D-48BA-8B7E-D32A70FA69F0}</c15:txfldGUID>
                      <c15:f>'[2]6'!$BE$25</c15:f>
                      <c15:dlblFieldTableCache>
                        <c:ptCount val="1"/>
                        <c:pt idx="0">
                          <c:v>YKY</c:v>
                        </c:pt>
                      </c15:dlblFieldTableCache>
                    </c15:dlblFTEntry>
                  </c15:dlblFieldTable>
                  <c15:showDataLabelsRange val="0"/>
                </c:ext>
                <c:ext xmlns:c16="http://schemas.microsoft.com/office/drawing/2014/chart" uri="{C3380CC4-5D6E-409C-BE32-E72D297353CC}">
                  <c16:uniqueId val="{00000016-2301-44F3-909B-8EA443EC9EFD}"/>
                </c:ext>
              </c:extLst>
            </c:dLbl>
            <c:dLbl>
              <c:idx val="11"/>
              <c:tx>
                <c:strRef>
                  <c:f>'[2]6'!$BE$26</c:f>
                  <c:strCache>
                    <c:ptCount val="1"/>
                    <c:pt idx="0">
                      <c:v>AFW</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{42DF66FB-FDA4-4384-BE8B-11B99A98F1AA}</c15:txfldGUID>
                      <c15:f>'[2]6'!$BE$26</c15:f>
                      <c15:dlblFieldTableCache>
                        <c:ptCount val="1"/>
                        <c:pt idx="0">
                          <c:v>AFW</c:v>
                        </c:pt>
                      </c15:dlblFieldTableCache>
                    </c15:dlblFTEntry>
                  </c15:dlblFieldTable>
                  <c15:showDataLabelsRange val="0"/>
                </c:ext>
                <c:ext xmlns:c16="http://schemas.microsoft.com/office/drawing/2014/chart" uri="{C3380CC4-5D6E-409C-BE32-E72D297353CC}">
                  <c16:uniqueId val="{00000017-2301-44F3-909B-8EA443EC9EFD}"/>
                </c:ext>
              </c:extLst>
            </c:dLbl>
            <c:dLbl>
              <c:idx val="12"/>
              <c:tx>
                <c:strRef>
                  <c:f>'[2]6'!$BE$27</c:f>
                  <c:strCache>
                    <c:ptCount val="1"/>
                    <c:pt idx="0">
                      <c:v>BRL</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{5DD8AA03-7F15-4A1F-812A-1D6078AEF1F4}</c15:txfldGUID>
                      <c15:f>'[2]6'!$BE$27</c15:f>
                      <c15:dlblFieldTableCache>
                        <c:ptCount val="1"/>
                        <c:pt idx="0">
                          <c:v>BRL</c:v>
                        </c:pt>
                      </c15:dlblFieldTableCache>
                    </c15:dlblFTEntry>
                  </c15:dlblFieldTable>
                  <c15:showDataLabelsRange val="0"/>
                </c:ext>
                <c:ext xmlns:c16="http://schemas.microsoft.com/office/drawing/2014/chart" uri="{C3380CC4-5D6E-409C-BE32-E72D297353CC}">
                  <c16:uniqueId val="{00000018-2301-44F3-909B-8EA443EC9EFD}"/>
                </c:ext>
              </c:extLst>
            </c:dLbl>
            <c:dLbl>
              <c:idx val="13"/>
              <c:tx>
                <c:strRef>
                  <c:f>'[2]6'!$BE$28</c:f>
                  <c:strCache>
                    <c:ptCount val="1"/>
                    <c:pt idx="0">
                      <c:v>PRT</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{5137A600-035F-4151-BDF7-ADEFD4B135BA}</c15:txfldGUID>
                      <c15:f>'[2]6'!$BE$28</c15:f>
                      <c15:dlblFieldTableCache>
                        <c:ptCount val="1"/>
                        <c:pt idx="0">
                          <c:v>PRT</c:v>
                        </c:pt>
                      </c15:dlblFieldTableCache>
                    </c15:dlblFTEntry>
                  </c15:dlblFieldTable>
                  <c15:showDataLabelsRange val="0"/>
                </c:ext>
                <c:ext xmlns:c16="http://schemas.microsoft.com/office/drawing/2014/chart" uri="{C3380CC4-5D6E-409C-BE32-E72D297353CC}">
                  <c16:uniqueId val="{00000019-2301-44F3-909B-8EA443EC9EFD}"/>
                </c:ext>
              </c:extLst>
            </c:dLbl>
            <c:dLbl>
              <c:idx val="14"/>
              <c:tx>
                <c:strRef>
                  <c:f>'[2]6'!$BE$29</c:f>
                  <c:strCache>
                    <c:ptCount val="1"/>
                    <c:pt idx="0">
                      <c:v>SEW</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{BBF297C2-68F7-45D9-86E2-FBF28D29C2F8}</c15:txfldGUID>
                      <c15:f>'[2]6'!$BE$29</c15:f>
                      <c15:dlblFieldTableCache>
                        <c:ptCount val="1"/>
                        <c:pt idx="0">
                          <c:v>SEW</c:v>
                        </c:pt>
                      </c15:dlblFieldTableCache>
                    </c15:dlblFTEntry>
                  </c15:dlblFieldTable>
                  <c15:showDataLabelsRange val="0"/>
                </c:ext>
                <c:ext xmlns:c16="http://schemas.microsoft.com/office/drawing/2014/chart" uri="{C3380CC4-5D6E-409C-BE32-E72D297353CC}">
                  <c16:uniqueId val="{0000001A-2301-44F3-909B-8EA443EC9EFD}"/>
                </c:ext>
              </c:extLst>
            </c:dLbl>
            <c:dLbl>
              <c:idx val="15"/>
              <c:tx>
                <c:strRef>
                  <c:f>'[2]6'!$BE$30</c:f>
                  <c:strCache>
                    <c:ptCount val="1"/>
                    <c:pt idx="0">
                      <c:v>SSC</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{8AE91F0D-3E98-4062-8C90-CD2399FBB0A6}</c15:txfldGUID>
                      <c15:f>'[2]6'!$BE$30</c15:f>
                      <c15:dlblFieldTableCache>
                        <c:ptCount val="1"/>
                        <c:pt idx="0">
                          <c:v>SSC</c:v>
                        </c:pt>
                      </c15:dlblFieldTableCache>
                    </c15:dlblFTEntry>
                  </c15:dlblFieldTable>
                  <c15:showDataLabelsRange val="0"/>
                </c:ext>
                <c:ext xmlns:c16="http://schemas.microsoft.com/office/drawing/2014/chart" uri="{C3380CC4-5D6E-409C-BE32-E72D297353CC}">
                  <c16:uniqueId val="{0000001B-2301-44F3-909B-8EA443EC9EFD}"/>
                </c:ext>
              </c:extLst>
            </c:dLbl>
            <c:dLbl>
              <c:idx val="16"/>
              <c:tx>
                <c:strRef>
                  <c:f>'[2]6'!$BE$31</c:f>
                  <c:strCache>
                    <c:ptCount val="1"/>
                    <c:pt idx="0">
                      <c:v>SES</c:v>
                    </c:pt>
                  </c:strCache>
                </c:strRef>
              </c:tx>
              <c:dLblPos val="b"/>
              <c:showLegendKey val="0"/>
              <c:showVal val="1"/>
              <c:showCatName val="0"/>
              <c:showSerName val="0"/>
              <c:showPercent val="0"/>
              <c:showBubbleSize val="0"/>
              <c:extLst>
                <c:ext xmlns:c15="http://schemas.microsoft.com/office/drawing/2012/chart" uri="{CE6537A1-D6FC-4f65-9D91-7224C49458BB}">
                  <c15:dlblFieldTable>
                    <c15:dlblFTEntry>
                      <c15:txfldGUID>{0F89DC3B-33CC-4451-BE6B-93424367D014}</c15:txfldGUID>
                      <c15:f>'[2]6'!$BE$31</c15:f>
                      <c15:dlblFieldTableCache>
                        <c:ptCount val="1"/>
                        <c:pt idx="0">
                          <c:v>SES</c:v>
                        </c:pt>
                      </c15:dlblFieldTableCache>
                    </c15:dlblFTEntry>
                  </c15:dlblFieldTable>
                  <c15:showDataLabelsRange val="0"/>
                </c:ext>
                <c:ext xmlns:c16="http://schemas.microsoft.com/office/drawing/2014/chart" uri="{C3380CC4-5D6E-409C-BE32-E72D297353CC}">
                  <c16:uniqueId val="{0000001C-2301-44F3-909B-8EA443EC9E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'[2]6'!$BG$15:$BG$31</c:f>
              <c:numCache>
                <c:formatCode>General</c:formatCode>
                <c:ptCount val="17"/>
                <c:pt idx="0">
                  <c:v>1.5</c:v>
                </c:pt>
                <c:pt idx="1">
                  <c:v>4.5</c:v>
                </c:pt>
                <c:pt idx="2">
                  <c:v>7.5</c:v>
                </c:pt>
                <c:pt idx="3">
                  <c:v>10.5</c:v>
                </c:pt>
                <c:pt idx="4">
                  <c:v>13.5</c:v>
                </c:pt>
                <c:pt idx="5">
                  <c:v>16.5</c:v>
                </c:pt>
                <c:pt idx="6">
                  <c:v>19.5</c:v>
                </c:pt>
                <c:pt idx="7">
                  <c:v>22.5</c:v>
                </c:pt>
                <c:pt idx="8">
                  <c:v>25.5</c:v>
                </c:pt>
                <c:pt idx="9">
                  <c:v>28.5</c:v>
                </c:pt>
                <c:pt idx="10">
                  <c:v>31.5</c:v>
                </c:pt>
                <c:pt idx="11">
                  <c:v>34.5</c:v>
                </c:pt>
                <c:pt idx="12">
                  <c:v>37.5</c:v>
                </c:pt>
                <c:pt idx="13">
                  <c:v>40.5</c:v>
                </c:pt>
                <c:pt idx="14">
                  <c:v>43.5</c:v>
                </c:pt>
                <c:pt idx="15">
                  <c:v>46.5</c:v>
                </c:pt>
                <c:pt idx="16">
                  <c:v>49.5</c:v>
                </c:pt>
              </c:numCache>
            </c:numRef>
          </c:xVal>
          <c:yVal>
            <c:numRef>
              <c:f>'[2]6'!$BF$15:$BF$31</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1D-2301-44F3-909B-8EA443EC9EFD}"/>
            </c:ext>
          </c:extLst>
        </c:ser>
        <c:dLbls>
          <c:showLegendKey val="0"/>
          <c:showVal val="0"/>
          <c:showCatName val="0"/>
          <c:showSerName val="0"/>
          <c:showPercent val="0"/>
          <c:showBubbleSize val="0"/>
        </c:dLbls>
        <c:axId val="144451248"/>
        <c:axId val="144453744"/>
      </c:scatterChart>
      <c:scatterChart>
        <c:scatterStyle val="lineMarker"/>
        <c:varyColors val="0"/>
        <c:ser>
          <c:idx val="11"/>
          <c:order val="11"/>
          <c:tx>
            <c:strRef>
              <c:f>'Debt Maturity'!$AL$23</c:f>
              <c:strCache>
                <c:ptCount val="1"/>
                <c:pt idx="0">
                  <c:v>2021-22</c:v>
                </c:pt>
              </c:strCache>
            </c:strRef>
          </c:tx>
          <c:spPr>
            <a:ln w="25400" cap="rnd">
              <a:noFill/>
              <a:round/>
            </a:ln>
            <a:effectLst/>
          </c:spPr>
          <c:marker>
            <c:symbol val="triangle"/>
            <c:size val="7"/>
            <c:spPr>
              <a:solidFill>
                <a:schemeClr val="bg1">
                  <a:lumMod val="50000"/>
                </a:schemeClr>
              </a:solidFill>
              <a:ln w="9525">
                <a:solidFill>
                  <a:schemeClr val="bg1">
                    <a:lumMod val="50000"/>
                  </a:schemeClr>
                </a:solidFill>
              </a:ln>
              <a:effectLst/>
            </c:spPr>
          </c:marker>
          <c:xVal>
            <c:numRef>
              <c:f>'Debt Maturity'!$AM$24:$AM$40</c:f>
              <c:numCache>
                <c:formatCode>General</c:formatCode>
                <c:ptCount val="17"/>
                <c:pt idx="0">
                  <c:v>1</c:v>
                </c:pt>
                <c:pt idx="1">
                  <c:v>4</c:v>
                </c:pt>
                <c:pt idx="2">
                  <c:v>7</c:v>
                </c:pt>
                <c:pt idx="3">
                  <c:v>10</c:v>
                </c:pt>
                <c:pt idx="4">
                  <c:v>13</c:v>
                </c:pt>
                <c:pt idx="5">
                  <c:v>16</c:v>
                </c:pt>
                <c:pt idx="6">
                  <c:v>19</c:v>
                </c:pt>
                <c:pt idx="7">
                  <c:v>22</c:v>
                </c:pt>
                <c:pt idx="8">
                  <c:v>25</c:v>
                </c:pt>
                <c:pt idx="9">
                  <c:v>28</c:v>
                </c:pt>
                <c:pt idx="10">
                  <c:v>31</c:v>
                </c:pt>
                <c:pt idx="11">
                  <c:v>34</c:v>
                </c:pt>
                <c:pt idx="12">
                  <c:v>37</c:v>
                </c:pt>
                <c:pt idx="13">
                  <c:v>40</c:v>
                </c:pt>
                <c:pt idx="14">
                  <c:v>43</c:v>
                </c:pt>
                <c:pt idx="15">
                  <c:v>46</c:v>
                </c:pt>
                <c:pt idx="16">
                  <c:v>49</c:v>
                </c:pt>
              </c:numCache>
            </c:numRef>
          </c:xVal>
          <c:yVal>
            <c:numRef>
              <c:f>'Debt Maturity'!$AL$24:$AL$40</c:f>
              <c:numCache>
                <c:formatCode>0.0</c:formatCode>
                <c:ptCount val="17"/>
                <c:pt idx="0">
                  <c:v>11.43</c:v>
                </c:pt>
                <c:pt idx="1">
                  <c:v>10.807</c:v>
                </c:pt>
                <c:pt idx="2">
                  <c:v>9.6929999999999996</c:v>
                </c:pt>
                <c:pt idx="3">
                  <c:v>11.03</c:v>
                </c:pt>
                <c:pt idx="4">
                  <c:v>13.006</c:v>
                </c:pt>
                <c:pt idx="5">
                  <c:v>16.393999999999998</c:v>
                </c:pt>
                <c:pt idx="6">
                  <c:v>11.545</c:v>
                </c:pt>
                <c:pt idx="7">
                  <c:v>12.885199999999999</c:v>
                </c:pt>
                <c:pt idx="8">
                  <c:v>13.7975744666838</c:v>
                </c:pt>
                <c:pt idx="9">
                  <c:v>15.016</c:v>
                </c:pt>
                <c:pt idx="10">
                  <c:v>13.94</c:v>
                </c:pt>
                <c:pt idx="11">
                  <c:v>14.094795568234099</c:v>
                </c:pt>
                <c:pt idx="12">
                  <c:v>10.250682346727601</c:v>
                </c:pt>
                <c:pt idx="13">
                  <c:v>7.7930000000000001</c:v>
                </c:pt>
                <c:pt idx="14">
                  <c:v>11.782</c:v>
                </c:pt>
                <c:pt idx="15">
                  <c:v>21.6249838911477</c:v>
                </c:pt>
                <c:pt idx="16">
                  <c:v>7.6109589792775898</c:v>
                </c:pt>
              </c:numCache>
            </c:numRef>
          </c:yVal>
          <c:smooth val="0"/>
          <c:extLst>
            <c:ext xmlns:c16="http://schemas.microsoft.com/office/drawing/2014/chart" uri="{C3380CC4-5D6E-409C-BE32-E72D297353CC}">
              <c16:uniqueId val="{0000001E-2301-44F3-909B-8EA443EC9EFD}"/>
            </c:ext>
          </c:extLst>
        </c:ser>
        <c:ser>
          <c:idx val="12"/>
          <c:order val="12"/>
          <c:tx>
            <c:v>Weighted average years to maturity</c:v>
          </c:tx>
          <c:spPr>
            <a:ln w="25400" cap="rnd">
              <a:noFill/>
              <a:round/>
            </a:ln>
            <a:effectLst/>
          </c:spPr>
          <c:marker>
            <c:symbol val="triangle"/>
            <c:size val="7"/>
            <c:spPr>
              <a:solidFill>
                <a:schemeClr val="tx1"/>
              </a:solidFill>
              <a:ln w="9525">
                <a:solidFill>
                  <a:schemeClr val="tx1"/>
                </a:solidFill>
              </a:ln>
              <a:effectLst/>
            </c:spPr>
          </c:marker>
          <c:xVal>
            <c:numRef>
              <c:f>'Debt Maturity'!$AM$42:$AM$58</c:f>
              <c:numCache>
                <c:formatCode>General</c:formatCode>
                <c:ptCount val="17"/>
                <c:pt idx="0">
                  <c:v>2</c:v>
                </c:pt>
                <c:pt idx="1">
                  <c:v>5</c:v>
                </c:pt>
                <c:pt idx="2">
                  <c:v>8</c:v>
                </c:pt>
                <c:pt idx="3">
                  <c:v>11</c:v>
                </c:pt>
                <c:pt idx="4">
                  <c:v>14</c:v>
                </c:pt>
                <c:pt idx="5">
                  <c:v>17</c:v>
                </c:pt>
                <c:pt idx="6">
                  <c:v>20</c:v>
                </c:pt>
                <c:pt idx="7">
                  <c:v>23</c:v>
                </c:pt>
                <c:pt idx="8">
                  <c:v>26</c:v>
                </c:pt>
                <c:pt idx="9">
                  <c:v>29</c:v>
                </c:pt>
                <c:pt idx="10">
                  <c:v>32</c:v>
                </c:pt>
                <c:pt idx="11">
                  <c:v>35</c:v>
                </c:pt>
                <c:pt idx="12">
                  <c:v>38</c:v>
                </c:pt>
                <c:pt idx="13">
                  <c:v>41</c:v>
                </c:pt>
                <c:pt idx="14">
                  <c:v>44</c:v>
                </c:pt>
                <c:pt idx="15">
                  <c:v>47</c:v>
                </c:pt>
                <c:pt idx="16">
                  <c:v>50</c:v>
                </c:pt>
              </c:numCache>
            </c:numRef>
          </c:xVal>
          <c:yVal>
            <c:numRef>
              <c:f>'Debt Maturity'!$AL$42:$AL$58</c:f>
              <c:numCache>
                <c:formatCode>0.0</c:formatCode>
                <c:ptCount val="17"/>
                <c:pt idx="0">
                  <c:v>11.3</c:v>
                </c:pt>
                <c:pt idx="1">
                  <c:v>10.1</c:v>
                </c:pt>
                <c:pt idx="2">
                  <c:v>6.4</c:v>
                </c:pt>
                <c:pt idx="3">
                  <c:v>11.2</c:v>
                </c:pt>
                <c:pt idx="4">
                  <c:v>13.7</c:v>
                </c:pt>
                <c:pt idx="5">
                  <c:v>13.8</c:v>
                </c:pt>
                <c:pt idx="6">
                  <c:v>10.5</c:v>
                </c:pt>
                <c:pt idx="7">
                  <c:v>12.2</c:v>
                </c:pt>
                <c:pt idx="8">
                  <c:v>13.7</c:v>
                </c:pt>
                <c:pt idx="9">
                  <c:v>13.8</c:v>
                </c:pt>
                <c:pt idx="10">
                  <c:v>13.6</c:v>
                </c:pt>
                <c:pt idx="11">
                  <c:v>13.2</c:v>
                </c:pt>
                <c:pt idx="13">
                  <c:v>10</c:v>
                </c:pt>
                <c:pt idx="14">
                  <c:v>10.6</c:v>
                </c:pt>
                <c:pt idx="15">
                  <c:v>20.3</c:v>
                </c:pt>
                <c:pt idx="16">
                  <c:v>6.3</c:v>
                </c:pt>
              </c:numCache>
            </c:numRef>
          </c:yVal>
          <c:smooth val="0"/>
          <c:extLst>
            <c:ext xmlns:c16="http://schemas.microsoft.com/office/drawing/2014/chart" uri="{C3380CC4-5D6E-409C-BE32-E72D297353CC}">
              <c16:uniqueId val="{0000001F-2301-44F3-909B-8EA443EC9EFD}"/>
            </c:ext>
          </c:extLst>
        </c:ser>
        <c:ser>
          <c:idx val="13"/>
          <c:order val="13"/>
          <c:tx>
            <c:v>Ticks</c:v>
          </c:tx>
          <c:spPr>
            <a:ln w="25400" cap="rnd">
              <a:noFill/>
              <a:round/>
            </a:ln>
            <a:effectLst/>
          </c:spPr>
          <c:marker>
            <c:symbol val="plus"/>
            <c:size val="6"/>
            <c:spPr>
              <a:noFill/>
              <a:ln w="9525">
                <a:solidFill>
                  <a:schemeClr val="tx1"/>
                </a:solidFill>
              </a:ln>
              <a:effectLst/>
            </c:spPr>
          </c:marker>
          <c:xVal>
            <c:numRef>
              <c:f>'Debt Maturity'!$AN$61:$AN$76</c:f>
              <c:numCache>
                <c:formatCode>General</c:formatCode>
                <c:ptCount val="16"/>
                <c:pt idx="0">
                  <c:v>3</c:v>
                </c:pt>
                <c:pt idx="1">
                  <c:v>6</c:v>
                </c:pt>
                <c:pt idx="2">
                  <c:v>9</c:v>
                </c:pt>
                <c:pt idx="3">
                  <c:v>12</c:v>
                </c:pt>
                <c:pt idx="4">
                  <c:v>15</c:v>
                </c:pt>
                <c:pt idx="5">
                  <c:v>18</c:v>
                </c:pt>
                <c:pt idx="6">
                  <c:v>21</c:v>
                </c:pt>
                <c:pt idx="7">
                  <c:v>24</c:v>
                </c:pt>
                <c:pt idx="8">
                  <c:v>27</c:v>
                </c:pt>
                <c:pt idx="9">
                  <c:v>30</c:v>
                </c:pt>
                <c:pt idx="10">
                  <c:v>33</c:v>
                </c:pt>
                <c:pt idx="11">
                  <c:v>36</c:v>
                </c:pt>
                <c:pt idx="12">
                  <c:v>39</c:v>
                </c:pt>
                <c:pt idx="13">
                  <c:v>42</c:v>
                </c:pt>
                <c:pt idx="14">
                  <c:v>45</c:v>
                </c:pt>
                <c:pt idx="15">
                  <c:v>48</c:v>
                </c:pt>
              </c:numCache>
            </c:numRef>
          </c:xVal>
          <c:yVal>
            <c:numRef>
              <c:f>'Debt Maturity'!$AL$61:$AL$76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c:ext xmlns:c16="http://schemas.microsoft.com/office/drawing/2014/chart" uri="{C3380CC4-5D6E-409C-BE32-E72D297353CC}">
              <c16:uniqueId val="{00000023-2301-44F3-909B-8EA443EC9EFD}"/>
            </c:ext>
          </c:extLst>
        </c:ser>
        <c:dLbls>
          <c:showLegendKey val="0"/>
          <c:showVal val="0"/>
          <c:showCatName val="0"/>
          <c:showSerName val="0"/>
          <c:showPercent val="0"/>
          <c:showBubbleSize val="0"/>
        </c:dLbls>
        <c:axId val="1887353200"/>
        <c:axId val="1887364016"/>
      </c:scatterChart>
      <c:catAx>
        <c:axId val="1444512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 b="0" i="0" u="none" strike="noStrike" kern="1200" baseline="0">
                <a:solidFill>
                  <a:schemeClr val="bg1"/>
                </a:solidFill>
                <a:latin typeface="+mn-lt"/>
                <a:ea typeface="+mn-ea"/>
                <a:cs typeface="+mn-cs"/>
              </a:defRPr>
            </a:pPr>
            <a:endParaRPr lang="en-US"/>
          </a:p>
        </c:txPr>
        <c:crossAx val="144453744"/>
        <c:crosses val="autoZero"/>
        <c:auto val="1"/>
        <c:lblAlgn val="ctr"/>
        <c:lblOffset val="100"/>
        <c:tickMarkSkip val="1"/>
        <c:noMultiLvlLbl val="0"/>
      </c:catAx>
      <c:valAx>
        <c:axId val="144453744"/>
        <c:scaling>
          <c:orientation val="minMax"/>
          <c:max val="1"/>
        </c:scaling>
        <c:delete val="0"/>
        <c:axPos val="l"/>
        <c:majorGridlines>
          <c:spPr>
            <a:ln w="9525" cap="flat" cmpd="sng" algn="ctr">
              <a:solidFill>
                <a:schemeClr val="accent3">
                  <a:lumMod val="40000"/>
                  <a:lumOff val="60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r>
                  <a:rPr lang="en-US" sz="900">
                    <a:solidFill>
                      <a:schemeClr val="tx1"/>
                    </a:solidFill>
                    <a:latin typeface="Krub" panose="00000500000000000000" pitchFamily="2" charset="-34"/>
                    <a:cs typeface="Krub" panose="00000500000000000000" pitchFamily="2" charset="-34"/>
                  </a:rPr>
                  <a:t>Proportion of debt due within x years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44451248"/>
        <c:crosses val="autoZero"/>
        <c:crossBetween val="between"/>
      </c:valAx>
      <c:valAx>
        <c:axId val="1887364016"/>
        <c:scaling>
          <c:orientation val="minMax"/>
        </c:scaling>
        <c:delete val="0"/>
        <c:axPos val="r"/>
        <c:title>
          <c:tx>
            <c:rich>
              <a:bodyPr rot="-54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r>
                  <a:rPr lang="en-US" sz="900">
                    <a:solidFill>
                      <a:schemeClr val="tx1"/>
                    </a:solidFill>
                    <a:latin typeface="Krub" panose="00000500000000000000" pitchFamily="2" charset="-34"/>
                    <a:cs typeface="Krub" panose="00000500000000000000" pitchFamily="2" charset="-34"/>
                  </a:rPr>
                  <a:t>Weighted average years to maturity</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887353200"/>
        <c:crosses val="max"/>
        <c:crossBetween val="midCat"/>
      </c:valAx>
      <c:valAx>
        <c:axId val="1887353200"/>
        <c:scaling>
          <c:orientation val="minMax"/>
        </c:scaling>
        <c:delete val="1"/>
        <c:axPos val="b"/>
        <c:numFmt formatCode="General" sourceLinked="1"/>
        <c:majorTickMark val="out"/>
        <c:minorTickMark val="none"/>
        <c:tickLblPos val="nextTo"/>
        <c:crossAx val="1887364016"/>
        <c:crosses val="autoZero"/>
        <c:crossBetween val="midCat"/>
      </c:valAx>
      <c:spPr>
        <a:noFill/>
        <a:ln>
          <a:noFill/>
        </a:ln>
        <a:effectLst/>
      </c:spPr>
    </c:plotArea>
    <c:legend>
      <c:legendPos val="b"/>
      <c:legendEntry>
        <c:idx val="10"/>
        <c:delete val="1"/>
      </c:legendEntry>
      <c:legendEntry>
        <c:idx val="11"/>
        <c:delete val="1"/>
      </c:legendEntry>
      <c:legendEntry>
        <c:idx val="13"/>
        <c:delete val="1"/>
      </c:legendEntry>
      <c:layout>
        <c:manualLayout>
          <c:xMode val="edge"/>
          <c:yMode val="edge"/>
          <c:x val="0.12807689796393693"/>
          <c:y val="0.84289390611204218"/>
          <c:w val="0.73576921000481366"/>
          <c:h val="8.457679567702686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09566701693321E-2"/>
          <c:y val="4.0317471953094361E-2"/>
          <c:w val="0.90509053128242689"/>
          <c:h val="0.8570051965349218"/>
        </c:manualLayout>
      </c:layout>
      <c:barChart>
        <c:barDir val="col"/>
        <c:grouping val="clustered"/>
        <c:varyColors val="0"/>
        <c:ser>
          <c:idx val="0"/>
          <c:order val="0"/>
          <c:tx>
            <c:strRef>
              <c:f>'FFO to Net Debt'!$A$11:$C$11</c:f>
              <c:strCache>
                <c:ptCount val="3"/>
                <c:pt idx="0">
                  <c:v>31-Mar-22</c:v>
                </c:pt>
              </c:strCache>
            </c:strRef>
          </c:tx>
          <c:spPr>
            <a:solidFill>
              <a:srgbClr val="FFC000"/>
            </a:solidFill>
            <a:ln>
              <a:noFill/>
            </a:ln>
            <a:effectLst/>
          </c:spPr>
          <c:invertIfNegative val="0"/>
          <c:cat>
            <c:strRef>
              <c:f>'FFO to Net Debt'!$D$3:$T$3</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'FFO to Net Debt'!$D$15:$T$15</c:f>
              <c:numCache>
                <c:formatCode>0.0%</c:formatCode>
                <c:ptCount val="17"/>
                <c:pt idx="0">
                  <c:v>8.6307751509610398E-2</c:v>
                </c:pt>
                <c:pt idx="1">
                  <c:v>7.8174619352513006E-2</c:v>
                </c:pt>
                <c:pt idx="2">
                  <c:v>0.14746938662686199</c:v>
                </c:pt>
                <c:pt idx="3">
                  <c:v>6.31525065144206E-2</c:v>
                </c:pt>
                <c:pt idx="4">
                  <c:v>0.10781455200465</c:v>
                </c:pt>
                <c:pt idx="5">
                  <c:v>0.109323058424026</c:v>
                </c:pt>
                <c:pt idx="6">
                  <c:v>4.7190807312758855E-2</c:v>
                </c:pt>
                <c:pt idx="7">
                  <c:v>5.9316366022878098E-2</c:v>
                </c:pt>
                <c:pt idx="8">
                  <c:v>0.10859045300914</c:v>
                </c:pt>
                <c:pt idx="9">
                  <c:v>7.9043325097586797E-2</c:v>
                </c:pt>
                <c:pt idx="10">
                  <c:v>7.9230214878578717E-2</c:v>
                </c:pt>
                <c:pt idx="11">
                  <c:v>6.7906667673168247E-2</c:v>
                </c:pt>
                <c:pt idx="12">
                  <c:v>0.126576938629817</c:v>
                </c:pt>
                <c:pt idx="13">
                  <c:v>6.5937165504672102E-2</c:v>
                </c:pt>
                <c:pt idx="14">
                  <c:v>7.6823520027103701E-2</c:v>
                </c:pt>
                <c:pt idx="15">
                  <c:v>0.18863315118256896</c:v>
                </c:pt>
                <c:pt idx="16">
                  <c:v>6.4380413484400406E-2</c:v>
                </c:pt>
              </c:numCache>
            </c:numRef>
          </c:val>
          <c:extLst>
            <c:ext xmlns:c16="http://schemas.microsoft.com/office/drawing/2014/chart" uri="{C3380CC4-5D6E-409C-BE32-E72D297353CC}">
              <c16:uniqueId val="{00000000-E8BC-4FEE-976D-82B01F926683}"/>
            </c:ext>
          </c:extLst>
        </c:ser>
        <c:ser>
          <c:idx val="1"/>
          <c:order val="1"/>
          <c:tx>
            <c:strRef>
              <c:f>'FFO to Net Debt'!$A$3:$C$3</c:f>
              <c:strCache>
                <c:ptCount val="3"/>
                <c:pt idx="0">
                  <c:v>31-Mar-23</c:v>
                </c:pt>
              </c:strCache>
            </c:strRef>
          </c:tx>
          <c:spPr>
            <a:solidFill>
              <a:srgbClr val="57A1DF"/>
            </a:solidFill>
            <a:ln>
              <a:noFill/>
            </a:ln>
            <a:effectLst/>
          </c:spPr>
          <c:invertIfNegative val="0"/>
          <c:cat>
            <c:strRef>
              <c:f>'FFO to Net Debt'!$D$3:$T$3</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'FFO to Net Debt'!$D$7:$T$7</c:f>
              <c:numCache>
                <c:formatCode>0.0%</c:formatCode>
                <c:ptCount val="17"/>
                <c:pt idx="0">
                  <c:v>8.1143964136048366E-2</c:v>
                </c:pt>
                <c:pt idx="1">
                  <c:v>5.9998475644830997E-2</c:v>
                </c:pt>
                <c:pt idx="2">
                  <c:v>-5.6810045279574888E-2</c:v>
                </c:pt>
                <c:pt idx="3">
                  <c:v>5.953484366814734E-2</c:v>
                </c:pt>
                <c:pt idx="4">
                  <c:v>7.7520325236929394E-2</c:v>
                </c:pt>
                <c:pt idx="5">
                  <c:v>4.0313961076998979E-2</c:v>
                </c:pt>
                <c:pt idx="6">
                  <c:v>4.5029778208750509E-2</c:v>
                </c:pt>
                <c:pt idx="7">
                  <c:v>5.6766112282190237E-2</c:v>
                </c:pt>
                <c:pt idx="8">
                  <c:v>8.5365787650997893E-2</c:v>
                </c:pt>
                <c:pt idx="9">
                  <c:v>6.4755233067244136E-2</c:v>
                </c:pt>
                <c:pt idx="10">
                  <c:v>6.9145459155042846E-2</c:v>
                </c:pt>
                <c:pt idx="11">
                  <c:v>5.0648136579051824E-2</c:v>
                </c:pt>
                <c:pt idx="12">
                  <c:v>7.202155074603056E-2</c:v>
                </c:pt>
                <c:pt idx="13">
                  <c:v>4.9521626643051861E-2</c:v>
                </c:pt>
                <c:pt idx="14">
                  <c:v>4.3860254954998137E-2</c:v>
                </c:pt>
                <c:pt idx="15">
                  <c:v>0.10764211882102688</c:v>
                </c:pt>
                <c:pt idx="16">
                  <c:v>4.8383723852005255E-2</c:v>
                </c:pt>
              </c:numCache>
            </c:numRef>
          </c:val>
          <c:extLst>
            <c:ext xmlns:c16="http://schemas.microsoft.com/office/drawing/2014/chart" uri="{C3380CC4-5D6E-409C-BE32-E72D297353CC}">
              <c16:uniqueId val="{00000001-E8BC-4FEE-976D-82B01F926683}"/>
            </c:ext>
          </c:extLst>
        </c:ser>
        <c:dLbls>
          <c:showLegendKey val="0"/>
          <c:showVal val="0"/>
          <c:showCatName val="0"/>
          <c:showSerName val="0"/>
          <c:showPercent val="0"/>
          <c:showBubbleSize val="0"/>
        </c:dLbls>
        <c:gapWidth val="60"/>
        <c:axId val="1447752239"/>
        <c:axId val="1447753487"/>
      </c:barChart>
      <c:catAx>
        <c:axId val="1447752239"/>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447753487"/>
        <c:crosses val="autoZero"/>
        <c:auto val="1"/>
        <c:lblAlgn val="ctr"/>
        <c:lblOffset val="100"/>
        <c:noMultiLvlLbl val="0"/>
      </c:catAx>
      <c:valAx>
        <c:axId val="1447753487"/>
        <c:scaling>
          <c:orientation val="minMax"/>
          <c:max val="0.2"/>
          <c:min val="-6.0000000000000012E-2"/>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447752239"/>
        <c:crosses val="autoZero"/>
        <c:crossBetween val="between"/>
        <c:majorUnit val="2.0000000000000004E-2"/>
      </c:valAx>
      <c:spPr>
        <a:noFill/>
        <a:ln>
          <a:noFill/>
        </a:ln>
        <a:effectLst/>
      </c:spPr>
    </c:plotArea>
    <c:legend>
      <c:legendPos val="b"/>
      <c:layout>
        <c:manualLayout>
          <c:xMode val="edge"/>
          <c:yMode val="edge"/>
          <c:x val="0.39577962296218117"/>
          <c:y val="0.91163703140585173"/>
          <c:w val="0.20870540945053995"/>
          <c:h val="6.18511001013275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84109502933328E-2"/>
          <c:y val="3.3570498967256064E-2"/>
          <c:w val="0.94180833259323304"/>
          <c:h val="0.86025914908151757"/>
        </c:manualLayout>
      </c:layout>
      <c:barChart>
        <c:barDir val="col"/>
        <c:grouping val="clustered"/>
        <c:varyColors val="0"/>
        <c:ser>
          <c:idx val="1"/>
          <c:order val="0"/>
          <c:tx>
            <c:strRef>
              <c:f>'Adjusted Interest Cover Ratio'!$A$15</c:f>
              <c:strCache>
                <c:ptCount val="1"/>
                <c:pt idx="0">
                  <c:v>31-Mar-22</c:v>
                </c:pt>
              </c:strCache>
            </c:strRef>
          </c:tx>
          <c:spPr>
            <a:solidFill>
              <a:srgbClr val="FFB81D"/>
            </a:solidFill>
            <a:ln>
              <a:noFill/>
            </a:ln>
            <a:effectLst/>
          </c:spPr>
          <c:invertIfNegative val="0"/>
          <c:cat>
            <c:strRef>
              <c:f>'Adjusted Interest Cover Ratio'!$D$3:$T$3</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'Adjusted Interest Cover Ratio'!$D$20:$T$20</c:f>
              <c:numCache>
                <c:formatCode>_(* #,##0.00_);_(* \(#,##0.00\);_(* "-"??_);_(@_)</c:formatCode>
                <c:ptCount val="17"/>
                <c:pt idx="0">
                  <c:v>1.3639405266263429</c:v>
                </c:pt>
                <c:pt idx="1">
                  <c:v>1.171885798855377</c:v>
                </c:pt>
                <c:pt idx="2">
                  <c:v>0.6823786702724608</c:v>
                </c:pt>
                <c:pt idx="3">
                  <c:v>0.73641938234563309</c:v>
                </c:pt>
                <c:pt idx="4">
                  <c:v>1.9567448796302276</c:v>
                </c:pt>
                <c:pt idx="5">
                  <c:v>2.1156235417334712</c:v>
                </c:pt>
                <c:pt idx="6">
                  <c:v>-0.74213219026548749</c:v>
                </c:pt>
                <c:pt idx="7">
                  <c:v>1.2801224758785783</c:v>
                </c:pt>
                <c:pt idx="8">
                  <c:v>2.4227020243559747</c:v>
                </c:pt>
                <c:pt idx="9">
                  <c:v>1.5436535638924214</c:v>
                </c:pt>
                <c:pt idx="10">
                  <c:v>1.9490639266599354</c:v>
                </c:pt>
                <c:pt idx="11">
                  <c:v>1.3635438575692633</c:v>
                </c:pt>
                <c:pt idx="12">
                  <c:v>2.6276728424491762</c:v>
                </c:pt>
                <c:pt idx="13">
                  <c:v>1.2449748007768473</c:v>
                </c:pt>
                <c:pt idx="14">
                  <c:v>1.8650474281806781</c:v>
                </c:pt>
                <c:pt idx="15">
                  <c:v>2.658121948401166</c:v>
                </c:pt>
                <c:pt idx="16">
                  <c:v>0.19111409180478764</c:v>
                </c:pt>
              </c:numCache>
            </c:numRef>
          </c:val>
          <c:extLst>
            <c:ext xmlns:c16="http://schemas.microsoft.com/office/drawing/2014/chart" uri="{C3380CC4-5D6E-409C-BE32-E72D297353CC}">
              <c16:uniqueId val="{00000001-9163-449C-BDA1-686492DC72BD}"/>
            </c:ext>
          </c:extLst>
        </c:ser>
        <c:ser>
          <c:idx val="0"/>
          <c:order val="1"/>
          <c:tx>
            <c:strRef>
              <c:f>'Adjusted Interest Cover Ratio'!$A$3</c:f>
              <c:strCache>
                <c:ptCount val="1"/>
                <c:pt idx="0">
                  <c:v>31-Mar-23</c:v>
                </c:pt>
              </c:strCache>
            </c:strRef>
          </c:tx>
          <c:spPr>
            <a:solidFill>
              <a:srgbClr val="57A1DF"/>
            </a:solidFill>
            <a:ln>
              <a:noFill/>
            </a:ln>
            <a:effectLst/>
          </c:spPr>
          <c:invertIfNegative val="0"/>
          <c:cat>
            <c:strRef>
              <c:f>'Adjusted Interest Cover Ratio'!$D$3:$T$3</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'Adjusted Interest Cover Ratio'!$D$8:$T$8</c:f>
              <c:numCache>
                <c:formatCode>_(* #,##0.00_);_(* \(#,##0.00\);_(* "-"??_);_(@_)</c:formatCode>
                <c:ptCount val="17"/>
                <c:pt idx="0">
                  <c:v>1.33</c:v>
                </c:pt>
                <c:pt idx="1">
                  <c:v>0.66124031007751927</c:v>
                </c:pt>
                <c:pt idx="2">
                  <c:v>-5.5902571312295368</c:v>
                </c:pt>
                <c:pt idx="3">
                  <c:v>0.56000000000000005</c:v>
                </c:pt>
                <c:pt idx="4">
                  <c:v>0.92200000000000004</c:v>
                </c:pt>
                <c:pt idx="5">
                  <c:v>0.222</c:v>
                </c:pt>
                <c:pt idx="6">
                  <c:v>-0.46</c:v>
                </c:pt>
                <c:pt idx="7">
                  <c:v>1.07</c:v>
                </c:pt>
                <c:pt idx="8">
                  <c:v>1.4419999999999999</c:v>
                </c:pt>
                <c:pt idx="9">
                  <c:v>1.02</c:v>
                </c:pt>
                <c:pt idx="10">
                  <c:v>1.56</c:v>
                </c:pt>
                <c:pt idx="11">
                  <c:v>0.46899999999999997</c:v>
                </c:pt>
                <c:pt idx="12" formatCode="_-* #,##0.000_-;\-* #,##0.000_-;_-* &quot;-&quot;??_-;_-@_-">
                  <c:v>1.0149999999999999</c:v>
                </c:pt>
                <c:pt idx="13">
                  <c:v>0.94033722438391676</c:v>
                </c:pt>
                <c:pt idx="14">
                  <c:v>0.8</c:v>
                </c:pt>
                <c:pt idx="15">
                  <c:v>0.877</c:v>
                </c:pt>
                <c:pt idx="16">
                  <c:v>-0.39600000000000002</c:v>
                </c:pt>
              </c:numCache>
            </c:numRef>
          </c:val>
          <c:extLst>
            <c:ext xmlns:c16="http://schemas.microsoft.com/office/drawing/2014/chart" uri="{C3380CC4-5D6E-409C-BE32-E72D297353CC}">
              <c16:uniqueId val="{00000000-9163-449C-BDA1-686492DC72BD}"/>
            </c:ext>
          </c:extLst>
        </c:ser>
        <c:dLbls>
          <c:showLegendKey val="0"/>
          <c:showVal val="0"/>
          <c:showCatName val="0"/>
          <c:showSerName val="0"/>
          <c:showPercent val="0"/>
          <c:showBubbleSize val="0"/>
        </c:dLbls>
        <c:gapWidth val="99"/>
        <c:axId val="1632335728"/>
        <c:axId val="658759744"/>
      </c:barChart>
      <c:catAx>
        <c:axId val="1632335728"/>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658759744"/>
        <c:crosses val="autoZero"/>
        <c:auto val="1"/>
        <c:lblAlgn val="ctr"/>
        <c:lblOffset val="100"/>
        <c:noMultiLvlLbl val="0"/>
      </c:catAx>
      <c:valAx>
        <c:axId val="658759744"/>
        <c:scaling>
          <c:orientation val="minMax"/>
          <c:max val="3"/>
          <c:min val="-6"/>
        </c:scaling>
        <c:delete val="0"/>
        <c:axPos val="l"/>
        <c:majorGridlines>
          <c:spPr>
            <a:ln w="9525" cap="flat" cmpd="sng" algn="ctr">
              <a:solidFill>
                <a:schemeClr val="tx1">
                  <a:lumMod val="15000"/>
                  <a:lumOff val="85000"/>
                </a:schemeClr>
              </a:solidFill>
              <a:round/>
            </a:ln>
            <a:effectLst/>
          </c:spPr>
        </c:majorGridlines>
        <c:numFmt formatCode="_-* #,##0.0_-;\-* #,##0.0_-;_-* &quot;-&quot;?_-;_-@_-"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632335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719277841239358E-2"/>
          <c:y val="5.0191270207155823E-2"/>
          <c:w val="0.9572242109110326"/>
          <c:h val="0.82946128138351538"/>
        </c:manualLayout>
      </c:layout>
      <c:barChart>
        <c:barDir val="col"/>
        <c:grouping val="clustered"/>
        <c:varyColors val="0"/>
        <c:ser>
          <c:idx val="0"/>
          <c:order val="0"/>
          <c:tx>
            <c:strRef>
              <c:f>'Retail Profit Margin'!$C$13</c:f>
              <c:strCache>
                <c:ptCount val="1"/>
                <c:pt idx="0">
                  <c:v>Household </c:v>
                </c:pt>
              </c:strCache>
            </c:strRef>
          </c:tx>
          <c:spPr>
            <a:solidFill>
              <a:srgbClr val="57A1DF"/>
            </a:solidFill>
            <a:ln>
              <a:noFill/>
            </a:ln>
            <a:effectLst/>
          </c:spPr>
          <c:invertIfNegative val="0"/>
          <c:cat>
            <c:strRef>
              <c:f>'Retail Profit Margin'!$D$4:$T$4</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'Retail Profit Margin'!$D$13:$T$13</c:f>
              <c:numCache>
                <c:formatCode>0.0%</c:formatCode>
                <c:ptCount val="17"/>
                <c:pt idx="0">
                  <c:v>9.8979952720436408E-3</c:v>
                </c:pt>
                <c:pt idx="1">
                  <c:v>-4.3883899809746198E-2</c:v>
                </c:pt>
                <c:pt idx="2">
                  <c:v>2.6232499599107399E-2</c:v>
                </c:pt>
                <c:pt idx="3">
                  <c:v>7.32961837441733E-3</c:v>
                </c:pt>
                <c:pt idx="4">
                  <c:v>4.417591524209355E-3</c:v>
                </c:pt>
                <c:pt idx="5">
                  <c:v>2.8653568801995601E-5</c:v>
                </c:pt>
                <c:pt idx="6">
                  <c:v>-2.1499805934979299E-2</c:v>
                </c:pt>
                <c:pt idx="7">
                  <c:v>-4.5384864926754503E-2</c:v>
                </c:pt>
                <c:pt idx="8">
                  <c:v>4.4713680946287899E-3</c:v>
                </c:pt>
                <c:pt idx="9">
                  <c:v>7.0489607740880141E-3</c:v>
                </c:pt>
                <c:pt idx="10">
                  <c:v>-5.7874635013541896E-3</c:v>
                </c:pt>
                <c:pt idx="11">
                  <c:v>-1.7388547204913399E-2</c:v>
                </c:pt>
                <c:pt idx="12">
                  <c:v>8.6710930532157404E-3</c:v>
                </c:pt>
                <c:pt idx="13">
                  <c:v>-2.34516291618488E-2</c:v>
                </c:pt>
                <c:pt idx="14">
                  <c:v>-1.76455237621852E-2</c:v>
                </c:pt>
                <c:pt idx="15">
                  <c:v>6.9658094851105402E-3</c:v>
                </c:pt>
                <c:pt idx="16">
                  <c:v>-5.9978473650879299E-2</c:v>
                </c:pt>
              </c:numCache>
            </c:numRef>
          </c:val>
          <c:extLst>
            <c:ext xmlns:c16="http://schemas.microsoft.com/office/drawing/2014/chart" uri="{C3380CC4-5D6E-409C-BE32-E72D297353CC}">
              <c16:uniqueId val="{00000000-1FDD-48C0-8E7A-1F894EC6CDA3}"/>
            </c:ext>
          </c:extLst>
        </c:ser>
        <c:ser>
          <c:idx val="1"/>
          <c:order val="1"/>
          <c:tx>
            <c:strRef>
              <c:f>'Retail Profit Margin'!$C$25</c:f>
              <c:strCache>
                <c:ptCount val="1"/>
                <c:pt idx="0">
                  <c:v>Non household</c:v>
                </c:pt>
              </c:strCache>
            </c:strRef>
          </c:tx>
          <c:spPr>
            <a:solidFill>
              <a:srgbClr val="FFC000"/>
            </a:solidFill>
            <a:ln>
              <a:noFill/>
            </a:ln>
            <a:effectLst/>
          </c:spPr>
          <c:invertIfNegative val="0"/>
          <c:cat>
            <c:strRef>
              <c:f>'Retail Profit Margin'!$D$4:$T$4</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'Retail Profit Margin'!$D$25:$T$25</c:f>
              <c:numCache>
                <c:formatCode>0.0%</c:formatCode>
                <c:ptCount val="17"/>
                <c:pt idx="0">
                  <c:v>0</c:v>
                </c:pt>
                <c:pt idx="1">
                  <c:v>7.0152772111156496E-3</c:v>
                </c:pt>
                <c:pt idx="2">
                  <c:v>1.66409591857405E-2</c:v>
                </c:pt>
                <c:pt idx="3">
                  <c:v>0</c:v>
                </c:pt>
                <c:pt idx="4">
                  <c:v>0</c:v>
                </c:pt>
                <c:pt idx="5">
                  <c:v>1.4690040152776399E-4</c:v>
                </c:pt>
                <c:pt idx="6">
                  <c:v>0</c:v>
                </c:pt>
                <c:pt idx="7">
                  <c:v>3.1622561078852225E-3</c:v>
                </c:pt>
                <c:pt idx="8">
                  <c:v>0</c:v>
                </c:pt>
                <c:pt idx="9">
                  <c:v>0</c:v>
                </c:pt>
                <c:pt idx="10">
                  <c:v>2.1412586737076002E-3</c:v>
                </c:pt>
                <c:pt idx="11">
                  <c:v>0</c:v>
                </c:pt>
                <c:pt idx="12">
                  <c:v>0</c:v>
                </c:pt>
                <c:pt idx="13">
                  <c:v>0</c:v>
                </c:pt>
                <c:pt idx="14">
                  <c:v>1.30051510403332E-2</c:v>
                </c:pt>
                <c:pt idx="15">
                  <c:v>0</c:v>
                </c:pt>
                <c:pt idx="16">
                  <c:v>0</c:v>
                </c:pt>
              </c:numCache>
            </c:numRef>
          </c:val>
          <c:extLst>
            <c:ext xmlns:c16="http://schemas.microsoft.com/office/drawing/2014/chart" uri="{C3380CC4-5D6E-409C-BE32-E72D297353CC}">
              <c16:uniqueId val="{00000001-1FDD-48C0-8E7A-1F894EC6CDA3}"/>
            </c:ext>
          </c:extLst>
        </c:ser>
        <c:dLbls>
          <c:showLegendKey val="0"/>
          <c:showVal val="0"/>
          <c:showCatName val="0"/>
          <c:showSerName val="0"/>
          <c:showPercent val="0"/>
          <c:showBubbleSize val="0"/>
        </c:dLbls>
        <c:gapWidth val="50"/>
        <c:axId val="840444191"/>
        <c:axId val="840450847"/>
      </c:barChart>
      <c:catAx>
        <c:axId val="840444191"/>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840450847"/>
        <c:crosses val="autoZero"/>
        <c:auto val="1"/>
        <c:lblAlgn val="ctr"/>
        <c:lblOffset val="100"/>
        <c:noMultiLvlLbl val="0"/>
      </c:catAx>
      <c:valAx>
        <c:axId val="840450847"/>
        <c:scaling>
          <c:orientation val="minMax"/>
          <c:max val="4.0000000000000008E-2"/>
          <c:min val="-7.0000000000000007E-2"/>
        </c:scaling>
        <c:delete val="0"/>
        <c:axPos val="l"/>
        <c:majorGridlines>
          <c:spPr>
            <a:ln w="9525" cap="flat" cmpd="sng" algn="ctr">
              <a:solidFill>
                <a:schemeClr val="tx1">
                  <a:lumMod val="15000"/>
                  <a:lumOff val="85000"/>
                </a:schemeClr>
              </a:solidFill>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840444191"/>
        <c:crosses val="autoZero"/>
        <c:crossBetween val="between"/>
        <c:majorUnit val="1.0000000000000002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553034895999874E-2"/>
          <c:y val="2.06375E-2"/>
          <c:w val="0.90760865294585924"/>
          <c:h val="0.80332081614711637"/>
        </c:manualLayout>
      </c:layout>
      <c:barChart>
        <c:barDir val="col"/>
        <c:grouping val="stacked"/>
        <c:varyColors val="0"/>
        <c:ser>
          <c:idx val="0"/>
          <c:order val="0"/>
          <c:tx>
            <c:strRef>
              <c:f>'Return on Regulatory Equity'!$B$6</c:f>
              <c:strCache>
                <c:ptCount val="1"/>
                <c:pt idx="0">
                  <c:v>Base RoRE</c:v>
                </c:pt>
              </c:strCache>
            </c:strRef>
          </c:tx>
          <c:spPr>
            <a:solidFill>
              <a:srgbClr val="57A1DF"/>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Equity'!$C$6:$S$6</c:f>
              <c:numCache>
                <c:formatCode>0.00%</c:formatCode>
                <c:ptCount val="17"/>
                <c:pt idx="0">
                  <c:v>4.3999999999999997E-2</c:v>
                </c:pt>
                <c:pt idx="1">
                  <c:v>3.8293423E-2</c:v>
                </c:pt>
                <c:pt idx="2">
                  <c:v>4.2532246000000003E-2</c:v>
                </c:pt>
                <c:pt idx="3">
                  <c:v>4.4199999999999996E-2</c:v>
                </c:pt>
                <c:pt idx="4">
                  <c:v>3.9136705000000001E-2</c:v>
                </c:pt>
                <c:pt idx="5">
                  <c:v>0.04</c:v>
                </c:pt>
                <c:pt idx="6">
                  <c:v>3.8699999999999998E-2</c:v>
                </c:pt>
                <c:pt idx="7">
                  <c:v>3.8876904000000004E-2</c:v>
                </c:pt>
                <c:pt idx="8">
                  <c:v>3.9710076999999996E-2</c:v>
                </c:pt>
                <c:pt idx="9">
                  <c:v>3.9100000000000003E-2</c:v>
                </c:pt>
                <c:pt idx="10">
                  <c:v>4.3900000000000002E-2</c:v>
                </c:pt>
                <c:pt idx="11">
                  <c:v>4.1430618432169095E-2</c:v>
                </c:pt>
                <c:pt idx="12">
                  <c:v>4.4700000000000004E-2</c:v>
                </c:pt>
                <c:pt idx="13">
                  <c:v>4.2099999999999999E-2</c:v>
                </c:pt>
                <c:pt idx="14">
                  <c:v>3.9E-2</c:v>
                </c:pt>
                <c:pt idx="15">
                  <c:v>4.2090223000000003E-2</c:v>
                </c:pt>
                <c:pt idx="16">
                  <c:v>3.9376239E-2</c:v>
                </c:pt>
              </c:numCache>
            </c:numRef>
          </c:val>
          <c:extLst>
            <c:ext xmlns:c16="http://schemas.microsoft.com/office/drawing/2014/chart" uri="{C3380CC4-5D6E-409C-BE32-E72D297353CC}">
              <c16:uniqueId val="{00000000-7B28-48C0-8333-9311E1F4FB46}"/>
            </c:ext>
          </c:extLst>
        </c:ser>
        <c:ser>
          <c:idx val="1"/>
          <c:order val="1"/>
          <c:tx>
            <c:strRef>
              <c:f>'Return on Regulatory Equity'!$B$10</c:f>
              <c:strCache>
                <c:ptCount val="1"/>
                <c:pt idx="0">
                  <c:v>Financing out/(under) performance </c:v>
                </c:pt>
              </c:strCache>
            </c:strRef>
          </c:tx>
          <c:spPr>
            <a:solidFill>
              <a:srgbClr val="FFC000"/>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Equity'!$C$10:$S$10</c:f>
              <c:numCache>
                <c:formatCode>0.00%</c:formatCode>
                <c:ptCount val="17"/>
                <c:pt idx="0">
                  <c:v>-3.9141239999999997E-3</c:v>
                </c:pt>
                <c:pt idx="1">
                  <c:v>-1.0106510000000013E-3</c:v>
                </c:pt>
                <c:pt idx="2">
                  <c:v>0.15862064399999998</c:v>
                </c:pt>
                <c:pt idx="3">
                  <c:v>6.5815735999999986E-2</c:v>
                </c:pt>
                <c:pt idx="4">
                  <c:v>7.5817456999999991E-2</c:v>
                </c:pt>
                <c:pt idx="5">
                  <c:v>0.10218031080000001</c:v>
                </c:pt>
                <c:pt idx="6">
                  <c:v>-1.3711970000000004E-2</c:v>
                </c:pt>
                <c:pt idx="7">
                  <c:v>9.1343269999999976E-3</c:v>
                </c:pt>
                <c:pt idx="8">
                  <c:v>7.3178886999999998E-2</c:v>
                </c:pt>
                <c:pt idx="9">
                  <c:v>9.449006900000001E-2</c:v>
                </c:pt>
                <c:pt idx="10">
                  <c:v>1.9126778000000007E-2</c:v>
                </c:pt>
                <c:pt idx="11">
                  <c:v>-1.2668478220481984E-3</c:v>
                </c:pt>
                <c:pt idx="12">
                  <c:v>4.5045849999999998E-2</c:v>
                </c:pt>
                <c:pt idx="13">
                  <c:v>8.4376240000000012E-3</c:v>
                </c:pt>
                <c:pt idx="14">
                  <c:v>2.2087970999999998E-2</c:v>
                </c:pt>
                <c:pt idx="15">
                  <c:v>4.2597753999999995E-2</c:v>
                </c:pt>
                <c:pt idx="16">
                  <c:v>-1.3040629999999998E-2</c:v>
                </c:pt>
              </c:numCache>
            </c:numRef>
          </c:val>
          <c:extLst>
            <c:ext xmlns:c16="http://schemas.microsoft.com/office/drawing/2014/chart" uri="{C3380CC4-5D6E-409C-BE32-E72D297353CC}">
              <c16:uniqueId val="{00000001-7B28-48C0-8333-9311E1F4FB46}"/>
            </c:ext>
          </c:extLst>
        </c:ser>
        <c:ser>
          <c:idx val="2"/>
          <c:order val="2"/>
          <c:tx>
            <c:strRef>
              <c:f>'Return on Regulatory Equity'!$B$16</c:f>
              <c:strCache>
                <c:ptCount val="1"/>
                <c:pt idx="0">
                  <c:v>Operational out/(under) performance </c:v>
                </c:pt>
              </c:strCache>
            </c:strRef>
          </c:tx>
          <c:spPr>
            <a:solidFill>
              <a:srgbClr val="CCCCCE"/>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Equity'!$C$16:$S$16</c:f>
              <c:numCache>
                <c:formatCode>0.00%</c:formatCode>
                <c:ptCount val="17"/>
                <c:pt idx="0">
                  <c:v>-2.5314006000000003E-2</c:v>
                </c:pt>
                <c:pt idx="1">
                  <c:v>-4.9594149099999998E-2</c:v>
                </c:pt>
                <c:pt idx="2">
                  <c:v>-0.11666024999999999</c:v>
                </c:pt>
                <c:pt idx="3">
                  <c:v>-7.9080490000000003E-3</c:v>
                </c:pt>
                <c:pt idx="4">
                  <c:v>6.4121756000000002E-3</c:v>
                </c:pt>
                <c:pt idx="5">
                  <c:v>-4.8804021600000004E-2</c:v>
                </c:pt>
                <c:pt idx="6">
                  <c:v>-0.125666048</c:v>
                </c:pt>
                <c:pt idx="7">
                  <c:v>-2.2971926E-2</c:v>
                </c:pt>
                <c:pt idx="8">
                  <c:v>-3.4185389999999987E-3</c:v>
                </c:pt>
                <c:pt idx="9">
                  <c:v>-4.7136946999999998E-2</c:v>
                </c:pt>
                <c:pt idx="10">
                  <c:v>-2.4434060860000002E-2</c:v>
                </c:pt>
                <c:pt idx="11">
                  <c:v>-5.1249315152437538E-2</c:v>
                </c:pt>
                <c:pt idx="12">
                  <c:v>-3.8608041999999995E-2</c:v>
                </c:pt>
                <c:pt idx="13">
                  <c:v>-1.1807009000000002E-2</c:v>
                </c:pt>
                <c:pt idx="14">
                  <c:v>-6.3461622999999995E-2</c:v>
                </c:pt>
                <c:pt idx="15">
                  <c:v>-7.2836468000000001E-2</c:v>
                </c:pt>
                <c:pt idx="16">
                  <c:v>-6.5860505000000014E-2</c:v>
                </c:pt>
              </c:numCache>
            </c:numRef>
          </c:val>
          <c:extLst>
            <c:ext xmlns:c16="http://schemas.microsoft.com/office/drawing/2014/chart" uri="{C3380CC4-5D6E-409C-BE32-E72D297353CC}">
              <c16:uniqueId val="{00000002-7B28-48C0-8333-9311E1F4FB46}"/>
            </c:ext>
          </c:extLst>
        </c:ser>
        <c:dLbls>
          <c:showLegendKey val="0"/>
          <c:showVal val="0"/>
          <c:showCatName val="0"/>
          <c:showSerName val="0"/>
          <c:showPercent val="0"/>
          <c:showBubbleSize val="0"/>
        </c:dLbls>
        <c:gapWidth val="150"/>
        <c:overlap val="100"/>
        <c:axId val="414173184"/>
        <c:axId val="926528768"/>
      </c:barChart>
      <c:lineChart>
        <c:grouping val="standard"/>
        <c:varyColors val="0"/>
        <c:ser>
          <c:idx val="3"/>
          <c:order val="3"/>
          <c:tx>
            <c:strRef>
              <c:f>'Return on Regulatory Equity'!$B$17</c:f>
              <c:strCache>
                <c:ptCount val="1"/>
                <c:pt idx="0">
                  <c:v>RoRE</c:v>
                </c:pt>
              </c:strCache>
            </c:strRef>
          </c:tx>
          <c:spPr>
            <a:ln w="28575" cap="rnd">
              <a:noFill/>
              <a:round/>
            </a:ln>
            <a:effectLst/>
          </c:spPr>
          <c:marker>
            <c:symbol val="triangle"/>
            <c:size val="7"/>
            <c:spPr>
              <a:solidFill>
                <a:schemeClr val="tx1"/>
              </a:solidFill>
              <a:ln w="9525">
                <a:noFill/>
              </a:ln>
              <a:effectLst/>
            </c:spPr>
          </c:marker>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Equity'!$C$17:$S$17</c:f>
              <c:numCache>
                <c:formatCode>0.00%</c:formatCode>
                <c:ptCount val="17"/>
                <c:pt idx="0">
                  <c:v>1.4771869999999996E-2</c:v>
                </c:pt>
                <c:pt idx="1">
                  <c:v>-1.23113771E-2</c:v>
                </c:pt>
                <c:pt idx="2">
                  <c:v>8.449263999999998E-2</c:v>
                </c:pt>
                <c:pt idx="3">
                  <c:v>0.10210768699999997</c:v>
                </c:pt>
                <c:pt idx="4">
                  <c:v>0.1213663376</c:v>
                </c:pt>
                <c:pt idx="5">
                  <c:v>9.3376289200000018E-2</c:v>
                </c:pt>
                <c:pt idx="6">
                  <c:v>-0.10067801800000001</c:v>
                </c:pt>
                <c:pt idx="7">
                  <c:v>2.5039305000000001E-2</c:v>
                </c:pt>
                <c:pt idx="8">
                  <c:v>0.109470425</c:v>
                </c:pt>
                <c:pt idx="9">
                  <c:v>8.6453122000000007E-2</c:v>
                </c:pt>
                <c:pt idx="10">
                  <c:v>3.8592717140000003E-2</c:v>
                </c:pt>
                <c:pt idx="11">
                  <c:v>-1.1085544542316639E-2</c:v>
                </c:pt>
                <c:pt idx="12">
                  <c:v>5.1137808000000007E-2</c:v>
                </c:pt>
                <c:pt idx="13">
                  <c:v>3.8730615000000003E-2</c:v>
                </c:pt>
                <c:pt idx="14">
                  <c:v>-2.3736519999999969E-3</c:v>
                </c:pt>
                <c:pt idx="15">
                  <c:v>1.1851508999999996E-2</c:v>
                </c:pt>
                <c:pt idx="16">
                  <c:v>-3.9524896000000011E-2</c:v>
                </c:pt>
              </c:numCache>
            </c:numRef>
          </c:val>
          <c:smooth val="0"/>
          <c:extLst>
            <c:ext xmlns:c16="http://schemas.microsoft.com/office/drawing/2014/chart" uri="{C3380CC4-5D6E-409C-BE32-E72D297353CC}">
              <c16:uniqueId val="{00000003-7B28-48C0-8333-9311E1F4FB46}"/>
            </c:ext>
          </c:extLst>
        </c:ser>
        <c:dLbls>
          <c:showLegendKey val="0"/>
          <c:showVal val="0"/>
          <c:showCatName val="0"/>
          <c:showSerName val="0"/>
          <c:showPercent val="0"/>
          <c:showBubbleSize val="0"/>
        </c:dLbls>
        <c:marker val="1"/>
        <c:smooth val="0"/>
        <c:axId val="414173184"/>
        <c:axId val="926528768"/>
      </c:lineChart>
      <c:catAx>
        <c:axId val="414173184"/>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2400000" spcFirstLastPara="1" vertOverflow="ellipsis"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926528768"/>
        <c:crosses val="autoZero"/>
        <c:auto val="1"/>
        <c:lblAlgn val="ctr"/>
        <c:lblOffset val="100"/>
        <c:noMultiLvlLbl val="0"/>
      </c:catAx>
      <c:valAx>
        <c:axId val="926528768"/>
        <c:scaling>
          <c:orientation val="minMax"/>
          <c:min val="-0.15000000000000002"/>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14173184"/>
        <c:crosses val="autoZero"/>
        <c:crossBetween val="between"/>
      </c:valAx>
      <c:spPr>
        <a:noFill/>
        <a:ln>
          <a:noFill/>
        </a:ln>
        <a:effectLst/>
      </c:spPr>
    </c:plotArea>
    <c:legend>
      <c:legendPos val="b"/>
      <c:layout>
        <c:manualLayout>
          <c:xMode val="edge"/>
          <c:yMode val="edge"/>
          <c:x val="4.3585858585858589E-2"/>
          <c:y val="0.93985501898586554"/>
          <c:w val="0.9"/>
          <c:h val="6.014498101413449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67403976563013E-2"/>
          <c:y val="3.7922848584136741E-2"/>
          <c:w val="0.91676280957698197"/>
          <c:h val="0.75354789776452136"/>
        </c:manualLayout>
      </c:layout>
      <c:barChart>
        <c:barDir val="col"/>
        <c:grouping val="stacked"/>
        <c:varyColors val="0"/>
        <c:ser>
          <c:idx val="0"/>
          <c:order val="0"/>
          <c:tx>
            <c:strRef>
              <c:f>'Return on Regulatory Equity'!$B$7</c:f>
              <c:strCache>
                <c:ptCount val="1"/>
                <c:pt idx="0">
                  <c:v>Cost of debt (post hedging )</c:v>
                </c:pt>
              </c:strCache>
            </c:strRef>
          </c:tx>
          <c:spPr>
            <a:solidFill>
              <a:srgbClr val="57A1DF"/>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Equity'!$C$7:$S$7</c:f>
              <c:numCache>
                <c:formatCode>0.00%</c:formatCode>
                <c:ptCount val="17"/>
                <c:pt idx="0">
                  <c:v>-1.1354889E-2</c:v>
                </c:pt>
                <c:pt idx="1">
                  <c:v>-2.5222075E-2</c:v>
                </c:pt>
                <c:pt idx="2">
                  <c:v>8.9494016999999995E-2</c:v>
                </c:pt>
                <c:pt idx="3">
                  <c:v>4.7688471999999989E-2</c:v>
                </c:pt>
                <c:pt idx="4">
                  <c:v>6.939179899999999E-2</c:v>
                </c:pt>
                <c:pt idx="5">
                  <c:v>8.8641899800000007E-2</c:v>
                </c:pt>
                <c:pt idx="6">
                  <c:v>-1.3711970000000004E-2</c:v>
                </c:pt>
                <c:pt idx="7">
                  <c:v>9.1343269999999976E-3</c:v>
                </c:pt>
                <c:pt idx="8">
                  <c:v>4.7247931999999999E-2</c:v>
                </c:pt>
                <c:pt idx="9">
                  <c:v>7.4967931000000002E-2</c:v>
                </c:pt>
                <c:pt idx="10">
                  <c:v>-1.2053209999999953E-3</c:v>
                </c:pt>
                <c:pt idx="11">
                  <c:v>-2.4475348281905399E-2</c:v>
                </c:pt>
                <c:pt idx="12">
                  <c:v>3.6891606E-2</c:v>
                </c:pt>
                <c:pt idx="13">
                  <c:v>-1.5020669E-2</c:v>
                </c:pt>
                <c:pt idx="14">
                  <c:v>1.4149073999999999E-2</c:v>
                </c:pt>
                <c:pt idx="15">
                  <c:v>-2.9687420999999999E-2</c:v>
                </c:pt>
                <c:pt idx="16">
                  <c:v>-2.5499999999999998E-2</c:v>
                </c:pt>
              </c:numCache>
            </c:numRef>
          </c:val>
          <c:extLst>
            <c:ext xmlns:c16="http://schemas.microsoft.com/office/drawing/2014/chart" uri="{C3380CC4-5D6E-409C-BE32-E72D297353CC}">
              <c16:uniqueId val="{00000000-FABD-41C1-AE54-B30AC0AE06F8}"/>
            </c:ext>
          </c:extLst>
        </c:ser>
        <c:ser>
          <c:idx val="1"/>
          <c:order val="1"/>
          <c:tx>
            <c:strRef>
              <c:f>'Return on Regulatory Equity'!$B$8</c:f>
              <c:strCache>
                <c:ptCount val="1"/>
                <c:pt idx="0">
                  <c:v>Variance in corporation tax </c:v>
                </c:pt>
              </c:strCache>
            </c:strRef>
          </c:tx>
          <c:spPr>
            <a:solidFill>
              <a:srgbClr val="FFB81D"/>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Equity'!$C$8:$S$8</c:f>
              <c:numCache>
                <c:formatCode>0.00%</c:formatCode>
                <c:ptCount val="17"/>
                <c:pt idx="0">
                  <c:v>7.4407650000000002E-3</c:v>
                </c:pt>
                <c:pt idx="1">
                  <c:v>2.4211423999999999E-2</c:v>
                </c:pt>
                <c:pt idx="2">
                  <c:v>6.9126626999999996E-2</c:v>
                </c:pt>
                <c:pt idx="3">
                  <c:v>1.8127264000000001E-2</c:v>
                </c:pt>
                <c:pt idx="4">
                  <c:v>6.4256579999999999E-3</c:v>
                </c:pt>
                <c:pt idx="5">
                  <c:v>1.3538410999999998E-2</c:v>
                </c:pt>
                <c:pt idx="6">
                  <c:v>0</c:v>
                </c:pt>
                <c:pt idx="7">
                  <c:v>0</c:v>
                </c:pt>
                <c:pt idx="8">
                  <c:v>2.5930954999999999E-2</c:v>
                </c:pt>
                <c:pt idx="9">
                  <c:v>1.9522138000000001E-2</c:v>
                </c:pt>
                <c:pt idx="10">
                  <c:v>2.0332099000000003E-2</c:v>
                </c:pt>
                <c:pt idx="11">
                  <c:v>2.3208500459857201E-2</c:v>
                </c:pt>
                <c:pt idx="12">
                  <c:v>8.1542439999999997E-3</c:v>
                </c:pt>
                <c:pt idx="13">
                  <c:v>2.3458293000000002E-2</c:v>
                </c:pt>
                <c:pt idx="14">
                  <c:v>7.9388970000000003E-3</c:v>
                </c:pt>
                <c:pt idx="15">
                  <c:v>7.2285174999999993E-2</c:v>
                </c:pt>
                <c:pt idx="16">
                  <c:v>1.2459370000000001E-2</c:v>
                </c:pt>
              </c:numCache>
            </c:numRef>
          </c:val>
          <c:extLst>
            <c:ext xmlns:c16="http://schemas.microsoft.com/office/drawing/2014/chart" uri="{C3380CC4-5D6E-409C-BE32-E72D297353CC}">
              <c16:uniqueId val="{00000001-FABD-41C1-AE54-B30AC0AE06F8}"/>
            </c:ext>
          </c:extLst>
        </c:ser>
        <c:ser>
          <c:idx val="2"/>
          <c:order val="2"/>
          <c:tx>
            <c:strRef>
              <c:f>'Return on Regulatory Equity'!$B$9</c:f>
              <c:strCache>
                <c:ptCount val="1"/>
                <c:pt idx="0">
                  <c:v>Gearing benefits sharing mechanism</c:v>
                </c:pt>
              </c:strCache>
            </c:strRef>
          </c:tx>
          <c:spPr>
            <a:solidFill>
              <a:schemeClr val="accent3"/>
            </a:solidFill>
            <a:ln>
              <a:noFill/>
            </a:ln>
            <a:effectLst/>
          </c:spPr>
          <c:invertIfNegative val="0"/>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Equity'!$C$9:$S$9</c:f>
              <c:numCache>
                <c:formatCode>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2-FABD-41C1-AE54-B30AC0AE06F8}"/>
            </c:ext>
          </c:extLst>
        </c:ser>
        <c:dLbls>
          <c:showLegendKey val="0"/>
          <c:showVal val="0"/>
          <c:showCatName val="0"/>
          <c:showSerName val="0"/>
          <c:showPercent val="0"/>
          <c:showBubbleSize val="0"/>
        </c:dLbls>
        <c:gapWidth val="150"/>
        <c:overlap val="100"/>
        <c:axId val="500188208"/>
        <c:axId val="414552352"/>
      </c:barChart>
      <c:lineChart>
        <c:grouping val="standard"/>
        <c:varyColors val="0"/>
        <c:ser>
          <c:idx val="3"/>
          <c:order val="3"/>
          <c:tx>
            <c:strRef>
              <c:f>'Return on Regulatory Equity'!$B$10</c:f>
              <c:strCache>
                <c:ptCount val="1"/>
                <c:pt idx="0">
                  <c:v>Financing out/(under) performance </c:v>
                </c:pt>
              </c:strCache>
            </c:strRef>
          </c:tx>
          <c:spPr>
            <a:ln w="28575" cap="rnd">
              <a:noFill/>
              <a:round/>
            </a:ln>
            <a:effectLst/>
          </c:spPr>
          <c:marker>
            <c:symbol val="triangle"/>
            <c:size val="7"/>
            <c:spPr>
              <a:solidFill>
                <a:schemeClr val="tx1"/>
              </a:solidFill>
              <a:ln w="9525">
                <a:noFill/>
              </a:ln>
              <a:effectLst/>
            </c:spPr>
          </c:marker>
          <c:cat>
            <c:strRef>
              <c:f>'Return on Regulatory Equity'!$C$5:$S$5</c:f>
              <c:strCache>
                <c:ptCount val="17"/>
                <c:pt idx="0">
                  <c:v>ANH</c:v>
                </c:pt>
                <c:pt idx="1">
                  <c:v>WSH</c:v>
                </c:pt>
                <c:pt idx="2">
                  <c:v>HDD</c:v>
                </c:pt>
                <c:pt idx="3">
                  <c:v>NES</c:v>
                </c:pt>
                <c:pt idx="4">
                  <c:v>SVE</c:v>
                </c:pt>
                <c:pt idx="5">
                  <c:v>SWB</c:v>
                </c:pt>
                <c:pt idx="6">
                  <c:v>SRN</c:v>
                </c:pt>
                <c:pt idx="7">
                  <c:v>TMS</c:v>
                </c:pt>
                <c:pt idx="8">
                  <c:v>UUW</c:v>
                </c:pt>
                <c:pt idx="9">
                  <c:v>WSX</c:v>
                </c:pt>
                <c:pt idx="10">
                  <c:v>YKY</c:v>
                </c:pt>
                <c:pt idx="11">
                  <c:v>AFW</c:v>
                </c:pt>
                <c:pt idx="12">
                  <c:v>BRL</c:v>
                </c:pt>
                <c:pt idx="13">
                  <c:v>PRT</c:v>
                </c:pt>
                <c:pt idx="14">
                  <c:v>SEW</c:v>
                </c:pt>
                <c:pt idx="15">
                  <c:v>SSC</c:v>
                </c:pt>
                <c:pt idx="16">
                  <c:v>SES</c:v>
                </c:pt>
              </c:strCache>
            </c:strRef>
          </c:cat>
          <c:val>
            <c:numRef>
              <c:f>'Return on Regulatory Equity'!$C$10:$S$10</c:f>
              <c:numCache>
                <c:formatCode>0.00%</c:formatCode>
                <c:ptCount val="17"/>
                <c:pt idx="0">
                  <c:v>-3.9141239999999997E-3</c:v>
                </c:pt>
                <c:pt idx="1">
                  <c:v>-1.0106510000000013E-3</c:v>
                </c:pt>
                <c:pt idx="2">
                  <c:v>0.15862064399999998</c:v>
                </c:pt>
                <c:pt idx="3">
                  <c:v>6.5815735999999986E-2</c:v>
                </c:pt>
                <c:pt idx="4">
                  <c:v>7.5817456999999991E-2</c:v>
                </c:pt>
                <c:pt idx="5">
                  <c:v>0.10218031080000001</c:v>
                </c:pt>
                <c:pt idx="6">
                  <c:v>-1.3711970000000004E-2</c:v>
                </c:pt>
                <c:pt idx="7">
                  <c:v>9.1343269999999976E-3</c:v>
                </c:pt>
                <c:pt idx="8">
                  <c:v>7.3178886999999998E-2</c:v>
                </c:pt>
                <c:pt idx="9">
                  <c:v>9.449006900000001E-2</c:v>
                </c:pt>
                <c:pt idx="10">
                  <c:v>1.9126778000000007E-2</c:v>
                </c:pt>
                <c:pt idx="11">
                  <c:v>-1.2668478220481984E-3</c:v>
                </c:pt>
                <c:pt idx="12">
                  <c:v>4.5045849999999998E-2</c:v>
                </c:pt>
                <c:pt idx="13">
                  <c:v>8.4376240000000012E-3</c:v>
                </c:pt>
                <c:pt idx="14">
                  <c:v>2.2087970999999998E-2</c:v>
                </c:pt>
                <c:pt idx="15">
                  <c:v>4.2597753999999995E-2</c:v>
                </c:pt>
                <c:pt idx="16">
                  <c:v>-1.3040629999999998E-2</c:v>
                </c:pt>
              </c:numCache>
            </c:numRef>
          </c:val>
          <c:smooth val="0"/>
          <c:extLst>
            <c:ext xmlns:c16="http://schemas.microsoft.com/office/drawing/2014/chart" uri="{C3380CC4-5D6E-409C-BE32-E72D297353CC}">
              <c16:uniqueId val="{00000003-FABD-41C1-AE54-B30AC0AE06F8}"/>
            </c:ext>
          </c:extLst>
        </c:ser>
        <c:dLbls>
          <c:showLegendKey val="0"/>
          <c:showVal val="0"/>
          <c:showCatName val="0"/>
          <c:showSerName val="0"/>
          <c:showPercent val="0"/>
          <c:showBubbleSize val="0"/>
        </c:dLbls>
        <c:marker val="1"/>
        <c:smooth val="0"/>
        <c:axId val="500188208"/>
        <c:axId val="414552352"/>
      </c:lineChart>
      <c:catAx>
        <c:axId val="50018820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2400000" spcFirstLastPara="1" vertOverflow="ellipsis"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14552352"/>
        <c:crosses val="autoZero"/>
        <c:auto val="1"/>
        <c:lblAlgn val="ctr"/>
        <c:lblOffset val="100"/>
        <c:noMultiLvlLbl val="0"/>
      </c:catAx>
      <c:valAx>
        <c:axId val="414552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500188208"/>
        <c:crosses val="autoZero"/>
        <c:crossBetween val="between"/>
      </c:valAx>
      <c:spPr>
        <a:noFill/>
        <a:ln>
          <a:noFill/>
        </a:ln>
        <a:effectLst/>
      </c:spPr>
    </c:plotArea>
    <c:legend>
      <c:legendPos val="b"/>
      <c:layout>
        <c:manualLayout>
          <c:xMode val="edge"/>
          <c:yMode val="edge"/>
          <c:x val="1.8693773324898076E-3"/>
          <c:y val="0.91841076932891208"/>
          <c:w val="0.9868080838352441"/>
          <c:h val="8.158923067108783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6</xdr:col>
      <xdr:colOff>576262</xdr:colOff>
      <xdr:row>17</xdr:row>
      <xdr:rowOff>31975</xdr:rowOff>
    </xdr:from>
    <xdr:to>
      <xdr:col>16</xdr:col>
      <xdr:colOff>494618</xdr:colOff>
      <xdr:row>30</xdr:row>
      <xdr:rowOff>77559</xdr:rowOff>
    </xdr:to>
    <xdr:pic>
      <xdr:nvPicPr>
        <xdr:cNvPr id="2" name="Picture 1">
          <a:extLst>
            <a:ext uri="{FF2B5EF4-FFF2-40B4-BE49-F238E27FC236}">
              <a16:creationId xmlns:a16="http://schemas.microsoft.com/office/drawing/2014/main" id="{66E03DEA-CFE0-C271-BC2C-2ACEFD6699A7}"/>
            </a:ext>
          </a:extLst>
        </xdr:cNvPr>
        <xdr:cNvPicPr>
          <a:picLocks noChangeAspect="1"/>
        </xdr:cNvPicPr>
      </xdr:nvPicPr>
      <xdr:blipFill>
        <a:blip xmlns:r="http://schemas.openxmlformats.org/officeDocument/2006/relationships" r:embed="rId1"/>
        <a:stretch>
          <a:fillRect/>
        </a:stretch>
      </xdr:blipFill>
      <xdr:spPr>
        <a:xfrm>
          <a:off x="9924369" y="4889725"/>
          <a:ext cx="10572749" cy="4082143"/>
        </a:xfrm>
        <a:prstGeom prst="rect">
          <a:avLst/>
        </a:prstGeom>
        <a:solidFill>
          <a:schemeClr val="bg1"/>
        </a:solidFill>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388705</xdr:colOff>
      <xdr:row>10</xdr:row>
      <xdr:rowOff>261096</xdr:rowOff>
    </xdr:from>
    <xdr:to>
      <xdr:col>19</xdr:col>
      <xdr:colOff>257735</xdr:colOff>
      <xdr:row>25</xdr:row>
      <xdr:rowOff>45942</xdr:rowOff>
    </xdr:to>
    <xdr:graphicFrame macro="">
      <xdr:nvGraphicFramePr>
        <xdr:cNvPr id="5" name="Chart 1">
          <a:extLst>
            <a:ext uri="{FF2B5EF4-FFF2-40B4-BE49-F238E27FC236}">
              <a16:creationId xmlns:a16="http://schemas.microsoft.com/office/drawing/2014/main" id="{19434526-310D-42DE-8316-4D51AD7A95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576262</xdr:colOff>
      <xdr:row>11</xdr:row>
      <xdr:rowOff>115275</xdr:rowOff>
    </xdr:from>
    <xdr:to>
      <xdr:col>13</xdr:col>
      <xdr:colOff>738188</xdr:colOff>
      <xdr:row>11</xdr:row>
      <xdr:rowOff>261936</xdr:rowOff>
    </xdr:to>
    <xdr:sp macro="" textlink="">
      <xdr:nvSpPr>
        <xdr:cNvPr id="51" name="Rectangle 2">
          <a:extLst>
            <a:ext uri="{FF2B5EF4-FFF2-40B4-BE49-F238E27FC236}">
              <a16:creationId xmlns:a16="http://schemas.microsoft.com/office/drawing/2014/main" id="{BCF23E6B-FE43-44BD-8EB2-48CC98626FFB}"/>
            </a:ext>
          </a:extLst>
        </xdr:cNvPr>
        <xdr:cNvSpPr/>
      </xdr:nvSpPr>
      <xdr:spPr>
        <a:xfrm>
          <a:off x="14899481" y="3258525"/>
          <a:ext cx="161926" cy="146661"/>
        </a:xfrm>
        <a:prstGeom prst="rect">
          <a:avLst/>
        </a:prstGeom>
        <a:solidFill>
          <a:srgbClr val="57A1D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900">
            <a:solidFill>
              <a:schemeClr val="tx1"/>
            </a:solidFill>
            <a:latin typeface="Krub" panose="00000500000000000000" pitchFamily="2" charset="-34"/>
            <a:cs typeface="Krub" panose="00000500000000000000" pitchFamily="2" charset="-34"/>
          </a:endParaRPr>
        </a:p>
      </xdr:txBody>
    </xdr:sp>
    <xdr:clientData/>
  </xdr:twoCellAnchor>
  <xdr:twoCellAnchor>
    <xdr:from>
      <xdr:col>16</xdr:col>
      <xdr:colOff>678414</xdr:colOff>
      <xdr:row>11</xdr:row>
      <xdr:rowOff>94242</xdr:rowOff>
    </xdr:from>
    <xdr:to>
      <xdr:col>19</xdr:col>
      <xdr:colOff>666750</xdr:colOff>
      <xdr:row>12</xdr:row>
      <xdr:rowOff>55628</xdr:rowOff>
    </xdr:to>
    <xdr:sp macro="" textlink="">
      <xdr:nvSpPr>
        <xdr:cNvPr id="44" name="TextBox 7">
          <a:extLst>
            <a:ext uri="{FF2B5EF4-FFF2-40B4-BE49-F238E27FC236}">
              <a16:creationId xmlns:a16="http://schemas.microsoft.com/office/drawing/2014/main" id="{1A15471B-8738-4757-B680-B08C9236A1F2}"/>
            </a:ext>
          </a:extLst>
        </xdr:cNvPr>
        <xdr:cNvSpPr txBox="1"/>
      </xdr:nvSpPr>
      <xdr:spPr>
        <a:xfrm>
          <a:off x="17359070" y="3237492"/>
          <a:ext cx="2345774" cy="247136"/>
        </a:xfrm>
        <a:prstGeom prst="rect">
          <a:avLst/>
        </a:prstGeom>
        <a:noFill/>
      </xdr:spPr>
      <xdr:txBody>
        <a:bodyPr wrap="square"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900">
              <a:solidFill>
                <a:schemeClr val="tx1"/>
              </a:solidFill>
              <a:latin typeface="Krub" panose="00000500000000000000" pitchFamily="2" charset="-34"/>
              <a:cs typeface="Krub" panose="00000500000000000000" pitchFamily="2" charset="-34"/>
            </a:rPr>
            <a:t>Tax credit</a:t>
          </a:r>
        </a:p>
      </xdr:txBody>
    </xdr:sp>
    <xdr:clientData/>
  </xdr:twoCellAnchor>
  <xdr:twoCellAnchor>
    <xdr:from>
      <xdr:col>13</xdr:col>
      <xdr:colOff>724620</xdr:colOff>
      <xdr:row>11</xdr:row>
      <xdr:rowOff>78922</xdr:rowOff>
    </xdr:from>
    <xdr:to>
      <xdr:col>16</xdr:col>
      <xdr:colOff>583163</xdr:colOff>
      <xdr:row>12</xdr:row>
      <xdr:rowOff>40308</xdr:rowOff>
    </xdr:to>
    <xdr:sp macro="" textlink="">
      <xdr:nvSpPr>
        <xdr:cNvPr id="45" name="TextBox 8">
          <a:extLst>
            <a:ext uri="{FF2B5EF4-FFF2-40B4-BE49-F238E27FC236}">
              <a16:creationId xmlns:a16="http://schemas.microsoft.com/office/drawing/2014/main" id="{0C6D6408-7CB1-40ED-9C6C-F01FE89CEB8D}"/>
            </a:ext>
          </a:extLst>
        </xdr:cNvPr>
        <xdr:cNvSpPr txBox="1"/>
      </xdr:nvSpPr>
      <xdr:spPr>
        <a:xfrm>
          <a:off x="15047839" y="3222172"/>
          <a:ext cx="2215980" cy="247136"/>
        </a:xfrm>
        <a:prstGeom prst="rect">
          <a:avLst/>
        </a:prstGeom>
        <a:noFill/>
      </xdr:spPr>
      <xdr:txBody>
        <a:bodyPr wrap="square"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900">
              <a:solidFill>
                <a:schemeClr val="tx1"/>
              </a:solidFill>
              <a:latin typeface="Krub" panose="00000500000000000000" pitchFamily="2" charset="-34"/>
              <a:cs typeface="Krub" panose="00000500000000000000" pitchFamily="2" charset="-34"/>
            </a:rPr>
            <a:t>Tax charge</a:t>
          </a:r>
        </a:p>
      </xdr:txBody>
    </xdr:sp>
    <xdr:clientData/>
  </xdr:twoCellAnchor>
  <xdr:twoCellAnchor>
    <xdr:from>
      <xdr:col>16</xdr:col>
      <xdr:colOff>523875</xdr:colOff>
      <xdr:row>11</xdr:row>
      <xdr:rowOff>107156</xdr:rowOff>
    </xdr:from>
    <xdr:to>
      <xdr:col>16</xdr:col>
      <xdr:colOff>690563</xdr:colOff>
      <xdr:row>11</xdr:row>
      <xdr:rowOff>266699</xdr:rowOff>
    </xdr:to>
    <xdr:sp macro="" textlink="">
      <xdr:nvSpPr>
        <xdr:cNvPr id="53" name="Rectangle 5">
          <a:extLst>
            <a:ext uri="{FF2B5EF4-FFF2-40B4-BE49-F238E27FC236}">
              <a16:creationId xmlns:a16="http://schemas.microsoft.com/office/drawing/2014/main" id="{C2D55B0F-6CEA-43D7-99BC-4D1489060185}"/>
            </a:ext>
          </a:extLst>
        </xdr:cNvPr>
        <xdr:cNvSpPr/>
      </xdr:nvSpPr>
      <xdr:spPr>
        <a:xfrm>
          <a:off x="17204531" y="3250406"/>
          <a:ext cx="166688" cy="159543"/>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9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776289</xdr:colOff>
      <xdr:row>13</xdr:row>
      <xdr:rowOff>16668</xdr:rowOff>
    </xdr:from>
    <xdr:to>
      <xdr:col>19</xdr:col>
      <xdr:colOff>747714</xdr:colOff>
      <xdr:row>28</xdr:row>
      <xdr:rowOff>69057</xdr:rowOff>
    </xdr:to>
    <xdr:graphicFrame macro="">
      <xdr:nvGraphicFramePr>
        <xdr:cNvPr id="12" name="Chart 1">
          <a:extLst>
            <a:ext uri="{FF2B5EF4-FFF2-40B4-BE49-F238E27FC236}">
              <a16:creationId xmlns:a16="http://schemas.microsoft.com/office/drawing/2014/main" id="{9B5B6757-E9B2-4CBD-9C0B-E5E440CCB0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0.54643</cdr:x>
      <cdr:y>0.06659</cdr:y>
    </cdr:from>
    <cdr:to>
      <cdr:x>0.62878</cdr:x>
      <cdr:y>0.29489</cdr:y>
    </cdr:to>
    <cdr:sp macro="" textlink="">
      <cdr:nvSpPr>
        <cdr:cNvPr id="2" name="TextBox 1">
          <a:extLst xmlns:a="http://schemas.openxmlformats.org/drawingml/2006/main">
            <a:ext uri="{FF2B5EF4-FFF2-40B4-BE49-F238E27FC236}">
              <a16:creationId xmlns:a16="http://schemas.microsoft.com/office/drawing/2014/main" id="{D7D91A0C-9C07-4E17-185C-45CBD3A6DA76}"/>
            </a:ext>
          </a:extLst>
        </cdr:cNvPr>
        <cdr:cNvSpPr txBox="1"/>
      </cdr:nvSpPr>
      <cdr:spPr>
        <a:xfrm xmlns:a="http://schemas.openxmlformats.org/drawingml/2006/main">
          <a:off x="6067425" y="2667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0.50161</cdr:x>
      <cdr:y>0.0327</cdr:y>
    </cdr:from>
    <cdr:to>
      <cdr:x>0.57131</cdr:x>
      <cdr:y>0.08621</cdr:y>
    </cdr:to>
    <cdr:sp macro="" textlink="">
      <cdr:nvSpPr>
        <cdr:cNvPr id="3" name="TextBox 2">
          <a:extLst xmlns:a="http://schemas.openxmlformats.org/drawingml/2006/main">
            <a:ext uri="{FF2B5EF4-FFF2-40B4-BE49-F238E27FC236}">
              <a16:creationId xmlns:a16="http://schemas.microsoft.com/office/drawing/2014/main" id="{C5EFD8ED-B188-DD71-BE8C-204BDBC4C053}"/>
            </a:ext>
          </a:extLst>
        </cdr:cNvPr>
        <cdr:cNvSpPr txBox="1"/>
      </cdr:nvSpPr>
      <cdr:spPr>
        <a:xfrm xmlns:a="http://schemas.openxmlformats.org/drawingml/2006/main">
          <a:off x="5569744" y="130969"/>
          <a:ext cx="773906" cy="21431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000">
              <a:latin typeface="Krub" panose="00000500000000000000" pitchFamily="2" charset="-34"/>
              <a:cs typeface="Krub" panose="00000500000000000000" pitchFamily="2" charset="-34"/>
            </a:rPr>
            <a:t>£442.1m	</a:t>
          </a:r>
        </a:p>
      </cdr:txBody>
    </cdr:sp>
  </cdr:relSizeAnchor>
</c:userShapes>
</file>

<file path=xl/drawings/drawing13.xml><?xml version="1.0" encoding="utf-8"?>
<xdr:wsDr xmlns:xdr="http://schemas.openxmlformats.org/drawingml/2006/spreadsheetDrawing" xmlns:a="http://schemas.openxmlformats.org/drawingml/2006/main">
  <xdr:twoCellAnchor>
    <xdr:from>
      <xdr:col>4</xdr:col>
      <xdr:colOff>464344</xdr:colOff>
      <xdr:row>29</xdr:row>
      <xdr:rowOff>192879</xdr:rowOff>
    </xdr:from>
    <xdr:to>
      <xdr:col>18</xdr:col>
      <xdr:colOff>314324</xdr:colOff>
      <xdr:row>43</xdr:row>
      <xdr:rowOff>247648</xdr:rowOff>
    </xdr:to>
    <xdr:graphicFrame macro="">
      <xdr:nvGraphicFramePr>
        <xdr:cNvPr id="71" name="Chart 70">
          <a:extLst>
            <a:ext uri="{FF2B5EF4-FFF2-40B4-BE49-F238E27FC236}">
              <a16:creationId xmlns:a16="http://schemas.microsoft.com/office/drawing/2014/main" id="{BA95D835-F4A5-6F09-17EA-2CDD810D11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9523</xdr:colOff>
      <xdr:row>44</xdr:row>
      <xdr:rowOff>9524</xdr:rowOff>
    </xdr:from>
    <xdr:to>
      <xdr:col>20</xdr:col>
      <xdr:colOff>13608</xdr:colOff>
      <xdr:row>61</xdr:row>
      <xdr:rowOff>154441</xdr:rowOff>
    </xdr:to>
    <xdr:graphicFrame macro="">
      <xdr:nvGraphicFramePr>
        <xdr:cNvPr id="71" name="Chart 5">
          <a:extLst>
            <a:ext uri="{FF2B5EF4-FFF2-40B4-BE49-F238E27FC236}">
              <a16:creationId xmlns:a16="http://schemas.microsoft.com/office/drawing/2014/main" id="{D146A21A-29BC-4693-AB23-50CEDEF4BE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45583</xdr:colOff>
      <xdr:row>37</xdr:row>
      <xdr:rowOff>27213</xdr:rowOff>
    </xdr:from>
    <xdr:to>
      <xdr:col>20</xdr:col>
      <xdr:colOff>59190</xdr:colOff>
      <xdr:row>53</xdr:row>
      <xdr:rowOff>27214</xdr:rowOff>
    </xdr:to>
    <xdr:graphicFrame macro="">
      <xdr:nvGraphicFramePr>
        <xdr:cNvPr id="3" name="Chart 1">
          <a:extLst>
            <a:ext uri="{FF2B5EF4-FFF2-40B4-BE49-F238E27FC236}">
              <a16:creationId xmlns:a16="http://schemas.microsoft.com/office/drawing/2014/main" id="{B4C23910-C2EA-44DC-B5C6-507F72ED79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13608</xdr:colOff>
      <xdr:row>26</xdr:row>
      <xdr:rowOff>9522</xdr:rowOff>
    </xdr:from>
    <xdr:to>
      <xdr:col>20</xdr:col>
      <xdr:colOff>18369</xdr:colOff>
      <xdr:row>40</xdr:row>
      <xdr:rowOff>59190</xdr:rowOff>
    </xdr:to>
    <xdr:graphicFrame macro="">
      <xdr:nvGraphicFramePr>
        <xdr:cNvPr id="45" name="Chart 5">
          <a:extLst>
            <a:ext uri="{FF2B5EF4-FFF2-40B4-BE49-F238E27FC236}">
              <a16:creationId xmlns:a16="http://schemas.microsoft.com/office/drawing/2014/main" id="{BCD83869-9DBC-49A4-9585-078B3D21AB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9525</xdr:colOff>
      <xdr:row>30</xdr:row>
      <xdr:rowOff>276905</xdr:rowOff>
    </xdr:from>
    <xdr:to>
      <xdr:col>20</xdr:col>
      <xdr:colOff>13607</xdr:colOff>
      <xdr:row>47</xdr:row>
      <xdr:rowOff>217714</xdr:rowOff>
    </xdr:to>
    <xdr:graphicFrame macro="">
      <xdr:nvGraphicFramePr>
        <xdr:cNvPr id="2" name="Chart 16">
          <a:extLst>
            <a:ext uri="{FF2B5EF4-FFF2-40B4-BE49-F238E27FC236}">
              <a16:creationId xmlns:a16="http://schemas.microsoft.com/office/drawing/2014/main" id="{437DE444-34B1-4791-B0CE-5469FE1F4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453454</xdr:colOff>
      <xdr:row>17</xdr:row>
      <xdr:rowOff>156338</xdr:rowOff>
    </xdr:from>
    <xdr:to>
      <xdr:col>18</xdr:col>
      <xdr:colOff>300035</xdr:colOff>
      <xdr:row>41</xdr:row>
      <xdr:rowOff>678</xdr:rowOff>
    </xdr:to>
    <xdr:graphicFrame macro="">
      <xdr:nvGraphicFramePr>
        <xdr:cNvPr id="9" name="Chart 1">
          <a:extLst>
            <a:ext uri="{FF2B5EF4-FFF2-40B4-BE49-F238E27FC236}">
              <a16:creationId xmlns:a16="http://schemas.microsoft.com/office/drawing/2014/main" id="{221A041A-9CB8-4747-BD70-8A3CC65735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190500</xdr:colOff>
      <xdr:row>24</xdr:row>
      <xdr:rowOff>39119</xdr:rowOff>
    </xdr:from>
    <xdr:to>
      <xdr:col>19</xdr:col>
      <xdr:colOff>312964</xdr:colOff>
      <xdr:row>39</xdr:row>
      <xdr:rowOff>13607</xdr:rowOff>
    </xdr:to>
    <xdr:graphicFrame macro="">
      <xdr:nvGraphicFramePr>
        <xdr:cNvPr id="36" name="Chart 1">
          <a:extLst>
            <a:ext uri="{FF2B5EF4-FFF2-40B4-BE49-F238E27FC236}">
              <a16:creationId xmlns:a16="http://schemas.microsoft.com/office/drawing/2014/main" id="{E67DB23C-7C83-472B-300B-D3A4986866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3885648</xdr:colOff>
      <xdr:row>28</xdr:row>
      <xdr:rowOff>92937</xdr:rowOff>
    </xdr:from>
    <xdr:to>
      <xdr:col>18</xdr:col>
      <xdr:colOff>754855</xdr:colOff>
      <xdr:row>46</xdr:row>
      <xdr:rowOff>126205</xdr:rowOff>
    </xdr:to>
    <xdr:graphicFrame macro="">
      <xdr:nvGraphicFramePr>
        <xdr:cNvPr id="4" name="Chart 1">
          <a:extLst>
            <a:ext uri="{FF2B5EF4-FFF2-40B4-BE49-F238E27FC236}">
              <a16:creationId xmlns:a16="http://schemas.microsoft.com/office/drawing/2014/main" id="{ACAFFD39-C98E-4580-89FE-CE6572B2E2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18</xdr:row>
      <xdr:rowOff>276902</xdr:rowOff>
    </xdr:from>
    <xdr:to>
      <xdr:col>6</xdr:col>
      <xdr:colOff>102536</xdr:colOff>
      <xdr:row>31</xdr:row>
      <xdr:rowOff>274914</xdr:rowOff>
    </xdr:to>
    <xdr:graphicFrame macro="">
      <xdr:nvGraphicFramePr>
        <xdr:cNvPr id="8" name="Chart 3">
          <a:extLst>
            <a:ext uri="{FF2B5EF4-FFF2-40B4-BE49-F238E27FC236}">
              <a16:creationId xmlns:a16="http://schemas.microsoft.com/office/drawing/2014/main" id="{D3BA4487-1425-46A8-9FC3-637AA257FB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162604</xdr:colOff>
      <xdr:row>18</xdr:row>
      <xdr:rowOff>268058</xdr:rowOff>
    </xdr:from>
    <xdr:to>
      <xdr:col>14</xdr:col>
      <xdr:colOff>582866</xdr:colOff>
      <xdr:row>31</xdr:row>
      <xdr:rowOff>261308</xdr:rowOff>
    </xdr:to>
    <xdr:graphicFrame macro="">
      <xdr:nvGraphicFramePr>
        <xdr:cNvPr id="11" name="Chart 4">
          <a:extLst>
            <a:ext uri="{FF2B5EF4-FFF2-40B4-BE49-F238E27FC236}">
              <a16:creationId xmlns:a16="http://schemas.microsoft.com/office/drawing/2014/main" id="{B89DE248-FE53-B989-31F1-C1262300C8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486113</xdr:colOff>
      <xdr:row>18</xdr:row>
      <xdr:rowOff>285748</xdr:rowOff>
    </xdr:from>
    <xdr:to>
      <xdr:col>23</xdr:col>
      <xdr:colOff>30756</xdr:colOff>
      <xdr:row>31</xdr:row>
      <xdr:rowOff>278998</xdr:rowOff>
    </xdr:to>
    <xdr:graphicFrame macro="">
      <xdr:nvGraphicFramePr>
        <xdr:cNvPr id="6" name="Chart 5">
          <a:extLst>
            <a:ext uri="{FF2B5EF4-FFF2-40B4-BE49-F238E27FC236}">
              <a16:creationId xmlns:a16="http://schemas.microsoft.com/office/drawing/2014/main" id="{2F71EAB8-B8AB-B117-4D0A-2131E01AED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400728</xdr:colOff>
      <xdr:row>42</xdr:row>
      <xdr:rowOff>271801</xdr:rowOff>
    </xdr:from>
    <xdr:to>
      <xdr:col>15</xdr:col>
      <xdr:colOff>372154</xdr:colOff>
      <xdr:row>55</xdr:row>
      <xdr:rowOff>176553</xdr:rowOff>
    </xdr:to>
    <xdr:graphicFrame macro="">
      <xdr:nvGraphicFramePr>
        <xdr:cNvPr id="7" name="Chart 6">
          <a:extLst>
            <a:ext uri="{FF2B5EF4-FFF2-40B4-BE49-F238E27FC236}">
              <a16:creationId xmlns:a16="http://schemas.microsoft.com/office/drawing/2014/main" id="{DA38A660-17D8-DAE9-D463-FCA2B79D53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fwat-my.sharepoint.com/personal/victoria_aweh_ofwat_gov_uk/Documents/Desktop/20231019%20MFR_2022-23_Data.xlsx" TargetMode="External"/><Relationship Id="rId1" Type="http://schemas.openxmlformats.org/officeDocument/2006/relationships/externalLinkPath" Target="/personal/victoria_aweh_ofwat_gov_uk/Documents/Desktop/20231019%20MFR_2022-23_Dat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fwat.sharepoint.com/sites/ofw-po-financialresilience/Financial%20Resilience%20EDRMS/APR%20related%20work/Financial%20Monitoring%20Report%20(FMR)/2022-23/DRAFT%20publication%20version%20MFR%202022-23.xlsx" TargetMode="External"/><Relationship Id="rId1" Type="http://schemas.openxmlformats.org/officeDocument/2006/relationships/externalLinkPath" Target="/sites/ofw-po-financialresilience/Financial%20Resilience%20EDRMS/APR%20related%20work/Financial%20Monitoring%20Report%20(FMR)/2022-23/DRAFT%20publication%20version%20MFR%202022-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ofwat-my.sharepoint.com/personal/victoria_aweh_ofwat_gov_uk/Documents/Documents/VA%20MFR%202022-23%20Live%20version.xlsx" TargetMode="External"/><Relationship Id="rId1" Type="http://schemas.openxmlformats.org/officeDocument/2006/relationships/externalLinkPath" Target="/personal/victoria_aweh_ofwat_gov_uk/Documents/Documents/VA%20MFR%202022-23%20Live%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Key Metrics"/>
      <sheetName val="Credit Ratings"/>
      <sheetName val="Post yearend rating changes"/>
      <sheetName val="Borrowings"/>
      <sheetName val="Regulatory Gearing"/>
      <sheetName val="Indicative Weighted Av Int.Rate"/>
      <sheetName val="Debt Maturity"/>
      <sheetName val="FFO to Net Debt"/>
      <sheetName val="AICR"/>
      <sheetName val="Retail Margin"/>
      <sheetName val="RoRE"/>
      <sheetName val="Effective Tax Rate"/>
      <sheetName val="Swaps"/>
      <sheetName val="DB Pension Scheme"/>
      <sheetName val="Dividend Yield"/>
    </sheetNames>
    <sheetDataSet>
      <sheetData sheetId="0"/>
      <sheetData sheetId="1"/>
      <sheetData sheetId="2"/>
      <sheetData sheetId="3"/>
      <sheetData sheetId="4">
        <row r="6">
          <cell r="AI6" t="str">
            <v>ANH</v>
          </cell>
        </row>
        <row r="7">
          <cell r="AI7" t="str">
            <v>WSH</v>
          </cell>
        </row>
        <row r="8">
          <cell r="AI8" t="str">
            <v>HDD</v>
          </cell>
        </row>
        <row r="9">
          <cell r="AI9" t="str">
            <v>NES</v>
          </cell>
        </row>
        <row r="10">
          <cell r="AI10" t="str">
            <v>SVE</v>
          </cell>
        </row>
        <row r="11">
          <cell r="AI11" t="str">
            <v>SWB</v>
          </cell>
        </row>
        <row r="12">
          <cell r="AI12" t="str">
            <v>SRN</v>
          </cell>
        </row>
        <row r="13">
          <cell r="AI13" t="str">
            <v>TMS</v>
          </cell>
        </row>
        <row r="14">
          <cell r="AI14" t="str">
            <v>UUW</v>
          </cell>
        </row>
        <row r="15">
          <cell r="AI15" t="str">
            <v>WSX</v>
          </cell>
        </row>
        <row r="16">
          <cell r="AI16" t="str">
            <v>YKY</v>
          </cell>
        </row>
        <row r="17">
          <cell r="AI17" t="str">
            <v>AFW</v>
          </cell>
        </row>
        <row r="18">
          <cell r="AI18" t="str">
            <v>BRL</v>
          </cell>
        </row>
        <row r="19">
          <cell r="AI19" t="str">
            <v>PRT</v>
          </cell>
        </row>
        <row r="20">
          <cell r="AI20" t="str">
            <v>SEW</v>
          </cell>
        </row>
        <row r="21">
          <cell r="AI21" t="str">
            <v>SSC</v>
          </cell>
        </row>
        <row r="22">
          <cell r="AI22" t="str">
            <v>SES</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bon to rag"/>
      <sheetName val="Data"/>
      <sheetName val="Additional Comments"/>
      <sheetName val="Key metric summary"/>
      <sheetName val="Contents"/>
      <sheetName val="bons in use in cut version"/>
      <sheetName val="1"/>
      <sheetName val="lowest credit rating calc"/>
      <sheetName val="2"/>
      <sheetName val="3"/>
      <sheetName val="4"/>
      <sheetName val="5"/>
      <sheetName val="6"/>
      <sheetName val="7"/>
      <sheetName val="8"/>
      <sheetName val="9"/>
      <sheetName val="10"/>
      <sheetName val="11"/>
      <sheetName val="12"/>
      <sheetName val="13"/>
      <sheetName val="14"/>
    </sheetNames>
    <sheetDataSet>
      <sheetData sheetId="0" refreshError="1"/>
      <sheetData sheetId="1">
        <row r="3">
          <cell r="D3" t="str">
            <v>All</v>
          </cell>
        </row>
      </sheetData>
      <sheetData sheetId="2">
        <row r="4">
          <cell r="G4" t="str">
            <v>Acronym</v>
          </cell>
        </row>
      </sheetData>
      <sheetData sheetId="3" refreshError="1"/>
      <sheetData sheetId="4" refreshError="1"/>
      <sheetData sheetId="5" refreshError="1"/>
      <sheetData sheetId="6" refreshError="1"/>
      <sheetData sheetId="7" refreshError="1"/>
      <sheetData sheetId="8" refreshError="1"/>
      <sheetData sheetId="9" refreshError="1"/>
      <sheetData sheetId="10">
        <row r="16">
          <cell r="CO16" t="str">
            <v>labels</v>
          </cell>
        </row>
        <row r="17">
          <cell r="CN17" t="str">
            <v>ANH</v>
          </cell>
          <cell r="CO17">
            <v>-0.1</v>
          </cell>
          <cell r="CP17">
            <v>1.5</v>
          </cell>
        </row>
        <row r="18">
          <cell r="CN18" t="str">
            <v>WSH</v>
          </cell>
          <cell r="CO18">
            <v>-0.1</v>
          </cell>
          <cell r="CP18">
            <v>4.5</v>
          </cell>
        </row>
        <row r="19">
          <cell r="CN19" t="str">
            <v>HDD</v>
          </cell>
          <cell r="CO19">
            <v>-0.1</v>
          </cell>
          <cell r="CP19">
            <v>7.5</v>
          </cell>
        </row>
        <row r="20">
          <cell r="CN20" t="str">
            <v>NES</v>
          </cell>
          <cell r="CO20">
            <v>-0.1</v>
          </cell>
          <cell r="CP20">
            <v>10.5</v>
          </cell>
        </row>
        <row r="21">
          <cell r="CN21" t="str">
            <v>SVE</v>
          </cell>
          <cell r="CO21">
            <v>-0.1</v>
          </cell>
          <cell r="CP21">
            <v>13.5</v>
          </cell>
        </row>
        <row r="22">
          <cell r="CO22">
            <v>-0.1</v>
          </cell>
          <cell r="CP22">
            <v>16.5</v>
          </cell>
        </row>
        <row r="23">
          <cell r="CN23" t="str">
            <v>SRN</v>
          </cell>
          <cell r="CO23">
            <v>-0.1</v>
          </cell>
          <cell r="CP23">
            <v>19.5</v>
          </cell>
        </row>
        <row r="24">
          <cell r="CN24" t="str">
            <v>TMS</v>
          </cell>
          <cell r="CO24">
            <v>-0.1</v>
          </cell>
          <cell r="CP24">
            <v>22.5</v>
          </cell>
        </row>
        <row r="25">
          <cell r="CN25" t="str">
            <v>UUW</v>
          </cell>
          <cell r="CO25">
            <v>-0.1</v>
          </cell>
          <cell r="CP25">
            <v>25.5</v>
          </cell>
        </row>
        <row r="26">
          <cell r="CN26" t="str">
            <v>WSX</v>
          </cell>
          <cell r="CO26">
            <v>-0.1</v>
          </cell>
          <cell r="CP26">
            <v>28.5</v>
          </cell>
        </row>
        <row r="27">
          <cell r="CN27" t="str">
            <v>YKY</v>
          </cell>
          <cell r="CO27">
            <v>-0.1</v>
          </cell>
          <cell r="CP27">
            <v>31.5</v>
          </cell>
        </row>
        <row r="28">
          <cell r="CN28" t="str">
            <v>AFW</v>
          </cell>
          <cell r="CO28">
            <v>-0.1</v>
          </cell>
          <cell r="CP28">
            <v>34.5</v>
          </cell>
        </row>
        <row r="29">
          <cell r="CN29" t="str">
            <v>BRL</v>
          </cell>
          <cell r="CO29">
            <v>-0.1</v>
          </cell>
          <cell r="CP29">
            <v>37.5</v>
          </cell>
        </row>
        <row r="30">
          <cell r="CN30" t="str">
            <v>PRT</v>
          </cell>
          <cell r="CO30">
            <v>-0.1</v>
          </cell>
          <cell r="CP30">
            <v>40.5</v>
          </cell>
        </row>
        <row r="31">
          <cell r="CN31" t="str">
            <v>SEW</v>
          </cell>
          <cell r="CO31">
            <v>-0.1</v>
          </cell>
          <cell r="CP31">
            <v>43.5</v>
          </cell>
        </row>
        <row r="32">
          <cell r="CN32" t="str">
            <v>SSC</v>
          </cell>
          <cell r="CO32">
            <v>-0.1</v>
          </cell>
          <cell r="CP32">
            <v>46.5</v>
          </cell>
        </row>
        <row r="33">
          <cell r="CN33" t="str">
            <v>SES</v>
          </cell>
          <cell r="CO33">
            <v>-0.1</v>
          </cell>
          <cell r="CP33">
            <v>49.5</v>
          </cell>
        </row>
        <row r="38">
          <cell r="CO38">
            <v>0</v>
          </cell>
          <cell r="CP38">
            <v>3</v>
          </cell>
        </row>
        <row r="39">
          <cell r="CO39">
            <v>0</v>
          </cell>
          <cell r="CP39">
            <v>6</v>
          </cell>
        </row>
        <row r="40">
          <cell r="CO40">
            <v>0</v>
          </cell>
          <cell r="CP40">
            <v>9</v>
          </cell>
        </row>
        <row r="41">
          <cell r="CO41">
            <v>0</v>
          </cell>
          <cell r="CP41">
            <v>12</v>
          </cell>
        </row>
        <row r="42">
          <cell r="CO42">
            <v>0</v>
          </cell>
          <cell r="CP42">
            <v>15</v>
          </cell>
        </row>
        <row r="43">
          <cell r="CO43">
            <v>0</v>
          </cell>
          <cell r="CP43">
            <v>18</v>
          </cell>
        </row>
        <row r="44">
          <cell r="CO44">
            <v>0</v>
          </cell>
          <cell r="CP44">
            <v>21</v>
          </cell>
        </row>
        <row r="45">
          <cell r="CO45">
            <v>0</v>
          </cell>
          <cell r="CP45">
            <v>24</v>
          </cell>
        </row>
        <row r="46">
          <cell r="CO46">
            <v>0</v>
          </cell>
          <cell r="CP46">
            <v>27</v>
          </cell>
        </row>
        <row r="47">
          <cell r="CO47">
            <v>0</v>
          </cell>
          <cell r="CP47">
            <v>30</v>
          </cell>
        </row>
        <row r="48">
          <cell r="CO48">
            <v>0</v>
          </cell>
          <cell r="CP48">
            <v>33</v>
          </cell>
        </row>
        <row r="49">
          <cell r="CO49">
            <v>0</v>
          </cell>
          <cell r="CP49">
            <v>36</v>
          </cell>
        </row>
        <row r="50">
          <cell r="CO50">
            <v>0</v>
          </cell>
          <cell r="CP50">
            <v>39</v>
          </cell>
        </row>
        <row r="51">
          <cell r="CO51">
            <v>0</v>
          </cell>
          <cell r="CP51">
            <v>42</v>
          </cell>
        </row>
        <row r="52">
          <cell r="CO52">
            <v>0</v>
          </cell>
          <cell r="CP52">
            <v>45</v>
          </cell>
        </row>
        <row r="53">
          <cell r="CO53">
            <v>0</v>
          </cell>
          <cell r="CP53">
            <v>48</v>
          </cell>
        </row>
        <row r="54">
          <cell r="CO54">
            <v>0</v>
          </cell>
          <cell r="CP54">
            <v>51</v>
          </cell>
        </row>
      </sheetData>
      <sheetData sheetId="11" refreshError="1"/>
      <sheetData sheetId="12" refreshError="1"/>
      <sheetData sheetId="13">
        <row r="14">
          <cell r="BF14" t="str">
            <v>labels</v>
          </cell>
        </row>
        <row r="15">
          <cell r="BE15" t="str">
            <v>ANH</v>
          </cell>
          <cell r="BF15">
            <v>0</v>
          </cell>
          <cell r="BG15">
            <v>1.5</v>
          </cell>
        </row>
        <row r="16">
          <cell r="BE16" t="str">
            <v>WSH</v>
          </cell>
          <cell r="BF16">
            <v>0</v>
          </cell>
          <cell r="BG16">
            <v>4.5</v>
          </cell>
        </row>
        <row r="17">
          <cell r="BE17" t="str">
            <v>HDD</v>
          </cell>
          <cell r="BF17">
            <v>0</v>
          </cell>
          <cell r="BG17">
            <v>7.5</v>
          </cell>
        </row>
        <row r="18">
          <cell r="BE18" t="str">
            <v>NES</v>
          </cell>
          <cell r="BF18">
            <v>0</v>
          </cell>
          <cell r="BG18">
            <v>10.5</v>
          </cell>
        </row>
        <row r="19">
          <cell r="BE19" t="str">
            <v>SVE</v>
          </cell>
          <cell r="BF19">
            <v>0</v>
          </cell>
          <cell r="BG19">
            <v>13.5</v>
          </cell>
        </row>
        <row r="20">
          <cell r="BF20">
            <v>0</v>
          </cell>
          <cell r="BG20">
            <v>16.5</v>
          </cell>
        </row>
        <row r="21">
          <cell r="BE21" t="str">
            <v>SRN</v>
          </cell>
          <cell r="BF21">
            <v>0</v>
          </cell>
          <cell r="BG21">
            <v>19.5</v>
          </cell>
        </row>
        <row r="22">
          <cell r="BE22" t="str">
            <v>TMS</v>
          </cell>
          <cell r="BF22">
            <v>0</v>
          </cell>
          <cell r="BG22">
            <v>22.5</v>
          </cell>
        </row>
        <row r="23">
          <cell r="BE23" t="str">
            <v>UUW</v>
          </cell>
          <cell r="BF23">
            <v>0</v>
          </cell>
          <cell r="BG23">
            <v>25.5</v>
          </cell>
        </row>
        <row r="24">
          <cell r="BE24" t="str">
            <v>WSX</v>
          </cell>
          <cell r="BF24">
            <v>0</v>
          </cell>
          <cell r="BG24">
            <v>28.5</v>
          </cell>
        </row>
        <row r="25">
          <cell r="BE25" t="str">
            <v>YKY</v>
          </cell>
          <cell r="BF25">
            <v>0</v>
          </cell>
          <cell r="BG25">
            <v>31.5</v>
          </cell>
        </row>
        <row r="26">
          <cell r="BE26" t="str">
            <v>AFW</v>
          </cell>
          <cell r="BF26">
            <v>0</v>
          </cell>
          <cell r="BG26">
            <v>34.5</v>
          </cell>
        </row>
        <row r="27">
          <cell r="BE27" t="str">
            <v>BRL</v>
          </cell>
          <cell r="BF27">
            <v>0</v>
          </cell>
          <cell r="BG27">
            <v>37.5</v>
          </cell>
        </row>
        <row r="28">
          <cell r="BE28" t="str">
            <v>PRT</v>
          </cell>
          <cell r="BF28">
            <v>0</v>
          </cell>
          <cell r="BG28">
            <v>40.5</v>
          </cell>
        </row>
        <row r="29">
          <cell r="BE29" t="str">
            <v>SEW</v>
          </cell>
          <cell r="BF29">
            <v>0</v>
          </cell>
          <cell r="BG29">
            <v>43.5</v>
          </cell>
        </row>
        <row r="30">
          <cell r="BE30" t="str">
            <v>SSC</v>
          </cell>
          <cell r="BF30">
            <v>0</v>
          </cell>
          <cell r="BG30">
            <v>46.5</v>
          </cell>
        </row>
        <row r="31">
          <cell r="BE31" t="str">
            <v>SES</v>
          </cell>
          <cell r="BF31">
            <v>0</v>
          </cell>
          <cell r="BG31">
            <v>49.5</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tive weighted"/>
      <sheetName val="errors &amp; corrections to make"/>
      <sheetName val="MFR notes"/>
      <sheetName val="Cover"/>
      <sheetName val="CLEAR_SHEET"/>
      <sheetName val="markschanges"/>
      <sheetName val="bon to rag"/>
      <sheetName val="F_Inputs"/>
      <sheetName val="Data"/>
      <sheetName val="bonscmbined"/>
      <sheetName val="frbons"/>
      <sheetName val="nonfrinput"/>
      <sheetName val="extra bits for sheet 7"/>
      <sheetName val="3rd batch changes"/>
      <sheetName val="Key metric summary"/>
      <sheetName val="Contents"/>
      <sheetName val="4Hchecks"/>
      <sheetName val="lowest credit rating calc"/>
      <sheetName val="1"/>
      <sheetName val="2"/>
      <sheetName val="3"/>
      <sheetName val="3 (2)"/>
      <sheetName val="4"/>
      <sheetName val="5"/>
      <sheetName val="Indicative Weighted Chart"/>
      <sheetName val="6"/>
      <sheetName val="7(old)"/>
      <sheetName val="7 (new)"/>
      <sheetName val="8"/>
      <sheetName val="9"/>
      <sheetName val="10"/>
      <sheetName val="11"/>
      <sheetName val="12"/>
      <sheetName val="13"/>
      <sheetName val="14"/>
      <sheetName val="15"/>
      <sheetName val="16"/>
      <sheetName val="17"/>
      <sheetName val="18"/>
      <sheetName val="19"/>
      <sheetName val="20"/>
      <sheetName val="21"/>
      <sheetName val="4h comparison"/>
      <sheetName val="4H-2020.21"/>
      <sheetName val="4H-2021.22"/>
      <sheetName val="4H-2022.23"/>
      <sheetName val="governance map"/>
      <sheetName val="governance map mfr"/>
    </sheetNames>
    <sheetDataSet>
      <sheetData sheetId="0">
        <row r="16">
          <cell r="CK16" t="str">
            <v>labels</v>
          </cell>
        </row>
        <row r="17">
          <cell r="B17" t="str">
            <v>ANH</v>
          </cell>
          <cell r="CJ17" t="str">
            <v>ANH</v>
          </cell>
          <cell r="CK17">
            <v>0</v>
          </cell>
          <cell r="CL17">
            <v>1.5</v>
          </cell>
        </row>
        <row r="18">
          <cell r="B18" t="str">
            <v>WSH</v>
          </cell>
          <cell r="CJ18" t="str">
            <v>WSH</v>
          </cell>
          <cell r="CK18">
            <v>0</v>
          </cell>
          <cell r="CL18">
            <v>4.5</v>
          </cell>
        </row>
        <row r="19">
          <cell r="B19" t="str">
            <v>HDD</v>
          </cell>
          <cell r="CJ19" t="str">
            <v>HDD</v>
          </cell>
          <cell r="CK19">
            <v>0</v>
          </cell>
          <cell r="CL19">
            <v>7.5</v>
          </cell>
        </row>
        <row r="20">
          <cell r="B20" t="str">
            <v>NES</v>
          </cell>
          <cell r="CJ20" t="str">
            <v>NES</v>
          </cell>
          <cell r="CK20">
            <v>0</v>
          </cell>
          <cell r="CL20">
            <v>10.5</v>
          </cell>
        </row>
        <row r="21">
          <cell r="B21" t="str">
            <v>SVE</v>
          </cell>
          <cell r="CJ21" t="str">
            <v>SVE</v>
          </cell>
          <cell r="CK21">
            <v>0</v>
          </cell>
          <cell r="CL21">
            <v>13.5</v>
          </cell>
        </row>
        <row r="22">
          <cell r="B22" t="str">
            <v>SWB</v>
          </cell>
          <cell r="CK22">
            <v>0</v>
          </cell>
          <cell r="CL22">
            <v>16.5</v>
          </cell>
        </row>
        <row r="23">
          <cell r="B23" t="str">
            <v>SRN</v>
          </cell>
          <cell r="CJ23" t="str">
            <v>SRN</v>
          </cell>
          <cell r="CK23">
            <v>0</v>
          </cell>
          <cell r="CL23">
            <v>19.5</v>
          </cell>
        </row>
        <row r="24">
          <cell r="B24" t="str">
            <v>TMS</v>
          </cell>
          <cell r="CJ24" t="str">
            <v>TMS</v>
          </cell>
          <cell r="CK24">
            <v>0</v>
          </cell>
          <cell r="CL24">
            <v>22.5</v>
          </cell>
        </row>
        <row r="25">
          <cell r="B25" t="str">
            <v>UUW</v>
          </cell>
          <cell r="CJ25" t="str">
            <v>UUW</v>
          </cell>
          <cell r="CK25">
            <v>0</v>
          </cell>
          <cell r="CL25">
            <v>25.5</v>
          </cell>
        </row>
        <row r="26">
          <cell r="B26" t="str">
            <v>WSX</v>
          </cell>
          <cell r="CJ26" t="str">
            <v>WSX</v>
          </cell>
          <cell r="CK26">
            <v>0</v>
          </cell>
          <cell r="CL26">
            <v>28.5</v>
          </cell>
        </row>
        <row r="27">
          <cell r="B27" t="str">
            <v>YKY</v>
          </cell>
          <cell r="CJ27" t="str">
            <v>YKY</v>
          </cell>
          <cell r="CK27">
            <v>0</v>
          </cell>
          <cell r="CL27">
            <v>31.5</v>
          </cell>
        </row>
        <row r="28">
          <cell r="B28" t="str">
            <v>AFW</v>
          </cell>
          <cell r="CJ28" t="str">
            <v>AFW</v>
          </cell>
          <cell r="CK28">
            <v>0</v>
          </cell>
          <cell r="CL28">
            <v>34.5</v>
          </cell>
        </row>
        <row r="29">
          <cell r="B29" t="str">
            <v>BRL</v>
          </cell>
          <cell r="CJ29" t="str">
            <v>BRL</v>
          </cell>
          <cell r="CK29">
            <v>0</v>
          </cell>
          <cell r="CL29">
            <v>37.5</v>
          </cell>
        </row>
        <row r="30">
          <cell r="B30" t="str">
            <v>PRT</v>
          </cell>
          <cell r="CJ30" t="str">
            <v>PRT</v>
          </cell>
          <cell r="CK30">
            <v>0</v>
          </cell>
          <cell r="CL30">
            <v>40.5</v>
          </cell>
        </row>
        <row r="31">
          <cell r="B31" t="str">
            <v>SEW</v>
          </cell>
          <cell r="CJ31" t="str">
            <v>SEW</v>
          </cell>
          <cell r="CK31">
            <v>0</v>
          </cell>
          <cell r="CL31">
            <v>43.5</v>
          </cell>
        </row>
        <row r="32">
          <cell r="B32" t="str">
            <v>SSC</v>
          </cell>
          <cell r="CJ32" t="str">
            <v>SSC</v>
          </cell>
          <cell r="CK32">
            <v>0</v>
          </cell>
          <cell r="CL32">
            <v>46.5</v>
          </cell>
        </row>
        <row r="33">
          <cell r="B33" t="str">
            <v>SES</v>
          </cell>
          <cell r="CJ33" t="str">
            <v>SES</v>
          </cell>
          <cell r="CK33">
            <v>0</v>
          </cell>
          <cell r="CL33">
            <v>49.5</v>
          </cell>
        </row>
        <row r="38">
          <cell r="CK38">
            <v>0</v>
          </cell>
          <cell r="CL38">
            <v>3</v>
          </cell>
        </row>
        <row r="39">
          <cell r="CK39">
            <v>0</v>
          </cell>
          <cell r="CL39">
            <v>6</v>
          </cell>
        </row>
        <row r="40">
          <cell r="CK40">
            <v>0</v>
          </cell>
          <cell r="CL40">
            <v>9</v>
          </cell>
        </row>
        <row r="41">
          <cell r="CK41">
            <v>0</v>
          </cell>
          <cell r="CL41">
            <v>12</v>
          </cell>
        </row>
        <row r="42">
          <cell r="CK42">
            <v>0</v>
          </cell>
          <cell r="CL42">
            <v>15</v>
          </cell>
        </row>
        <row r="43">
          <cell r="CK43">
            <v>0</v>
          </cell>
          <cell r="CL43">
            <v>18</v>
          </cell>
        </row>
        <row r="44">
          <cell r="CK44">
            <v>0</v>
          </cell>
          <cell r="CL44">
            <v>21</v>
          </cell>
        </row>
        <row r="45">
          <cell r="CK45">
            <v>0</v>
          </cell>
          <cell r="CL45">
            <v>24</v>
          </cell>
        </row>
        <row r="46">
          <cell r="CK46">
            <v>0</v>
          </cell>
          <cell r="CL46">
            <v>27</v>
          </cell>
        </row>
        <row r="47">
          <cell r="CK47">
            <v>0</v>
          </cell>
          <cell r="CL47">
            <v>30</v>
          </cell>
        </row>
        <row r="48">
          <cell r="CK48">
            <v>0</v>
          </cell>
          <cell r="CL48">
            <v>33</v>
          </cell>
        </row>
        <row r="49">
          <cell r="CK49">
            <v>0</v>
          </cell>
          <cell r="CL49">
            <v>36</v>
          </cell>
        </row>
        <row r="50">
          <cell r="CK50">
            <v>0</v>
          </cell>
          <cell r="CL50">
            <v>39</v>
          </cell>
        </row>
        <row r="51">
          <cell r="CK51">
            <v>0</v>
          </cell>
          <cell r="CL51">
            <v>42</v>
          </cell>
        </row>
        <row r="52">
          <cell r="CK52">
            <v>0</v>
          </cell>
          <cell r="CL52">
            <v>45</v>
          </cell>
        </row>
        <row r="53">
          <cell r="CK53">
            <v>0</v>
          </cell>
          <cell r="CL53">
            <v>48</v>
          </cell>
        </row>
        <row r="54">
          <cell r="CK54">
            <v>0</v>
          </cell>
          <cell r="CL54">
            <v>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wat.gov.uk/publication/2022-23-annual-performance-report-tables-excluding-tables-3a-3i/"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B9AFF-DDBA-4E53-8AF4-B6775C7CDB88}">
  <sheetPr>
    <tabColor theme="8" tint="0.79998168889431442"/>
  </sheetPr>
  <dimension ref="A1:J34"/>
  <sheetViews>
    <sheetView tabSelected="1" zoomScale="80" zoomScaleNormal="80" workbookViewId="0">
      <selection activeCell="C5" sqref="C5"/>
    </sheetView>
  </sheetViews>
  <sheetFormatPr defaultColWidth="42" defaultRowHeight="13.5"/>
  <cols>
    <col min="1" max="1" width="22.5" bestFit="1" customWidth="1"/>
    <col min="2" max="2" width="8.75" customWidth="1"/>
    <col min="3" max="3" width="12" customWidth="1"/>
    <col min="4" max="4" width="16.25" bestFit="1" customWidth="1"/>
    <col min="5" max="5" width="19.25" customWidth="1"/>
    <col min="6" max="6" width="15.375" style="33" customWidth="1"/>
    <col min="7" max="7" width="24.875" customWidth="1"/>
    <col min="8" max="8" width="11.875" bestFit="1" customWidth="1"/>
    <col min="9" max="9" width="18.625" customWidth="1"/>
    <col min="10" max="10" width="23.375" customWidth="1"/>
  </cols>
  <sheetData>
    <row r="1" spans="1:10" s="38" customFormat="1" ht="20.25">
      <c r="A1" s="42" t="s">
        <v>0</v>
      </c>
      <c r="B1" s="42"/>
      <c r="C1" s="42"/>
      <c r="F1" s="39"/>
    </row>
    <row r="2" spans="1:10" s="38" customFormat="1" ht="20.25">
      <c r="A2" s="42" t="s">
        <v>1</v>
      </c>
      <c r="B2" s="42"/>
      <c r="C2" s="42"/>
      <c r="F2" s="39"/>
    </row>
    <row r="3" spans="1:10" ht="22.15">
      <c r="A3" s="317" t="s">
        <v>273</v>
      </c>
      <c r="B3" s="317" t="s">
        <v>249</v>
      </c>
      <c r="C3" s="317" t="s">
        <v>316</v>
      </c>
      <c r="D3" s="319" t="s">
        <v>317</v>
      </c>
      <c r="E3" s="320"/>
      <c r="F3" s="320"/>
      <c r="G3" s="320"/>
      <c r="H3" s="320"/>
      <c r="I3" s="320"/>
      <c r="J3" s="321"/>
    </row>
    <row r="4" spans="1:10" ht="40.5">
      <c r="A4" s="318"/>
      <c r="B4" s="318"/>
      <c r="C4" s="318"/>
      <c r="D4" s="40" t="s">
        <v>2</v>
      </c>
      <c r="E4" s="40" t="s">
        <v>3</v>
      </c>
      <c r="F4" s="40" t="s">
        <v>4</v>
      </c>
      <c r="G4" s="40" t="s">
        <v>5</v>
      </c>
      <c r="H4" s="40" t="s">
        <v>6</v>
      </c>
      <c r="I4" s="40" t="s">
        <v>344</v>
      </c>
      <c r="J4" s="40" t="s">
        <v>7</v>
      </c>
    </row>
    <row r="5" spans="1:10" ht="20.25">
      <c r="A5" s="217" t="s">
        <v>8</v>
      </c>
      <c r="B5" s="218" t="s">
        <v>266</v>
      </c>
      <c r="C5" s="256">
        <f>'Financial Derivatives'!O5</f>
        <v>1713.709369069612</v>
      </c>
      <c r="D5" s="219">
        <f>'Regulatory Gearing'!O31</f>
        <v>0.74060857772742605</v>
      </c>
      <c r="E5" s="220">
        <f>'FFO to Net Debt'!$O$7</f>
        <v>5.0648136579051824E-2</v>
      </c>
      <c r="F5" s="227">
        <f>'Adjusted Interest Cover Ratio'!O8</f>
        <v>0.46899999999999997</v>
      </c>
      <c r="G5" s="221">
        <f>'Return on Regulatory Equity'!N17</f>
        <v>-1.1085544542316639E-2</v>
      </c>
      <c r="H5" s="220">
        <f>'Dividend Yield'!O24</f>
        <v>0</v>
      </c>
      <c r="I5" s="219">
        <f>'Financial Derivatives'!C32</f>
        <v>9.6165664362021543E-3</v>
      </c>
      <c r="J5" s="222" t="str">
        <f>'Lowest Monitored Credit Rating'!N7</f>
        <v>BBB+ Negative</v>
      </c>
    </row>
    <row r="6" spans="1:10" ht="20.25">
      <c r="A6" s="41" t="s">
        <v>9</v>
      </c>
      <c r="B6" s="125" t="s">
        <v>256</v>
      </c>
      <c r="C6" s="257">
        <f>'Financial Derivatives'!D5</f>
        <v>9958.5166371789783</v>
      </c>
      <c r="D6" s="223">
        <f>'Regulatory Gearing'!D31</f>
        <v>0.66297494301021387</v>
      </c>
      <c r="E6" s="224">
        <f>'FFO to Net Debt'!$D$7</f>
        <v>8.1143964136048366E-2</v>
      </c>
      <c r="F6" s="228">
        <f>'Adjusted Interest Cover Ratio'!D8</f>
        <v>1.33</v>
      </c>
      <c r="G6" s="225">
        <f>'Return on Regulatory Equity'!C17</f>
        <v>1.4771869999999996E-2</v>
      </c>
      <c r="H6" s="224">
        <f>'Dividend Yield'!D24</f>
        <v>4.8043359523655939E-2</v>
      </c>
      <c r="I6" s="223">
        <f>'Financial Derivatives'!C19</f>
        <v>6.9981568693370924E-2</v>
      </c>
      <c r="J6" s="226" t="str">
        <f>'Lowest Monitored Credit Rating'!D7</f>
        <v>A- Negative</v>
      </c>
    </row>
    <row r="7" spans="1:10" ht="20.25">
      <c r="A7" s="217" t="s">
        <v>10</v>
      </c>
      <c r="B7" s="218" t="s">
        <v>257</v>
      </c>
      <c r="C7" s="258">
        <f>'Financial Derivatives'!E5</f>
        <v>7160.6060000000007</v>
      </c>
      <c r="D7" s="219">
        <f>'Regulatory Gearing'!E31</f>
        <v>0.58266800323883206</v>
      </c>
      <c r="E7" s="220">
        <f>'FFO to Net Debt'!$E$7</f>
        <v>5.9998475644830997E-2</v>
      </c>
      <c r="F7" s="227">
        <f>'Adjusted Interest Cover Ratio'!E8</f>
        <v>0.66124031007751927</v>
      </c>
      <c r="G7" s="221">
        <f>'Return on Regulatory Equity'!D17</f>
        <v>-1.23113771E-2</v>
      </c>
      <c r="H7" s="220">
        <f>'Dividend Yield'!E24</f>
        <v>0</v>
      </c>
      <c r="I7" s="219">
        <f>'Financial Derivatives'!C20</f>
        <v>6.0700030137114086E-2</v>
      </c>
      <c r="J7" s="222" t="str">
        <f>'Lowest Monitored Credit Rating'!E7</f>
        <v>A- Negative</v>
      </c>
    </row>
    <row r="8" spans="1:10" ht="20.25">
      <c r="A8" s="41" t="s">
        <v>11</v>
      </c>
      <c r="B8" s="125" t="s">
        <v>258</v>
      </c>
      <c r="C8" s="257">
        <f>'Financial Derivatives'!F5</f>
        <v>106.56745460281157</v>
      </c>
      <c r="D8" s="223">
        <f>'Regulatory Gearing'!F31</f>
        <v>0.60237668385172238</v>
      </c>
      <c r="E8" s="224">
        <f>'FFO to Net Debt'!$F$7</f>
        <v>-5.6810045279574888E-2</v>
      </c>
      <c r="F8" s="228">
        <f>'Adjusted Interest Cover Ratio'!F8</f>
        <v>-5.5902571312295368</v>
      </c>
      <c r="G8" s="225">
        <f>'Return on Regulatory Equity'!E17</f>
        <v>8.449263999999998E-2</v>
      </c>
      <c r="H8" s="224">
        <f>'Dividend Yield'!F24</f>
        <v>0</v>
      </c>
      <c r="I8" s="223">
        <f>'Financial Derivatives'!C21</f>
        <v>0</v>
      </c>
      <c r="J8" s="226" t="str">
        <f>'Lowest Monitored Credit Rating'!F7</f>
        <v>BBB+ Stable</v>
      </c>
    </row>
    <row r="9" spans="1:10" ht="20.25">
      <c r="A9" s="217" t="s">
        <v>12</v>
      </c>
      <c r="B9" s="218" t="s">
        <v>259</v>
      </c>
      <c r="C9" s="258">
        <f>'Financial Derivatives'!G5</f>
        <v>5097.384</v>
      </c>
      <c r="D9" s="219">
        <f>'Regulatory Gearing'!G31</f>
        <v>0.68344370367231511</v>
      </c>
      <c r="E9" s="220">
        <f>'FFO to Net Debt'!$G$7</f>
        <v>5.953484366814734E-2</v>
      </c>
      <c r="F9" s="227">
        <f>'Adjusted Interest Cover Ratio'!G8</f>
        <v>0.56000000000000005</v>
      </c>
      <c r="G9" s="221">
        <f>'Return on Regulatory Equity'!F17</f>
        <v>0.10210768699999997</v>
      </c>
      <c r="H9" s="220">
        <f>'Dividend Yield'!G24</f>
        <v>6.8665953152219655E-2</v>
      </c>
      <c r="I9" s="219">
        <f>'Financial Derivatives'!C22</f>
        <v>1.7081310727227926E-2</v>
      </c>
      <c r="J9" s="222" t="str">
        <f>'Lowest Monitored Credit Rating'!G7</f>
        <v>BBB Stable</v>
      </c>
    </row>
    <row r="10" spans="1:10" ht="20.25">
      <c r="A10" s="41" t="s">
        <v>13</v>
      </c>
      <c r="B10" s="125" t="s">
        <v>268</v>
      </c>
      <c r="C10" s="257">
        <f>'Financial Derivatives'!Q5</f>
        <v>220.41500000000002</v>
      </c>
      <c r="D10" s="223">
        <f>'Regulatory Gearing'!Q31</f>
        <v>0.78385318603543308</v>
      </c>
      <c r="E10" s="224">
        <f>'FFO to Net Debt'!$Q$7</f>
        <v>4.9521626643051861E-2</v>
      </c>
      <c r="F10" s="228">
        <f>'Adjusted Interest Cover Ratio'!Q8</f>
        <v>0.94033722438391676</v>
      </c>
      <c r="G10" s="225">
        <f>'Return on Regulatory Equity'!P17</f>
        <v>3.8730615000000003E-2</v>
      </c>
      <c r="H10" s="224">
        <f>'Dividend Yield'!Q24</f>
        <v>7.1302632131312702E-2</v>
      </c>
      <c r="I10" s="223">
        <f>'Financial Derivatives'!C33</f>
        <v>0</v>
      </c>
      <c r="J10" s="226" t="str">
        <f>'Lowest Monitored Credit Rating'!P7</f>
        <v>Baa2 Stable</v>
      </c>
    </row>
    <row r="11" spans="1:10" ht="20.25">
      <c r="A11" s="217" t="s">
        <v>14</v>
      </c>
      <c r="B11" s="218" t="s">
        <v>271</v>
      </c>
      <c r="C11" s="258">
        <f>'Financial Derivatives'!T5</f>
        <v>334.02658458429232</v>
      </c>
      <c r="D11" s="219">
        <f>'Regulatory Gearing'!T31</f>
        <v>0.77039704394949871</v>
      </c>
      <c r="E11" s="220">
        <f>'FFO to Net Debt'!$T$7</f>
        <v>4.8383723852005255E-2</v>
      </c>
      <c r="F11" s="227">
        <f>'Adjusted Interest Cover Ratio'!T8</f>
        <v>-0.39600000000000002</v>
      </c>
      <c r="G11" s="221">
        <f>'Return on Regulatory Equity'!S17</f>
        <v>-3.9524896000000011E-2</v>
      </c>
      <c r="H11" s="220">
        <f>'Dividend Yield'!T24</f>
        <v>4.0420640013729407E-2</v>
      </c>
      <c r="I11" s="219">
        <f>'Financial Derivatives'!C36</f>
        <v>0</v>
      </c>
      <c r="J11" s="222" t="str">
        <f>'Lowest Monitored Credit Rating'!S7</f>
        <v>Baa2 Stable</v>
      </c>
    </row>
    <row r="12" spans="1:10" ht="20.25">
      <c r="A12" s="41" t="s">
        <v>15</v>
      </c>
      <c r="B12" s="125" t="s">
        <v>260</v>
      </c>
      <c r="C12" s="257">
        <f>'Financial Derivatives'!H5</f>
        <v>11298.534</v>
      </c>
      <c r="D12" s="223">
        <f>'Regulatory Gearing'!H31</f>
        <v>0.62088719180460672</v>
      </c>
      <c r="E12" s="224">
        <f>'FFO to Net Debt'!$H$7</f>
        <v>7.7520325236929394E-2</v>
      </c>
      <c r="F12" s="228">
        <f>'Adjusted Interest Cover Ratio'!H8</f>
        <v>0.92200000000000004</v>
      </c>
      <c r="G12" s="225">
        <f>'Return on Regulatory Equity'!G17</f>
        <v>0.1213663376</v>
      </c>
      <c r="H12" s="224">
        <f>'Dividend Yield'!H24</f>
        <v>9.9435527143416788E-2</v>
      </c>
      <c r="I12" s="223">
        <f>'Financial Derivatives'!C23</f>
        <v>-6.3726274477426447E-3</v>
      </c>
      <c r="J12" s="226" t="str">
        <f>'Lowest Monitored Credit Rating'!H7</f>
        <v>Baa1/BBB+ Stable</v>
      </c>
    </row>
    <row r="13" spans="1:10" ht="20.25">
      <c r="A13" s="217" t="s">
        <v>16</v>
      </c>
      <c r="B13" s="218" t="s">
        <v>269</v>
      </c>
      <c r="C13" s="258">
        <f>'Financial Derivatives'!R5</f>
        <v>1663.8799566894629</v>
      </c>
      <c r="D13" s="219">
        <f>'Regulatory Gearing'!R31</f>
        <v>0.73967295239778885</v>
      </c>
      <c r="E13" s="220">
        <f>'FFO to Net Debt'!$R$7</f>
        <v>4.3860254954998137E-2</v>
      </c>
      <c r="F13" s="227">
        <f>'Adjusted Interest Cover Ratio'!R8</f>
        <v>0.8</v>
      </c>
      <c r="G13" s="221">
        <f>'Return on Regulatory Equity'!Q17</f>
        <v>-2.3736519999999969E-3</v>
      </c>
      <c r="H13" s="220">
        <f>'Dividend Yield'!R24</f>
        <v>1.4906974315378279E-2</v>
      </c>
      <c r="I13" s="219">
        <f>'Financial Derivatives'!C34</f>
        <v>0</v>
      </c>
      <c r="J13" s="222" t="str">
        <f>'Lowest Monitored Credit Rating'!Q7</f>
        <v>BBB Negative</v>
      </c>
    </row>
    <row r="14" spans="1:10" ht="20.25">
      <c r="A14" s="41" t="s">
        <v>17</v>
      </c>
      <c r="B14" s="125" t="s">
        <v>270</v>
      </c>
      <c r="C14" s="257">
        <f>'Financial Derivatives'!S5</f>
        <v>515.85354273610153</v>
      </c>
      <c r="D14" s="223">
        <f>'Regulatory Gearing'!S31</f>
        <v>0.59601025199760271</v>
      </c>
      <c r="E14" s="224">
        <f>'FFO to Net Debt'!$S$7</f>
        <v>0.10764211882102688</v>
      </c>
      <c r="F14" s="228">
        <f>'Adjusted Interest Cover Ratio'!S8</f>
        <v>0.877</v>
      </c>
      <c r="G14" s="225">
        <f>'Return on Regulatory Equity'!R17</f>
        <v>1.1851508999999996E-2</v>
      </c>
      <c r="H14" s="224">
        <f>'Dividend Yield'!S24</f>
        <v>3.6770714078311187E-2</v>
      </c>
      <c r="I14" s="223">
        <f>'Financial Derivatives'!C35</f>
        <v>3.1171638203183086E-3</v>
      </c>
      <c r="J14" s="226" t="str">
        <f>'Lowest Monitored Credit Rating'!R7</f>
        <v>Baa2 Stable</v>
      </c>
    </row>
    <row r="15" spans="1:10" ht="20.25">
      <c r="A15" s="217" t="s">
        <v>325</v>
      </c>
      <c r="B15" s="218" t="s">
        <v>247</v>
      </c>
      <c r="C15" s="259">
        <v>4646.6000000000004</v>
      </c>
      <c r="D15" s="219">
        <f>'Regulatory Gearing'!I31</f>
        <v>0.61853745628795931</v>
      </c>
      <c r="E15" s="219" t="s">
        <v>18</v>
      </c>
      <c r="F15" s="229" t="s">
        <v>18</v>
      </c>
      <c r="G15" s="231" t="s">
        <v>18</v>
      </c>
      <c r="H15" s="231" t="s">
        <v>18</v>
      </c>
      <c r="I15" s="230">
        <f>'Financial Derivatives'!I6</f>
        <v>-1.031118862532478E-2</v>
      </c>
      <c r="J15" s="219" t="s">
        <v>18</v>
      </c>
    </row>
    <row r="16" spans="1:10" ht="20.25">
      <c r="A16" s="41" t="s">
        <v>348</v>
      </c>
      <c r="B16" s="125" t="s">
        <v>267</v>
      </c>
      <c r="C16" s="260">
        <v>644.69000000000005</v>
      </c>
      <c r="D16" s="223" t="s">
        <v>18</v>
      </c>
      <c r="E16" s="224">
        <f>'FFO to Net Debt'!$P$7</f>
        <v>7.202155074603056E-2</v>
      </c>
      <c r="F16" s="228">
        <f>'Adjusted Interest Cover Ratio'!P8</f>
        <v>1.0149999999999999</v>
      </c>
      <c r="G16" s="225">
        <f>'Return on Regulatory Equity'!O17</f>
        <v>5.1137808000000007E-2</v>
      </c>
      <c r="H16" s="224">
        <f>'Dividend Yield'!P24</f>
        <v>0.32134107544551382</v>
      </c>
      <c r="I16" s="223" t="s">
        <v>18</v>
      </c>
      <c r="J16" s="223" t="s">
        <v>18</v>
      </c>
    </row>
    <row r="17" spans="1:10" ht="20.25">
      <c r="A17" s="217" t="s">
        <v>349</v>
      </c>
      <c r="B17" s="218" t="s">
        <v>272</v>
      </c>
      <c r="C17" s="261">
        <v>4001.913</v>
      </c>
      <c r="D17" s="219" t="s">
        <v>18</v>
      </c>
      <c r="E17" s="220">
        <f>'FFO to Net Debt'!$I$7</f>
        <v>4.0313961076998979E-2</v>
      </c>
      <c r="F17" s="227">
        <f>'Adjusted Interest Cover Ratio'!I8</f>
        <v>0.222</v>
      </c>
      <c r="G17" s="221">
        <f>'Return on Regulatory Equity'!H17</f>
        <v>9.3376289200000018E-2</v>
      </c>
      <c r="H17" s="220">
        <f>'Dividend Yield'!I24</f>
        <v>5.7753071289546121E-3</v>
      </c>
      <c r="I17" s="219" t="s">
        <v>18</v>
      </c>
      <c r="J17" s="219" t="s">
        <v>18</v>
      </c>
    </row>
    <row r="18" spans="1:10" ht="20.25">
      <c r="A18" s="41" t="s">
        <v>19</v>
      </c>
      <c r="B18" s="125" t="s">
        <v>261</v>
      </c>
      <c r="C18" s="257">
        <f>'Financial Derivatives'!J5</f>
        <v>6434.2320000000009</v>
      </c>
      <c r="D18" s="223">
        <f>'Regulatory Gearing'!J31</f>
        <v>0.69848678132836983</v>
      </c>
      <c r="E18" s="224">
        <f>'FFO to Net Debt'!$J$7</f>
        <v>4.5029778208750509E-2</v>
      </c>
      <c r="F18" s="228">
        <f>'Adjusted Interest Cover Ratio'!J8</f>
        <v>-0.46</v>
      </c>
      <c r="G18" s="225">
        <f>'Return on Regulatory Equity'!I17</f>
        <v>-0.10067801800000001</v>
      </c>
      <c r="H18" s="224">
        <f>'Dividend Yield'!J24</f>
        <v>0</v>
      </c>
      <c r="I18" s="223">
        <f>'Financial Derivatives'!C27</f>
        <v>0.24422495178911793</v>
      </c>
      <c r="J18" s="226" t="str">
        <f>'Lowest Monitored Credit Rating'!I7</f>
        <v>Baa3 Stable</v>
      </c>
    </row>
    <row r="19" spans="1:10" ht="20.25">
      <c r="A19" s="217" t="s">
        <v>20</v>
      </c>
      <c r="B19" s="218" t="s">
        <v>262</v>
      </c>
      <c r="C19" s="258">
        <f>'Financial Derivatives'!K5</f>
        <v>18945.090362086088</v>
      </c>
      <c r="D19" s="219">
        <f>'Regulatory Gearing'!K31</f>
        <v>0.77468076000160857</v>
      </c>
      <c r="E19" s="220">
        <f>'FFO to Net Debt'!$K$7</f>
        <v>5.6766112282190237E-2</v>
      </c>
      <c r="F19" s="227">
        <f>'Adjusted Interest Cover Ratio'!K8</f>
        <v>1.07</v>
      </c>
      <c r="G19" s="221">
        <f>'Return on Regulatory Equity'!J17</f>
        <v>2.5039305000000001E-2</v>
      </c>
      <c r="H19" s="220">
        <f>'Dividend Yield'!K24</f>
        <v>1.0588720286507317E-2</v>
      </c>
      <c r="I19" s="219">
        <f>'Financial Derivatives'!C28</f>
        <v>3.8999286141100466E-2</v>
      </c>
      <c r="J19" s="222" t="str">
        <f>'Lowest Monitored Credit Rating'!J7</f>
        <v>Baa2/BBB Stable</v>
      </c>
    </row>
    <row r="20" spans="1:10" ht="20.25">
      <c r="A20" s="41" t="s">
        <v>21</v>
      </c>
      <c r="B20" s="125" t="s">
        <v>263</v>
      </c>
      <c r="C20" s="257">
        <f>'Financial Derivatives'!L5</f>
        <v>13414.097964574472</v>
      </c>
      <c r="D20" s="223">
        <f>'Regulatory Gearing'!L31</f>
        <v>0.66242815921686626</v>
      </c>
      <c r="E20" s="224">
        <f>'FFO to Net Debt'!$L$7</f>
        <v>8.5365787650997893E-2</v>
      </c>
      <c r="F20" s="228">
        <f>'Adjusted Interest Cover Ratio'!L8</f>
        <v>1.4419999999999999</v>
      </c>
      <c r="G20" s="225">
        <f>'Return on Regulatory Equity'!K17</f>
        <v>0.109470425</v>
      </c>
      <c r="H20" s="224">
        <f>'Dividend Yield'!L24</f>
        <v>9.9785060140554521E-2</v>
      </c>
      <c r="I20" s="223">
        <f>'Financial Derivatives'!C29</f>
        <v>-1.6720474904572014E-2</v>
      </c>
      <c r="J20" s="226" t="str">
        <f>'Lowest Monitored Credit Rating'!K7</f>
        <v>BBB+ Stable</v>
      </c>
    </row>
    <row r="21" spans="1:10" ht="20.25">
      <c r="A21" s="217" t="s">
        <v>22</v>
      </c>
      <c r="B21" s="218" t="s">
        <v>264</v>
      </c>
      <c r="C21" s="258">
        <f>'Financial Derivatives'!M5</f>
        <v>4075.9069999999997</v>
      </c>
      <c r="D21" s="219">
        <f>'Regulatory Gearing'!M31</f>
        <v>0.67523866467021942</v>
      </c>
      <c r="E21" s="220">
        <f>'FFO to Net Debt'!$M$7</f>
        <v>6.4755233067244136E-2</v>
      </c>
      <c r="F21" s="227">
        <f>'Adjusted Interest Cover Ratio'!M8</f>
        <v>1.02</v>
      </c>
      <c r="G21" s="221">
        <f>'Return on Regulatory Equity'!L17</f>
        <v>8.6453122000000007E-2</v>
      </c>
      <c r="H21" s="220">
        <f>'Dividend Yield'!M24</f>
        <v>5.3335468766643725E-2</v>
      </c>
      <c r="I21" s="219">
        <f>'Financial Derivatives'!C30</f>
        <v>0</v>
      </c>
      <c r="J21" s="222" t="str">
        <f>'Lowest Monitored Credit Rating'!L7</f>
        <v>Baa1/BBB+ Stable</v>
      </c>
    </row>
    <row r="22" spans="1:10" ht="20.25">
      <c r="A22" s="41" t="s">
        <v>23</v>
      </c>
      <c r="B22" s="125" t="s">
        <v>265</v>
      </c>
      <c r="C22" s="257">
        <f>'Financial Derivatives'!N5</f>
        <v>8714.5679999999993</v>
      </c>
      <c r="D22" s="223">
        <f>'Regulatory Gearing'!N31</f>
        <v>0.70200645631544789</v>
      </c>
      <c r="E22" s="224">
        <f>'FFO to Net Debt'!$N$7</f>
        <v>6.9145459155042846E-2</v>
      </c>
      <c r="F22" s="228">
        <f>'Adjusted Interest Cover Ratio'!N8</f>
        <v>1.56</v>
      </c>
      <c r="G22" s="225">
        <f>'Return on Regulatory Equity'!M17</f>
        <v>3.8592717140000003E-2</v>
      </c>
      <c r="H22" s="224">
        <f>'Dividend Yield'!N24</f>
        <v>2.4004528502417317E-2</v>
      </c>
      <c r="I22" s="223">
        <f>'Financial Derivatives'!C31</f>
        <v>0.23020750999934825</v>
      </c>
      <c r="J22" s="226" t="str">
        <f>'Lowest Monitored Credit Rating'!M7</f>
        <v>Baa2 Stable</v>
      </c>
    </row>
    <row r="24" spans="1:10" ht="18.399999999999999">
      <c r="A24" s="203"/>
      <c r="B24" s="203"/>
      <c r="C24" s="203"/>
      <c r="D24" s="203"/>
      <c r="E24" s="203"/>
      <c r="F24" s="214"/>
      <c r="G24" s="203"/>
      <c r="H24" s="203"/>
      <c r="I24" s="203"/>
      <c r="J24" s="203"/>
    </row>
    <row r="25" spans="1:10" ht="17.25" customHeight="1">
      <c r="A25" s="316" t="s">
        <v>274</v>
      </c>
      <c r="B25" s="316"/>
      <c r="C25" s="316"/>
      <c r="D25" s="316"/>
      <c r="E25" s="316"/>
      <c r="F25" s="316"/>
      <c r="G25" s="316"/>
      <c r="H25" s="316"/>
      <c r="I25" s="316"/>
      <c r="J25" s="316"/>
    </row>
    <row r="26" spans="1:10" ht="15" customHeight="1">
      <c r="A26" s="316"/>
      <c r="B26" s="316"/>
      <c r="C26" s="316"/>
      <c r="D26" s="316"/>
      <c r="E26" s="316"/>
      <c r="F26" s="316"/>
      <c r="G26" s="316"/>
      <c r="H26" s="316"/>
      <c r="I26" s="316"/>
      <c r="J26" s="316"/>
    </row>
    <row r="27" spans="1:10" ht="18.75" customHeight="1">
      <c r="A27" s="316" t="s">
        <v>275</v>
      </c>
      <c r="B27" s="316"/>
      <c r="C27" s="316"/>
      <c r="D27" s="316"/>
      <c r="E27" s="316"/>
      <c r="F27" s="316"/>
      <c r="G27" s="316"/>
      <c r="H27" s="316"/>
      <c r="I27" s="316"/>
      <c r="J27" s="316"/>
    </row>
    <row r="28" spans="1:10" ht="18.75" customHeight="1">
      <c r="A28" s="316"/>
      <c r="B28" s="316"/>
      <c r="C28" s="316"/>
      <c r="D28" s="316"/>
      <c r="E28" s="316"/>
      <c r="F28" s="316"/>
      <c r="G28" s="316"/>
      <c r="H28" s="316"/>
      <c r="I28" s="316"/>
      <c r="J28" s="316"/>
    </row>
    <row r="29" spans="1:10">
      <c r="A29" s="116"/>
      <c r="B29" s="116"/>
      <c r="C29" s="116"/>
      <c r="D29" s="116"/>
      <c r="E29" s="116"/>
      <c r="F29" s="116"/>
      <c r="G29" s="116"/>
      <c r="H29" s="116"/>
      <c r="I29" s="116"/>
      <c r="J29" s="116"/>
    </row>
    <row r="30" spans="1:10" s="1" customFormat="1" ht="22.15">
      <c r="A30" s="215"/>
      <c r="B30" s="215"/>
      <c r="C30" s="215"/>
      <c r="D30" s="215"/>
      <c r="E30" s="215"/>
      <c r="F30" s="215"/>
      <c r="G30" s="215"/>
      <c r="H30" s="215"/>
      <c r="I30" s="215"/>
      <c r="J30" s="215"/>
    </row>
    <row r="31" spans="1:10" s="1" customFormat="1" ht="22.15">
      <c r="A31" s="1" t="s">
        <v>24</v>
      </c>
      <c r="F31" s="17"/>
    </row>
    <row r="32" spans="1:10" s="1" customFormat="1" ht="22.15">
      <c r="A32" s="216" t="s">
        <v>295</v>
      </c>
      <c r="B32" s="216"/>
      <c r="C32" s="216"/>
      <c r="F32" s="17"/>
    </row>
    <row r="33" spans="1:6" s="1" customFormat="1" ht="22.15">
      <c r="A33" s="216" t="s">
        <v>296</v>
      </c>
      <c r="B33" s="216"/>
      <c r="C33" s="216"/>
      <c r="F33" s="17"/>
    </row>
    <row r="34" spans="1:6" s="1" customFormat="1" ht="22.15">
      <c r="F34" s="17"/>
    </row>
  </sheetData>
  <mergeCells count="6">
    <mergeCell ref="A25:J26"/>
    <mergeCell ref="A27:J28"/>
    <mergeCell ref="B3:B4"/>
    <mergeCell ref="C3:C4"/>
    <mergeCell ref="A3:A4"/>
    <mergeCell ref="D3:J3"/>
  </mergeCells>
  <hyperlinks>
    <hyperlink ref="A32" r:id="rId1" display="https://www.ofwat.gov.uk/wp-content/uploads/2023/04/RAG-4.11-%E2%80%93-Guideline-for-the-table-definitions-in-the-annual-performance-report.pdf" xr:uid="{6F4626B5-DFE8-471E-9F69-AE6D75414CA9}"/>
    <hyperlink ref="A33" r:id="rId2" display="https://www.ofwat.gov.uk/publication/2022-23-annual-performance-report-tables-excluding-tables-3a-3i/" xr:uid="{56992AC1-7586-4337-9904-CF80A3A4ADDE}"/>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2354-922A-43C6-AA1B-C5665B8151C4}">
  <sheetPr>
    <tabColor theme="8" tint="0.79998168889431442"/>
  </sheetPr>
  <dimension ref="A1:X27"/>
  <sheetViews>
    <sheetView zoomScale="70" zoomScaleNormal="70" workbookViewId="0">
      <selection activeCell="C21" sqref="C21"/>
    </sheetView>
  </sheetViews>
  <sheetFormatPr defaultColWidth="16.5" defaultRowHeight="22.15"/>
  <cols>
    <col min="1" max="1" width="12.5" style="20" customWidth="1"/>
    <col min="2" max="2" width="12.375" style="20" bestFit="1" customWidth="1"/>
    <col min="3" max="3" width="61.25" style="20" customWidth="1"/>
    <col min="4" max="20" width="10.5" style="20" customWidth="1"/>
    <col min="21" max="21" width="12.875" style="20" customWidth="1"/>
    <col min="22" max="22" width="9.75" style="20" bestFit="1" customWidth="1"/>
    <col min="23" max="24" width="17.25" style="20" customWidth="1"/>
    <col min="25" max="16384" width="16.5" style="20"/>
  </cols>
  <sheetData>
    <row r="1" spans="1:24">
      <c r="A1" s="51" t="s">
        <v>0</v>
      </c>
      <c r="C1" s="78"/>
      <c r="D1" s="19"/>
    </row>
    <row r="2" spans="1:24">
      <c r="B2" s="78"/>
      <c r="C2" s="78"/>
      <c r="D2" s="19"/>
    </row>
    <row r="3" spans="1:24">
      <c r="A3" s="325">
        <v>45016</v>
      </c>
      <c r="B3" s="325"/>
      <c r="C3" s="325"/>
      <c r="D3" s="77"/>
    </row>
    <row r="4" spans="1:24" s="22" customFormat="1">
      <c r="A4" s="326" t="s">
        <v>161</v>
      </c>
      <c r="B4" s="326"/>
      <c r="C4" s="326"/>
      <c r="D4" s="65" t="s">
        <v>256</v>
      </c>
      <c r="E4" s="65" t="s">
        <v>257</v>
      </c>
      <c r="F4" s="65" t="s">
        <v>258</v>
      </c>
      <c r="G4" s="65" t="s">
        <v>259</v>
      </c>
      <c r="H4" s="65" t="s">
        <v>260</v>
      </c>
      <c r="I4" s="65" t="s">
        <v>272</v>
      </c>
      <c r="J4" s="65" t="s">
        <v>261</v>
      </c>
      <c r="K4" s="65" t="s">
        <v>262</v>
      </c>
      <c r="L4" s="65" t="s">
        <v>263</v>
      </c>
      <c r="M4" s="65" t="s">
        <v>264</v>
      </c>
      <c r="N4" s="65" t="s">
        <v>265</v>
      </c>
      <c r="O4" s="65" t="s">
        <v>266</v>
      </c>
      <c r="P4" s="65" t="s">
        <v>267</v>
      </c>
      <c r="Q4" s="65" t="s">
        <v>268</v>
      </c>
      <c r="R4" s="65" t="s">
        <v>269</v>
      </c>
      <c r="S4" s="65" t="s">
        <v>270</v>
      </c>
      <c r="T4" s="65" t="s">
        <v>271</v>
      </c>
      <c r="U4" s="9"/>
      <c r="V4" s="44" t="s">
        <v>88</v>
      </c>
    </row>
    <row r="5" spans="1:24">
      <c r="A5" s="75" t="s">
        <v>162</v>
      </c>
      <c r="B5" s="75" t="s">
        <v>163</v>
      </c>
      <c r="C5" s="20" t="s">
        <v>164</v>
      </c>
      <c r="D5" s="23">
        <v>95.67</v>
      </c>
      <c r="E5" s="23">
        <v>39.075000000000003</v>
      </c>
      <c r="F5" s="23">
        <v>2.8608126199999999</v>
      </c>
      <c r="G5" s="23">
        <v>61.295999999999999</v>
      </c>
      <c r="H5" s="23">
        <v>109.062</v>
      </c>
      <c r="I5" s="23">
        <v>30.28</v>
      </c>
      <c r="J5" s="23">
        <v>45.4</v>
      </c>
      <c r="K5" s="23">
        <v>129.88800000000001</v>
      </c>
      <c r="L5" s="23">
        <v>112.050321949672</v>
      </c>
      <c r="M5" s="23">
        <v>33.692999999999998</v>
      </c>
      <c r="N5" s="23">
        <v>65.989999999999995</v>
      </c>
      <c r="O5" s="23">
        <v>26.948</v>
      </c>
      <c r="P5" s="23">
        <v>11.672000000000001</v>
      </c>
      <c r="Q5" s="23">
        <v>5.1440000000000001</v>
      </c>
      <c r="R5" s="23">
        <v>19.48695098</v>
      </c>
      <c r="S5" s="23">
        <v>14.554</v>
      </c>
      <c r="T5" s="23">
        <v>5.0065027096910502</v>
      </c>
      <c r="V5" s="25">
        <f>SUM(D5:T5)</f>
        <v>808.07658825936301</v>
      </c>
      <c r="X5" s="25"/>
    </row>
    <row r="6" spans="1:24">
      <c r="A6" s="75" t="s">
        <v>165</v>
      </c>
      <c r="B6" s="75" t="s">
        <v>166</v>
      </c>
      <c r="C6" s="20" t="s">
        <v>167</v>
      </c>
      <c r="D6" s="23">
        <v>85.034999999999997</v>
      </c>
      <c r="E6" s="23">
        <v>68.091999999999999</v>
      </c>
      <c r="F6" s="23">
        <v>2.3649700594262599</v>
      </c>
      <c r="G6" s="23">
        <v>56.853000000000002</v>
      </c>
      <c r="H6" s="23">
        <v>102.92100000000001</v>
      </c>
      <c r="I6" s="23">
        <v>30.265000000000001</v>
      </c>
      <c r="J6" s="23">
        <v>58.639000000000003</v>
      </c>
      <c r="K6" s="23">
        <v>215.50800000000001</v>
      </c>
      <c r="L6" s="23">
        <v>106.292972024725</v>
      </c>
      <c r="M6" s="23">
        <v>30.814</v>
      </c>
      <c r="N6" s="23">
        <v>71.188999999999993</v>
      </c>
      <c r="O6" s="23">
        <v>31.529402304666601</v>
      </c>
      <c r="P6" s="23">
        <v>10.797000000000001</v>
      </c>
      <c r="Q6" s="23">
        <v>5.9349999999999996</v>
      </c>
      <c r="R6" s="23">
        <v>23.027999999999999</v>
      </c>
      <c r="S6" s="23">
        <v>13.834</v>
      </c>
      <c r="T6" s="23">
        <v>8.4073130654456101</v>
      </c>
      <c r="V6" s="25">
        <f>SUM(D6:T6)</f>
        <v>921.50465745426345</v>
      </c>
      <c r="X6" s="25"/>
    </row>
    <row r="7" spans="1:24">
      <c r="A7" s="75" t="s">
        <v>168</v>
      </c>
      <c r="B7" s="75" t="s">
        <v>169</v>
      </c>
      <c r="C7" s="20" t="s">
        <v>170</v>
      </c>
      <c r="D7" s="23">
        <v>0</v>
      </c>
      <c r="E7" s="23">
        <v>0</v>
      </c>
      <c r="F7" s="23">
        <v>0</v>
      </c>
      <c r="G7" s="23">
        <v>3.4000000000000002E-2</v>
      </c>
      <c r="H7" s="23">
        <v>0</v>
      </c>
      <c r="I7" s="23">
        <v>3.0000000000000001E-3</v>
      </c>
      <c r="J7" s="23">
        <v>0</v>
      </c>
      <c r="K7" s="23">
        <v>0</v>
      </c>
      <c r="L7" s="23">
        <v>0</v>
      </c>
      <c r="M7" s="23">
        <v>0</v>
      </c>
      <c r="N7" s="23">
        <v>0</v>
      </c>
      <c r="O7" s="23">
        <v>0</v>
      </c>
      <c r="P7" s="23">
        <v>0</v>
      </c>
      <c r="Q7" s="23">
        <v>0</v>
      </c>
      <c r="R7" s="23">
        <v>0</v>
      </c>
      <c r="S7" s="23">
        <v>0</v>
      </c>
      <c r="T7" s="23">
        <v>0</v>
      </c>
      <c r="U7" s="9"/>
      <c r="V7" s="25">
        <f>SUM(D7:T7)</f>
        <v>3.7000000000000005E-2</v>
      </c>
      <c r="X7" s="25"/>
    </row>
    <row r="8" spans="1:24">
      <c r="A8" s="75"/>
      <c r="B8" s="75" t="s">
        <v>171</v>
      </c>
      <c r="C8" s="20" t="s">
        <v>172</v>
      </c>
      <c r="D8" s="23">
        <v>10.635000000000005</v>
      </c>
      <c r="E8" s="23">
        <v>-29.016999999999996</v>
      </c>
      <c r="F8" s="23">
        <v>0.49584256057373999</v>
      </c>
      <c r="G8" s="23">
        <v>4.408999999999998</v>
      </c>
      <c r="H8" s="23">
        <v>6.1409999999999911</v>
      </c>
      <c r="I8" s="23">
        <v>1.2000000000000569E-2</v>
      </c>
      <c r="J8" s="23">
        <v>-13.239000000000004</v>
      </c>
      <c r="K8" s="23">
        <v>-85.62</v>
      </c>
      <c r="L8" s="23">
        <v>5.7573499249469933</v>
      </c>
      <c r="M8" s="23">
        <v>2.8789999999999978</v>
      </c>
      <c r="N8" s="23">
        <v>-5.1989999999999981</v>
      </c>
      <c r="O8" s="23">
        <v>-4.5814023046666001</v>
      </c>
      <c r="P8" s="23">
        <v>0.875</v>
      </c>
      <c r="Q8" s="23">
        <v>-0.79099999999999948</v>
      </c>
      <c r="R8" s="23">
        <v>-3.5410490199999991</v>
      </c>
      <c r="S8" s="23">
        <v>0.72000000000000064</v>
      </c>
      <c r="T8" s="23">
        <v>-3.4008103557545599</v>
      </c>
      <c r="V8" s="23">
        <f t="shared" ref="V8" si="0">V5-V6-V7</f>
        <v>-113.46506919490045</v>
      </c>
      <c r="X8" s="25"/>
    </row>
    <row r="9" spans="1:24">
      <c r="A9" s="75"/>
      <c r="B9" s="75"/>
      <c r="D9" s="23"/>
      <c r="E9" s="23"/>
      <c r="F9" s="23"/>
      <c r="G9" s="23"/>
      <c r="H9" s="23"/>
      <c r="I9" s="23"/>
      <c r="J9" s="23"/>
      <c r="K9" s="23"/>
      <c r="L9" s="23"/>
      <c r="M9" s="23"/>
      <c r="N9" s="23"/>
      <c r="O9" s="23"/>
      <c r="P9" s="23"/>
      <c r="Q9" s="23"/>
      <c r="R9" s="23"/>
      <c r="S9" s="23"/>
      <c r="T9" s="23"/>
      <c r="X9" s="25"/>
    </row>
    <row r="10" spans="1:24">
      <c r="A10" s="75" t="s">
        <v>173</v>
      </c>
      <c r="B10" s="75" t="s">
        <v>174</v>
      </c>
      <c r="C10" s="20" t="s">
        <v>175</v>
      </c>
      <c r="D10" s="23">
        <v>989.42499999999995</v>
      </c>
      <c r="E10" s="23">
        <v>593.13</v>
      </c>
      <c r="F10" s="23">
        <v>16.536871860000002</v>
      </c>
      <c r="G10" s="23">
        <v>544.64499999999998</v>
      </c>
      <c r="H10" s="23">
        <v>1287.203</v>
      </c>
      <c r="I10" s="23">
        <v>388.52800000000002</v>
      </c>
      <c r="J10" s="23">
        <v>557.13400000000001</v>
      </c>
      <c r="K10" s="23">
        <v>1671.0239999999999</v>
      </c>
      <c r="L10" s="23">
        <v>1181.3106882203299</v>
      </c>
      <c r="M10" s="23">
        <v>377.61500000000001</v>
      </c>
      <c r="N10" s="23">
        <v>827.13199999999995</v>
      </c>
      <c r="O10" s="23">
        <v>231.94300000000001</v>
      </c>
      <c r="P10" s="23">
        <v>90.113</v>
      </c>
      <c r="Q10" s="23">
        <v>27.794</v>
      </c>
      <c r="R10" s="23">
        <v>177.64890070999999</v>
      </c>
      <c r="S10" s="23">
        <v>89.528000000000006</v>
      </c>
      <c r="T10" s="23">
        <v>48.2932021152155</v>
      </c>
      <c r="V10" s="25">
        <f>SUM(D10:T10)</f>
        <v>9099.0036629055448</v>
      </c>
      <c r="X10" s="25"/>
    </row>
    <row r="11" spans="1:24">
      <c r="A11" s="75" t="s">
        <v>165</v>
      </c>
      <c r="B11" s="75" t="s">
        <v>166</v>
      </c>
      <c r="C11" s="20" t="s">
        <v>167</v>
      </c>
      <c r="D11" s="23">
        <v>85.034999999999997</v>
      </c>
      <c r="E11" s="23">
        <v>68.091999999999999</v>
      </c>
      <c r="F11" s="23">
        <v>2.3649700594262599</v>
      </c>
      <c r="G11" s="23">
        <v>56.853000000000002</v>
      </c>
      <c r="H11" s="23">
        <v>102.92100000000001</v>
      </c>
      <c r="I11" s="23">
        <v>30.265000000000001</v>
      </c>
      <c r="J11" s="23">
        <v>58.639000000000003</v>
      </c>
      <c r="K11" s="23">
        <v>215.50800000000001</v>
      </c>
      <c r="L11" s="23">
        <v>106.292972024725</v>
      </c>
      <c r="M11" s="23">
        <v>30.814</v>
      </c>
      <c r="N11" s="23">
        <v>71.188999999999993</v>
      </c>
      <c r="O11" s="23">
        <v>31.529402304666601</v>
      </c>
      <c r="P11" s="23">
        <v>10.797000000000001</v>
      </c>
      <c r="Q11" s="23">
        <v>5.9349999999999996</v>
      </c>
      <c r="R11" s="23">
        <v>23.027999999999999</v>
      </c>
      <c r="S11" s="23">
        <v>13.834</v>
      </c>
      <c r="T11" s="23">
        <v>8.4073130654456101</v>
      </c>
      <c r="V11" s="25">
        <f>SUM(D11:T11)</f>
        <v>921.50465745426345</v>
      </c>
      <c r="X11" s="25"/>
    </row>
    <row r="12" spans="1:24">
      <c r="A12" s="75" t="s">
        <v>168</v>
      </c>
      <c r="B12" s="75" t="s">
        <v>169</v>
      </c>
      <c r="C12" s="20" t="s">
        <v>170</v>
      </c>
      <c r="D12" s="23">
        <v>0</v>
      </c>
      <c r="E12" s="23">
        <v>0</v>
      </c>
      <c r="F12" s="23">
        <v>0</v>
      </c>
      <c r="G12" s="23">
        <v>3.4000000000000002E-2</v>
      </c>
      <c r="H12" s="23">
        <v>0</v>
      </c>
      <c r="I12" s="23">
        <v>3.0000000000000001E-3</v>
      </c>
      <c r="J12" s="23">
        <v>0</v>
      </c>
      <c r="K12" s="23">
        <v>0</v>
      </c>
      <c r="L12" s="23">
        <v>0</v>
      </c>
      <c r="M12" s="23">
        <v>0</v>
      </c>
      <c r="N12" s="23">
        <v>0</v>
      </c>
      <c r="O12" s="23">
        <v>0</v>
      </c>
      <c r="P12" s="23">
        <v>0</v>
      </c>
      <c r="Q12" s="23">
        <v>0</v>
      </c>
      <c r="R12" s="23">
        <v>0</v>
      </c>
      <c r="S12" s="23">
        <v>0</v>
      </c>
      <c r="T12" s="23">
        <v>0</v>
      </c>
      <c r="V12" s="25">
        <f>SUM(D12:T12)</f>
        <v>3.7000000000000005E-2</v>
      </c>
      <c r="X12" s="25"/>
    </row>
    <row r="13" spans="1:24">
      <c r="A13" s="75" t="s">
        <v>176</v>
      </c>
      <c r="B13" s="75" t="s">
        <v>177</v>
      </c>
      <c r="C13" s="20" t="s">
        <v>178</v>
      </c>
      <c r="D13" s="10">
        <v>9.8979952720436408E-3</v>
      </c>
      <c r="E13" s="10">
        <v>-4.3883899809746198E-2</v>
      </c>
      <c r="F13" s="10">
        <v>2.6232499599107399E-2</v>
      </c>
      <c r="G13" s="10">
        <v>7.32961837441733E-3</v>
      </c>
      <c r="H13" s="10">
        <v>4.417591524209355E-3</v>
      </c>
      <c r="I13" s="10">
        <v>2.8653568801995601E-5</v>
      </c>
      <c r="J13" s="10">
        <v>-2.1499805934979299E-2</v>
      </c>
      <c r="K13" s="10">
        <v>-4.5384864926754503E-2</v>
      </c>
      <c r="L13" s="10">
        <v>4.4713680946287899E-3</v>
      </c>
      <c r="M13" s="10">
        <v>7.0489607740880141E-3</v>
      </c>
      <c r="N13" s="10">
        <v>-5.7874635013541896E-3</v>
      </c>
      <c r="O13" s="10">
        <v>-1.7388547204913399E-2</v>
      </c>
      <c r="P13" s="10">
        <v>8.6710930532157404E-3</v>
      </c>
      <c r="Q13" s="10">
        <v>-2.34516291618488E-2</v>
      </c>
      <c r="R13" s="10">
        <v>-1.76455237621852E-2</v>
      </c>
      <c r="S13" s="10">
        <v>6.9658094851105402E-3</v>
      </c>
      <c r="T13" s="10">
        <v>-5.9978473650879299E-2</v>
      </c>
      <c r="U13" s="82"/>
      <c r="V13" s="21">
        <f>AVERAGE(D13:T13)</f>
        <v>-9.4092128357081244E-3</v>
      </c>
      <c r="X13" s="25"/>
    </row>
    <row r="14" spans="1:24">
      <c r="B14" s="22"/>
      <c r="D14" s="32"/>
      <c r="E14" s="32"/>
      <c r="F14" s="32"/>
      <c r="G14" s="32"/>
      <c r="H14" s="32"/>
      <c r="I14" s="32"/>
      <c r="J14" s="32"/>
      <c r="K14" s="32"/>
      <c r="L14" s="32"/>
      <c r="M14" s="32"/>
      <c r="N14" s="32"/>
      <c r="O14" s="32"/>
      <c r="P14" s="32"/>
      <c r="Q14" s="32"/>
      <c r="R14" s="32"/>
      <c r="S14" s="32"/>
      <c r="T14" s="32"/>
      <c r="U14" s="32"/>
      <c r="V14" s="32"/>
      <c r="X14" s="25"/>
    </row>
    <row r="15" spans="1:24">
      <c r="B15" s="22"/>
      <c r="D15" s="24"/>
      <c r="E15" s="24"/>
      <c r="F15" s="24"/>
      <c r="G15" s="24"/>
      <c r="H15" s="24"/>
      <c r="I15" s="24"/>
      <c r="J15" s="24"/>
      <c r="K15" s="24"/>
      <c r="L15" s="24"/>
      <c r="M15" s="24"/>
      <c r="N15" s="24"/>
      <c r="O15" s="24"/>
      <c r="P15" s="24"/>
      <c r="Q15" s="24"/>
      <c r="R15" s="24"/>
      <c r="S15" s="24"/>
      <c r="T15" s="24"/>
      <c r="X15" s="25"/>
    </row>
    <row r="16" spans="1:24">
      <c r="A16" s="326" t="s">
        <v>179</v>
      </c>
      <c r="B16" s="326"/>
      <c r="C16" s="326"/>
      <c r="D16" s="65" t="s">
        <v>256</v>
      </c>
      <c r="E16" s="65" t="s">
        <v>257</v>
      </c>
      <c r="F16" s="65" t="s">
        <v>258</v>
      </c>
      <c r="G16" s="65" t="s">
        <v>259</v>
      </c>
      <c r="H16" s="65" t="s">
        <v>260</v>
      </c>
      <c r="I16" s="65" t="s">
        <v>272</v>
      </c>
      <c r="J16" s="65" t="s">
        <v>261</v>
      </c>
      <c r="K16" s="65" t="s">
        <v>262</v>
      </c>
      <c r="L16" s="65" t="s">
        <v>263</v>
      </c>
      <c r="M16" s="65" t="s">
        <v>264</v>
      </c>
      <c r="N16" s="65" t="s">
        <v>265</v>
      </c>
      <c r="O16" s="65" t="s">
        <v>266</v>
      </c>
      <c r="P16" s="65" t="s">
        <v>267</v>
      </c>
      <c r="Q16" s="65" t="s">
        <v>268</v>
      </c>
      <c r="R16" s="65" t="s">
        <v>269</v>
      </c>
      <c r="S16" s="65" t="s">
        <v>270</v>
      </c>
      <c r="T16" s="65" t="s">
        <v>271</v>
      </c>
      <c r="V16" s="44" t="s">
        <v>88</v>
      </c>
      <c r="X16" s="25"/>
    </row>
    <row r="17" spans="1:24">
      <c r="A17" s="75" t="s">
        <v>162</v>
      </c>
      <c r="B17" s="75" t="s">
        <v>180</v>
      </c>
      <c r="C17" s="20" t="s">
        <v>181</v>
      </c>
      <c r="D17" s="23">
        <v>0</v>
      </c>
      <c r="E17" s="23">
        <v>7.7809999999999997</v>
      </c>
      <c r="F17" s="23">
        <v>0.53213619000000001</v>
      </c>
      <c r="G17" s="23">
        <v>0</v>
      </c>
      <c r="H17" s="23">
        <v>0</v>
      </c>
      <c r="I17" s="23">
        <v>1.7999999999999999E-2</v>
      </c>
      <c r="J17" s="23">
        <v>0</v>
      </c>
      <c r="K17" s="23">
        <v>1.27</v>
      </c>
      <c r="L17" s="23">
        <v>0</v>
      </c>
      <c r="M17" s="23">
        <v>0</v>
      </c>
      <c r="N17" s="23">
        <v>0.53200000000000003</v>
      </c>
      <c r="O17" s="23">
        <v>0</v>
      </c>
      <c r="P17" s="23">
        <v>0</v>
      </c>
      <c r="Q17" s="23">
        <v>0</v>
      </c>
      <c r="R17" s="23">
        <v>-5.8529999999999997E-5</v>
      </c>
      <c r="S17" s="23">
        <v>0</v>
      </c>
      <c r="T17" s="23">
        <v>0</v>
      </c>
      <c r="V17" s="25">
        <f>SUM(D17:T17)</f>
        <v>10.13307766</v>
      </c>
      <c r="X17" s="25"/>
    </row>
    <row r="18" spans="1:24">
      <c r="A18" s="75" t="s">
        <v>165</v>
      </c>
      <c r="B18" s="75" t="s">
        <v>182</v>
      </c>
      <c r="C18" s="20" t="s">
        <v>183</v>
      </c>
      <c r="D18" s="23">
        <v>0</v>
      </c>
      <c r="E18" s="23">
        <v>6.5430000000000001</v>
      </c>
      <c r="F18" s="23">
        <v>0.390605799473005</v>
      </c>
      <c r="G18" s="23">
        <v>0</v>
      </c>
      <c r="H18" s="23">
        <v>0</v>
      </c>
      <c r="I18" s="23">
        <v>0</v>
      </c>
      <c r="J18" s="23">
        <v>0</v>
      </c>
      <c r="K18" s="23">
        <v>0</v>
      </c>
      <c r="L18" s="23">
        <v>0</v>
      </c>
      <c r="M18" s="23">
        <v>0</v>
      </c>
      <c r="N18" s="23">
        <v>0</v>
      </c>
      <c r="O18" s="23">
        <v>0</v>
      </c>
      <c r="P18" s="23">
        <v>0</v>
      </c>
      <c r="Q18" s="23">
        <v>0</v>
      </c>
      <c r="R18" s="23">
        <v>-0.64800000000000002</v>
      </c>
      <c r="S18" s="23">
        <v>0</v>
      </c>
      <c r="T18" s="23">
        <v>0</v>
      </c>
      <c r="V18" s="25">
        <f>SUM(D18:T18)</f>
        <v>6.2856057994730055</v>
      </c>
      <c r="X18" s="25"/>
    </row>
    <row r="19" spans="1:24">
      <c r="A19" s="75" t="s">
        <v>168</v>
      </c>
      <c r="B19" s="75" t="s">
        <v>184</v>
      </c>
      <c r="C19" s="20" t="s">
        <v>185</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V19" s="25">
        <f>SUM(D19:T19)</f>
        <v>0</v>
      </c>
      <c r="X19" s="25"/>
    </row>
    <row r="20" spans="1:24">
      <c r="A20" s="75"/>
      <c r="B20" s="75" t="s">
        <v>171</v>
      </c>
      <c r="C20" s="20" t="s">
        <v>186</v>
      </c>
      <c r="D20" s="23">
        <v>0</v>
      </c>
      <c r="E20" s="23">
        <v>1.2379999999999995</v>
      </c>
      <c r="F20" s="23">
        <v>0.14153039052699501</v>
      </c>
      <c r="G20" s="23">
        <v>0</v>
      </c>
      <c r="H20" s="23">
        <v>0</v>
      </c>
      <c r="I20" s="23">
        <v>1.7999999999999999E-2</v>
      </c>
      <c r="J20" s="23">
        <v>0</v>
      </c>
      <c r="K20" s="23">
        <v>1.27</v>
      </c>
      <c r="L20" s="23">
        <v>0</v>
      </c>
      <c r="M20" s="23">
        <v>0</v>
      </c>
      <c r="N20" s="23">
        <v>0.53200000000000003</v>
      </c>
      <c r="O20" s="23">
        <v>0</v>
      </c>
      <c r="P20" s="23">
        <v>0</v>
      </c>
      <c r="Q20" s="23">
        <v>0</v>
      </c>
      <c r="R20" s="23">
        <v>0.64794147000000002</v>
      </c>
      <c r="S20" s="23">
        <v>0</v>
      </c>
      <c r="T20" s="23">
        <v>0</v>
      </c>
      <c r="U20" s="23"/>
      <c r="V20" s="23">
        <f>V17-V18-V19</f>
        <v>3.8474718605269942</v>
      </c>
      <c r="X20" s="25"/>
    </row>
    <row r="21" spans="1:24">
      <c r="A21" s="75"/>
      <c r="B21" s="75"/>
      <c r="D21" s="23"/>
      <c r="E21" s="23"/>
      <c r="F21" s="23"/>
      <c r="G21" s="23"/>
      <c r="H21" s="23"/>
      <c r="I21" s="23"/>
      <c r="J21" s="23"/>
      <c r="K21" s="23"/>
      <c r="L21" s="23"/>
      <c r="M21" s="23"/>
      <c r="N21" s="23"/>
      <c r="O21" s="23"/>
      <c r="P21" s="23"/>
      <c r="Q21" s="23"/>
      <c r="R21" s="23"/>
      <c r="S21" s="23"/>
      <c r="T21" s="23"/>
      <c r="V21" s="25"/>
      <c r="X21" s="25"/>
    </row>
    <row r="22" spans="1:24">
      <c r="A22" s="75" t="s">
        <v>173</v>
      </c>
      <c r="B22" s="75" t="s">
        <v>187</v>
      </c>
      <c r="C22" s="20" t="s">
        <v>188</v>
      </c>
      <c r="D22" s="23">
        <v>260.62200000000001</v>
      </c>
      <c r="E22" s="23">
        <v>169.929</v>
      </c>
      <c r="F22" s="23">
        <v>8.1143360700000002</v>
      </c>
      <c r="G22" s="23">
        <v>167.93299999999999</v>
      </c>
      <c r="H22" s="23">
        <v>401.779</v>
      </c>
      <c r="I22" s="23">
        <v>122.532</v>
      </c>
      <c r="J22" s="23">
        <v>145.5</v>
      </c>
      <c r="K22" s="23">
        <v>401.61200000000002</v>
      </c>
      <c r="L22" s="23">
        <v>493.20750769</v>
      </c>
      <c r="M22" s="23">
        <v>102.256</v>
      </c>
      <c r="N22" s="23">
        <v>248.452</v>
      </c>
      <c r="O22" s="23">
        <v>54.027999999999999</v>
      </c>
      <c r="P22" s="23">
        <v>26.792999999999999</v>
      </c>
      <c r="Q22" s="23">
        <v>10.689</v>
      </c>
      <c r="R22" s="23">
        <v>50.469910409999997</v>
      </c>
      <c r="S22" s="23">
        <v>27.222999999999999</v>
      </c>
      <c r="T22" s="23">
        <v>8.5072499450935002</v>
      </c>
      <c r="V22" s="25">
        <f>SUM(D22:T22)</f>
        <v>2699.6470041150928</v>
      </c>
      <c r="X22" s="25"/>
    </row>
    <row r="23" spans="1:24">
      <c r="A23" s="75" t="s">
        <v>165</v>
      </c>
      <c r="B23" s="75" t="s">
        <v>182</v>
      </c>
      <c r="C23" s="20" t="s">
        <v>183</v>
      </c>
      <c r="D23" s="23">
        <v>0</v>
      </c>
      <c r="E23" s="23">
        <v>6.5430000000000001</v>
      </c>
      <c r="F23" s="23">
        <v>0.390605799473005</v>
      </c>
      <c r="G23" s="23">
        <v>0</v>
      </c>
      <c r="H23" s="23">
        <v>0</v>
      </c>
      <c r="I23" s="23">
        <v>0</v>
      </c>
      <c r="J23" s="23">
        <v>0</v>
      </c>
      <c r="K23" s="23">
        <v>0</v>
      </c>
      <c r="L23" s="23">
        <v>0</v>
      </c>
      <c r="M23" s="23">
        <v>0</v>
      </c>
      <c r="N23" s="23">
        <v>0</v>
      </c>
      <c r="O23" s="23">
        <v>0</v>
      </c>
      <c r="P23" s="23">
        <v>0</v>
      </c>
      <c r="Q23" s="23">
        <v>0</v>
      </c>
      <c r="R23" s="23">
        <v>-0.64800000000000002</v>
      </c>
      <c r="S23" s="23">
        <v>0</v>
      </c>
      <c r="T23" s="23">
        <v>0</v>
      </c>
      <c r="V23" s="25">
        <f>SUM(D23:T23)</f>
        <v>6.2856057994730055</v>
      </c>
      <c r="X23" s="25"/>
    </row>
    <row r="24" spans="1:24">
      <c r="A24" s="75" t="s">
        <v>168</v>
      </c>
      <c r="B24" s="75" t="s">
        <v>184</v>
      </c>
      <c r="C24" s="20" t="s">
        <v>185</v>
      </c>
      <c r="D24" s="23">
        <v>0</v>
      </c>
      <c r="E24" s="23">
        <v>0</v>
      </c>
      <c r="F24" s="23">
        <v>0</v>
      </c>
      <c r="G24" s="23">
        <v>0</v>
      </c>
      <c r="H24" s="23">
        <v>0</v>
      </c>
      <c r="I24" s="23">
        <v>0</v>
      </c>
      <c r="J24" s="23">
        <v>0</v>
      </c>
      <c r="K24" s="23">
        <v>0</v>
      </c>
      <c r="L24" s="23">
        <v>0</v>
      </c>
      <c r="M24" s="23">
        <v>0</v>
      </c>
      <c r="N24" s="23">
        <v>0</v>
      </c>
      <c r="O24" s="23">
        <v>0</v>
      </c>
      <c r="P24" s="23">
        <v>0</v>
      </c>
      <c r="Q24" s="23">
        <v>0</v>
      </c>
      <c r="R24" s="23">
        <v>0</v>
      </c>
      <c r="S24" s="23">
        <v>0</v>
      </c>
      <c r="T24" s="23">
        <v>0</v>
      </c>
      <c r="V24" s="25">
        <f>SUM(D24:T24)</f>
        <v>0</v>
      </c>
      <c r="X24" s="25"/>
    </row>
    <row r="25" spans="1:24">
      <c r="A25" s="75" t="s">
        <v>189</v>
      </c>
      <c r="B25" s="75" t="s">
        <v>190</v>
      </c>
      <c r="C25" s="20" t="s">
        <v>191</v>
      </c>
      <c r="D25" s="10">
        <v>0</v>
      </c>
      <c r="E25" s="10">
        <v>7.0152772111156496E-3</v>
      </c>
      <c r="F25" s="10">
        <v>1.66409591857405E-2</v>
      </c>
      <c r="G25" s="10">
        <v>0</v>
      </c>
      <c r="H25" s="10">
        <v>0</v>
      </c>
      <c r="I25" s="10">
        <v>1.4690040152776399E-4</v>
      </c>
      <c r="J25" s="10">
        <v>0</v>
      </c>
      <c r="K25" s="10">
        <v>3.1622561078852225E-3</v>
      </c>
      <c r="L25" s="10">
        <v>0</v>
      </c>
      <c r="M25" s="10">
        <v>0</v>
      </c>
      <c r="N25" s="10">
        <v>2.1412586737076002E-3</v>
      </c>
      <c r="O25" s="10">
        <v>0</v>
      </c>
      <c r="P25" s="10">
        <v>0</v>
      </c>
      <c r="Q25" s="10">
        <v>0</v>
      </c>
      <c r="R25" s="10">
        <v>1.30051510403332E-2</v>
      </c>
      <c r="S25" s="10">
        <v>0</v>
      </c>
      <c r="T25" s="10">
        <v>0</v>
      </c>
      <c r="U25" s="82"/>
      <c r="V25" s="21">
        <f>AVERAGE(D25:T25)</f>
        <v>2.4771648600182316E-3</v>
      </c>
      <c r="X25" s="25"/>
    </row>
    <row r="26" spans="1:24">
      <c r="D26" s="21"/>
      <c r="E26" s="21"/>
      <c r="F26" s="21"/>
      <c r="G26" s="21"/>
      <c r="H26" s="21"/>
      <c r="I26" s="21"/>
      <c r="J26" s="21"/>
      <c r="K26" s="21"/>
      <c r="L26" s="21"/>
      <c r="M26" s="21"/>
      <c r="N26" s="21"/>
      <c r="O26" s="21"/>
      <c r="P26" s="21"/>
      <c r="Q26" s="21"/>
      <c r="R26" s="21"/>
      <c r="S26" s="21"/>
      <c r="T26" s="21"/>
      <c r="U26" s="21"/>
      <c r="V26" s="21"/>
    </row>
    <row r="27" spans="1:24" ht="22.5" customHeight="1">
      <c r="A27" s="81" t="s">
        <v>192</v>
      </c>
      <c r="B27" s="80"/>
      <c r="C27" s="79"/>
    </row>
  </sheetData>
  <mergeCells count="3">
    <mergeCell ref="A3:C3"/>
    <mergeCell ref="A4:C4"/>
    <mergeCell ref="A16:C1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C2F3A-85C5-4010-A58A-23703116CB44}">
  <sheetPr codeName="Sheet1">
    <tabColor theme="8" tint="0.79998168889431442"/>
  </sheetPr>
  <dimension ref="A1:W46"/>
  <sheetViews>
    <sheetView zoomScale="70" zoomScaleNormal="70" workbookViewId="0">
      <selection activeCell="A22" sqref="A22"/>
    </sheetView>
  </sheetViews>
  <sheetFormatPr defaultRowHeight="22.15"/>
  <cols>
    <col min="1" max="1" width="37.375" style="69" customWidth="1"/>
    <col min="2" max="2" width="35.25" style="69" bestFit="1" customWidth="1"/>
    <col min="3" max="19" width="10.375" style="20" customWidth="1"/>
    <col min="20" max="20" width="9.125" style="20" customWidth="1"/>
    <col min="21" max="21" width="8.75" style="20" bestFit="1" customWidth="1"/>
    <col min="22" max="22" width="9.5" style="20" bestFit="1" customWidth="1"/>
    <col min="23" max="23" width="15.125" style="20" customWidth="1"/>
    <col min="24" max="24" width="7" style="20" customWidth="1"/>
    <col min="25" max="25" width="15" style="20" bestFit="1" customWidth="1"/>
    <col min="26" max="26" width="9.125" style="20" bestFit="1" customWidth="1"/>
    <col min="27" max="27" width="12.5" style="20" bestFit="1" customWidth="1"/>
    <col min="28" max="28" width="14.375" style="20" bestFit="1" customWidth="1"/>
    <col min="29" max="31" width="12.5" style="20" bestFit="1" customWidth="1"/>
    <col min="32" max="32" width="13.5" style="20" bestFit="1" customWidth="1"/>
    <col min="33" max="36" width="12.5" style="20" bestFit="1" customWidth="1"/>
    <col min="37" max="16384" width="9" style="20"/>
  </cols>
  <sheetData>
    <row r="1" spans="1:23">
      <c r="A1" s="51" t="s">
        <v>0</v>
      </c>
    </row>
    <row r="3" spans="1:23">
      <c r="A3" s="50" t="s">
        <v>193</v>
      </c>
      <c r="B3" s="74"/>
    </row>
    <row r="5" spans="1:23" s="22" customFormat="1">
      <c r="A5" s="326" t="s">
        <v>233</v>
      </c>
      <c r="B5" s="326"/>
      <c r="C5" s="85" t="s">
        <v>256</v>
      </c>
      <c r="D5" s="85" t="s">
        <v>257</v>
      </c>
      <c r="E5" s="85" t="s">
        <v>258</v>
      </c>
      <c r="F5" s="85" t="s">
        <v>259</v>
      </c>
      <c r="G5" s="85" t="s">
        <v>260</v>
      </c>
      <c r="H5" s="85" t="s">
        <v>272</v>
      </c>
      <c r="I5" s="85" t="s">
        <v>261</v>
      </c>
      <c r="J5" s="85" t="s">
        <v>262</v>
      </c>
      <c r="K5" s="85" t="s">
        <v>263</v>
      </c>
      <c r="L5" s="85" t="s">
        <v>264</v>
      </c>
      <c r="M5" s="85" t="s">
        <v>265</v>
      </c>
      <c r="N5" s="85" t="s">
        <v>266</v>
      </c>
      <c r="O5" s="85" t="s">
        <v>267</v>
      </c>
      <c r="P5" s="85" t="s">
        <v>268</v>
      </c>
      <c r="Q5" s="85" t="s">
        <v>269</v>
      </c>
      <c r="R5" s="85" t="s">
        <v>270</v>
      </c>
      <c r="S5" s="85" t="s">
        <v>271</v>
      </c>
      <c r="U5" s="44" t="s">
        <v>194</v>
      </c>
      <c r="V5" s="44" t="s">
        <v>195</v>
      </c>
      <c r="W5" s="44" t="s">
        <v>196</v>
      </c>
    </row>
    <row r="6" spans="1:23" s="22" customFormat="1">
      <c r="A6" s="50"/>
      <c r="B6" s="50" t="s">
        <v>197</v>
      </c>
      <c r="C6" s="106">
        <v>4.3999999999999997E-2</v>
      </c>
      <c r="D6" s="106">
        <v>3.8293423E-2</v>
      </c>
      <c r="E6" s="106">
        <v>4.2532246000000003E-2</v>
      </c>
      <c r="F6" s="106">
        <v>4.4199999999999996E-2</v>
      </c>
      <c r="G6" s="106">
        <v>3.9136705000000001E-2</v>
      </c>
      <c r="H6" s="106">
        <v>0.04</v>
      </c>
      <c r="I6" s="106">
        <v>3.8699999999999998E-2</v>
      </c>
      <c r="J6" s="106">
        <v>3.8876904000000004E-2</v>
      </c>
      <c r="K6" s="106">
        <v>3.9710076999999996E-2</v>
      </c>
      <c r="L6" s="106">
        <v>3.9100000000000003E-2</v>
      </c>
      <c r="M6" s="106">
        <v>4.3900000000000002E-2</v>
      </c>
      <c r="N6" s="106">
        <v>4.1430618432169095E-2</v>
      </c>
      <c r="O6" s="106">
        <v>4.4700000000000004E-2</v>
      </c>
      <c r="P6" s="106">
        <v>4.2099999999999999E-2</v>
      </c>
      <c r="Q6" s="106">
        <v>3.9E-2</v>
      </c>
      <c r="R6" s="106">
        <v>4.2090223000000003E-2</v>
      </c>
      <c r="S6" s="106">
        <v>3.9376239E-2</v>
      </c>
      <c r="T6" s="106"/>
      <c r="U6" s="168">
        <f t="shared" ref="U6:U11" si="0">MAX(C6:S6)</f>
        <v>4.4700000000000004E-2</v>
      </c>
      <c r="V6" s="168">
        <f t="shared" ref="V6:V11" si="1">MIN(C6:S6)</f>
        <v>3.8293423E-2</v>
      </c>
      <c r="W6" s="168">
        <f>AVERAGE(C6:S6)</f>
        <v>4.1008613848951124E-2</v>
      </c>
    </row>
    <row r="7" spans="1:23">
      <c r="A7" s="69" t="s">
        <v>283</v>
      </c>
      <c r="B7" s="165" t="s">
        <v>284</v>
      </c>
      <c r="C7" s="21">
        <v>-1.1354889E-2</v>
      </c>
      <c r="D7" s="21">
        <v>-2.5222075E-2</v>
      </c>
      <c r="E7" s="21">
        <v>8.9494016999999995E-2</v>
      </c>
      <c r="F7" s="21">
        <v>4.7688471999999989E-2</v>
      </c>
      <c r="G7" s="21">
        <v>6.939179899999999E-2</v>
      </c>
      <c r="H7" s="21">
        <v>8.8641899800000007E-2</v>
      </c>
      <c r="I7" s="21">
        <v>-1.3711970000000004E-2</v>
      </c>
      <c r="J7" s="21">
        <v>9.1343269999999976E-3</v>
      </c>
      <c r="K7" s="21">
        <v>4.7247931999999999E-2</v>
      </c>
      <c r="L7" s="21">
        <v>7.4967931000000002E-2</v>
      </c>
      <c r="M7" s="21">
        <v>-1.2053209999999953E-3</v>
      </c>
      <c r="N7" s="21">
        <v>-2.4475348281905399E-2</v>
      </c>
      <c r="O7" s="21">
        <v>3.6891606E-2</v>
      </c>
      <c r="P7" s="21">
        <v>-1.5020669E-2</v>
      </c>
      <c r="Q7" s="21">
        <v>1.4149073999999999E-2</v>
      </c>
      <c r="R7" s="21">
        <v>-2.9687420999999999E-2</v>
      </c>
      <c r="S7" s="21">
        <v>-2.5499999999999998E-2</v>
      </c>
      <c r="T7" s="21"/>
      <c r="U7" s="32">
        <f t="shared" si="0"/>
        <v>8.9494016999999995E-2</v>
      </c>
      <c r="V7" s="32">
        <f t="shared" si="1"/>
        <v>-2.9687420999999999E-2</v>
      </c>
      <c r="W7" s="32">
        <f t="shared" ref="W7:W11" si="2">AVERAGE(C7:S7)</f>
        <v>1.9495844971652618E-2</v>
      </c>
    </row>
    <row r="8" spans="1:23">
      <c r="A8" s="69" t="s">
        <v>198</v>
      </c>
      <c r="B8" s="165" t="s">
        <v>285</v>
      </c>
      <c r="C8" s="21">
        <v>7.4407650000000002E-3</v>
      </c>
      <c r="D8" s="21">
        <v>2.4211423999999999E-2</v>
      </c>
      <c r="E8" s="21">
        <v>6.9126626999999996E-2</v>
      </c>
      <c r="F8" s="21">
        <v>1.8127264000000001E-2</v>
      </c>
      <c r="G8" s="21">
        <v>6.4256579999999999E-3</v>
      </c>
      <c r="H8" s="21">
        <v>1.3538410999999998E-2</v>
      </c>
      <c r="I8" s="21">
        <v>0</v>
      </c>
      <c r="J8" s="21">
        <v>0</v>
      </c>
      <c r="K8" s="21">
        <v>2.5930954999999999E-2</v>
      </c>
      <c r="L8" s="21">
        <v>1.9522138000000001E-2</v>
      </c>
      <c r="M8" s="21">
        <v>2.0332099000000003E-2</v>
      </c>
      <c r="N8" s="21">
        <v>2.3208500459857201E-2</v>
      </c>
      <c r="O8" s="21">
        <v>8.1542439999999997E-3</v>
      </c>
      <c r="P8" s="21">
        <v>2.3458293000000002E-2</v>
      </c>
      <c r="Q8" s="21">
        <v>7.9388970000000003E-3</v>
      </c>
      <c r="R8" s="21">
        <v>7.2285174999999993E-2</v>
      </c>
      <c r="S8" s="21">
        <v>1.2459370000000001E-2</v>
      </c>
      <c r="T8" s="21"/>
      <c r="U8" s="32">
        <f t="shared" si="0"/>
        <v>7.2285174999999993E-2</v>
      </c>
      <c r="V8" s="32">
        <f t="shared" si="1"/>
        <v>0</v>
      </c>
      <c r="W8" s="32">
        <f t="shared" si="2"/>
        <v>2.071528355646219E-2</v>
      </c>
    </row>
    <row r="9" spans="1:23">
      <c r="A9" s="69" t="s">
        <v>199</v>
      </c>
      <c r="B9" s="165" t="s">
        <v>286</v>
      </c>
      <c r="C9" s="21">
        <v>0</v>
      </c>
      <c r="D9" s="21">
        <v>0</v>
      </c>
      <c r="E9" s="21">
        <v>0</v>
      </c>
      <c r="F9" s="21">
        <v>0</v>
      </c>
      <c r="G9" s="21">
        <v>0</v>
      </c>
      <c r="H9" s="21">
        <v>0</v>
      </c>
      <c r="I9" s="21">
        <v>0</v>
      </c>
      <c r="J9" s="21">
        <v>0</v>
      </c>
      <c r="K9" s="21">
        <v>0</v>
      </c>
      <c r="L9" s="21">
        <v>0</v>
      </c>
      <c r="M9" s="21">
        <v>0</v>
      </c>
      <c r="N9" s="21">
        <v>0</v>
      </c>
      <c r="O9" s="21">
        <v>0</v>
      </c>
      <c r="P9" s="21">
        <v>0</v>
      </c>
      <c r="Q9" s="21">
        <v>0</v>
      </c>
      <c r="R9" s="21">
        <v>0</v>
      </c>
      <c r="S9" s="21">
        <v>0</v>
      </c>
      <c r="T9" s="21"/>
      <c r="U9" s="32">
        <f t="shared" si="0"/>
        <v>0</v>
      </c>
      <c r="V9" s="32">
        <f t="shared" si="1"/>
        <v>0</v>
      </c>
      <c r="W9" s="32">
        <f t="shared" si="2"/>
        <v>0</v>
      </c>
    </row>
    <row r="10" spans="1:23" s="104" customFormat="1">
      <c r="A10" s="166"/>
      <c r="B10" s="167" t="s">
        <v>289</v>
      </c>
      <c r="C10" s="103">
        <f>C7+C8+C9</f>
        <v>-3.9141239999999997E-3</v>
      </c>
      <c r="D10" s="103">
        <f t="shared" ref="D10:S10" si="3">D7+D8+D9</f>
        <v>-1.0106510000000013E-3</v>
      </c>
      <c r="E10" s="103">
        <f t="shared" si="3"/>
        <v>0.15862064399999998</v>
      </c>
      <c r="F10" s="103">
        <f t="shared" si="3"/>
        <v>6.5815735999999986E-2</v>
      </c>
      <c r="G10" s="103">
        <f t="shared" si="3"/>
        <v>7.5817456999999991E-2</v>
      </c>
      <c r="H10" s="103">
        <f t="shared" si="3"/>
        <v>0.10218031080000001</v>
      </c>
      <c r="I10" s="103">
        <f t="shared" si="3"/>
        <v>-1.3711970000000004E-2</v>
      </c>
      <c r="J10" s="103">
        <f t="shared" si="3"/>
        <v>9.1343269999999976E-3</v>
      </c>
      <c r="K10" s="103">
        <f t="shared" si="3"/>
        <v>7.3178886999999998E-2</v>
      </c>
      <c r="L10" s="103">
        <f t="shared" si="3"/>
        <v>9.449006900000001E-2</v>
      </c>
      <c r="M10" s="103">
        <f t="shared" si="3"/>
        <v>1.9126778000000007E-2</v>
      </c>
      <c r="N10" s="103">
        <f t="shared" si="3"/>
        <v>-1.2668478220481984E-3</v>
      </c>
      <c r="O10" s="103">
        <f t="shared" si="3"/>
        <v>4.5045849999999998E-2</v>
      </c>
      <c r="P10" s="103">
        <f t="shared" si="3"/>
        <v>8.4376240000000012E-3</v>
      </c>
      <c r="Q10" s="103">
        <f t="shared" si="3"/>
        <v>2.2087970999999998E-2</v>
      </c>
      <c r="R10" s="103">
        <f t="shared" si="3"/>
        <v>4.2597753999999995E-2</v>
      </c>
      <c r="S10" s="103">
        <f t="shared" si="3"/>
        <v>-1.3040629999999998E-2</v>
      </c>
      <c r="T10" s="103"/>
      <c r="U10" s="169">
        <f t="shared" ref="U10" si="4">MAX(C10:S10)</f>
        <v>0.15862064399999998</v>
      </c>
      <c r="V10" s="169">
        <f t="shared" ref="V10" si="5">MIN(C10:S10)</f>
        <v>-1.3711970000000004E-2</v>
      </c>
      <c r="W10" s="169">
        <f t="shared" ref="W10" si="6">AVERAGE(C10:S10)</f>
        <v>4.0211128528114808E-2</v>
      </c>
    </row>
    <row r="11" spans="1:23">
      <c r="A11" s="69" t="s">
        <v>200</v>
      </c>
      <c r="B11" s="69" t="s">
        <v>293</v>
      </c>
      <c r="C11" s="21">
        <v>-1.874255E-2</v>
      </c>
      <c r="D11" s="21">
        <v>-2.9354779000000001E-2</v>
      </c>
      <c r="E11" s="21">
        <v>-0.112932036</v>
      </c>
      <c r="F11" s="21">
        <v>-4.165986E-3</v>
      </c>
      <c r="G11" s="21">
        <v>1.3314800000000001E-4</v>
      </c>
      <c r="H11" s="21">
        <v>-4.4902068000000003E-2</v>
      </c>
      <c r="I11" s="21">
        <v>-0.10290000000000001</v>
      </c>
      <c r="J11" s="21">
        <v>7.1244770000000006E-3</v>
      </c>
      <c r="K11" s="21">
        <v>-6.7586419999999987E-3</v>
      </c>
      <c r="L11" s="21">
        <v>-4.6106531999999999E-2</v>
      </c>
      <c r="M11" s="21">
        <v>-1.5181066E-2</v>
      </c>
      <c r="N11" s="21">
        <v>-2.3467060418296399E-2</v>
      </c>
      <c r="O11" s="21">
        <v>-1.6623559999999999E-2</v>
      </c>
      <c r="P11" s="21">
        <v>2.3090209E-2</v>
      </c>
      <c r="Q11" s="21">
        <v>-4.3082186000000001E-2</v>
      </c>
      <c r="R11" s="21">
        <v>-4.7593522000000006E-2</v>
      </c>
      <c r="S11" s="21">
        <v>-2.5700000000000001E-2</v>
      </c>
      <c r="T11" s="21"/>
      <c r="U11" s="32">
        <f t="shared" si="0"/>
        <v>2.3090209E-2</v>
      </c>
      <c r="V11" s="32">
        <f t="shared" si="1"/>
        <v>-0.112932036</v>
      </c>
      <c r="W11" s="32">
        <f t="shared" si="2"/>
        <v>-2.9833067848135081E-2</v>
      </c>
    </row>
    <row r="12" spans="1:23">
      <c r="A12" s="69" t="s">
        <v>201</v>
      </c>
      <c r="B12" s="69" t="s">
        <v>292</v>
      </c>
      <c r="C12" s="21">
        <v>-6.8386940000000011E-3</v>
      </c>
      <c r="D12" s="21">
        <v>-8.6840340000000002E-3</v>
      </c>
      <c r="E12" s="21">
        <v>-1.7304021999999999E-2</v>
      </c>
      <c r="F12" s="21">
        <v>-3.8861719999999998E-3</v>
      </c>
      <c r="G12" s="21">
        <v>5.9362840000000009E-3</v>
      </c>
      <c r="H12" s="21">
        <v>-2.3806470000000001E-3</v>
      </c>
      <c r="I12" s="21">
        <v>-1.7973221000000001E-2</v>
      </c>
      <c r="J12" s="21">
        <v>-1.5012829E-2</v>
      </c>
      <c r="K12" s="21">
        <v>4.4307579999999999E-3</v>
      </c>
      <c r="L12" s="21">
        <v>-1.6134120000000003E-3</v>
      </c>
      <c r="M12" s="21">
        <v>-6.848336E-3</v>
      </c>
      <c r="N12" s="21">
        <v>-2.0974391274007E-2</v>
      </c>
      <c r="O12" s="21">
        <v>-1.5429109000000002E-2</v>
      </c>
      <c r="P12" s="21">
        <v>-9.3153630000000001E-3</v>
      </c>
      <c r="Q12" s="21">
        <v>-1.1719322999999999E-2</v>
      </c>
      <c r="R12" s="21">
        <v>-2.1256464999999999E-2</v>
      </c>
      <c r="S12" s="21">
        <v>-1.5800000000000002E-2</v>
      </c>
      <c r="T12" s="21"/>
      <c r="U12" s="32">
        <f t="shared" ref="U12:U16" si="7">MAX(C12:S12)</f>
        <v>5.9362840000000009E-3</v>
      </c>
      <c r="V12" s="32">
        <f t="shared" ref="V12:V16" si="8">MIN(C12:S12)</f>
        <v>-2.1256464999999999E-2</v>
      </c>
      <c r="W12" s="32">
        <f t="shared" ref="W12:W16" si="9">AVERAGE(C12:S12)</f>
        <v>-9.6864103690592358E-3</v>
      </c>
    </row>
    <row r="13" spans="1:23">
      <c r="A13" s="69" t="s">
        <v>287</v>
      </c>
      <c r="B13" s="69" t="s">
        <v>290</v>
      </c>
      <c r="C13" s="21">
        <v>3.3408599999999999E-4</v>
      </c>
      <c r="D13" s="21">
        <v>5.7927589999999995E-4</v>
      </c>
      <c r="E13" s="21">
        <v>-4.1080999999999995E-4</v>
      </c>
      <c r="F13" s="21">
        <v>2.1490429999999998E-3</v>
      </c>
      <c r="G13" s="21">
        <v>9.9616159999999995E-4</v>
      </c>
      <c r="H13" s="21">
        <v>-4.516856E-4</v>
      </c>
      <c r="I13" s="21">
        <v>-2.4441929999999999E-3</v>
      </c>
      <c r="J13" s="21">
        <v>-2.7939589999999999E-3</v>
      </c>
      <c r="K13" s="21">
        <v>6.74275E-4</v>
      </c>
      <c r="L13" s="21">
        <v>1.74146E-3</v>
      </c>
      <c r="M13" s="21">
        <v>-1.2007458600000001E-3</v>
      </c>
      <c r="N13" s="21">
        <v>-2.422276283300908E-3</v>
      </c>
      <c r="O13" s="21">
        <v>1.6223840000000002E-3</v>
      </c>
      <c r="P13" s="21">
        <v>4.3037550000000003E-3</v>
      </c>
      <c r="Q13" s="21">
        <v>-1.6773349999999999E-3</v>
      </c>
      <c r="R13" s="21">
        <v>2.9981130000000002E-3</v>
      </c>
      <c r="S13" s="21">
        <v>-2.2381079999999999E-3</v>
      </c>
      <c r="T13" s="21"/>
      <c r="U13" s="32">
        <f>MAX(C13:S13)</f>
        <v>4.3037550000000003E-3</v>
      </c>
      <c r="V13" s="32">
        <f>MIN(C13:S13)</f>
        <v>-2.7939589999999999E-3</v>
      </c>
      <c r="W13" s="32">
        <f>AVERAGE(C13:S13)</f>
        <v>1.0349651509994661E-4</v>
      </c>
    </row>
    <row r="14" spans="1:23">
      <c r="A14" s="69" t="s">
        <v>202</v>
      </c>
      <c r="B14" s="69" t="s">
        <v>291</v>
      </c>
      <c r="C14" s="21">
        <v>-1.733999E-3</v>
      </c>
      <c r="D14" s="21">
        <v>-1.2134611999999999E-2</v>
      </c>
      <c r="E14" s="21">
        <v>1.3986617999999999E-2</v>
      </c>
      <c r="F14" s="21">
        <v>-3.4646500000000001E-3</v>
      </c>
      <c r="G14" s="21">
        <v>-8.6076700000000002E-4</v>
      </c>
      <c r="H14" s="21">
        <v>-1.3072300000000002E-3</v>
      </c>
      <c r="I14" s="21">
        <v>-2.5512759999999999E-3</v>
      </c>
      <c r="J14" s="21">
        <v>-8.8812349999999995E-3</v>
      </c>
      <c r="K14" s="21">
        <v>-2.1886620000000001E-3</v>
      </c>
      <c r="L14" s="21">
        <v>-1.3731329999999999E-3</v>
      </c>
      <c r="M14" s="21">
        <v>-1.905639E-3</v>
      </c>
      <c r="N14" s="21">
        <v>-4.79730636752769E-3</v>
      </c>
      <c r="O14" s="21">
        <v>-2.393605E-3</v>
      </c>
      <c r="P14" s="21">
        <v>-2.0046435000000001E-2</v>
      </c>
      <c r="Q14" s="21">
        <v>-6.9827789999999997E-3</v>
      </c>
      <c r="R14" s="21">
        <v>-6.9845940000000002E-3</v>
      </c>
      <c r="S14" s="21">
        <v>-2.2122397000000002E-2</v>
      </c>
      <c r="T14" s="21"/>
      <c r="U14" s="32">
        <f t="shared" si="7"/>
        <v>1.3986617999999999E-2</v>
      </c>
      <c r="V14" s="32">
        <f t="shared" si="8"/>
        <v>-2.2122397000000002E-2</v>
      </c>
      <c r="W14" s="32">
        <f t="shared" si="9"/>
        <v>-5.0436294922075117E-3</v>
      </c>
    </row>
    <row r="15" spans="1:23">
      <c r="A15" s="69" t="s">
        <v>203</v>
      </c>
      <c r="B15" s="69" t="s">
        <v>204</v>
      </c>
      <c r="C15" s="21">
        <v>1.667151E-3</v>
      </c>
      <c r="D15" s="21">
        <v>0</v>
      </c>
      <c r="E15" s="21">
        <v>0</v>
      </c>
      <c r="F15" s="21">
        <v>1.459716E-3</v>
      </c>
      <c r="G15" s="21">
        <v>2.0734900000000001E-4</v>
      </c>
      <c r="H15" s="21">
        <v>2.3760900000000001E-4</v>
      </c>
      <c r="I15" s="21">
        <v>2.02642E-4</v>
      </c>
      <c r="J15" s="21">
        <v>-3.4083799999999999E-3</v>
      </c>
      <c r="K15" s="21">
        <v>4.2373200000000001E-4</v>
      </c>
      <c r="L15" s="21">
        <v>2.1467E-4</v>
      </c>
      <c r="M15" s="21">
        <v>7.0172600000000006E-4</v>
      </c>
      <c r="N15" s="21">
        <v>4.1171919069446701E-4</v>
      </c>
      <c r="O15" s="21">
        <v>-5.7841519999999999E-3</v>
      </c>
      <c r="P15" s="21">
        <v>-9.8391750000000004E-3</v>
      </c>
      <c r="Q15" s="21">
        <v>0</v>
      </c>
      <c r="R15" s="21">
        <v>0</v>
      </c>
      <c r="S15" s="21">
        <v>0</v>
      </c>
      <c r="T15" s="21"/>
      <c r="U15" s="32">
        <f t="shared" si="7"/>
        <v>1.667151E-3</v>
      </c>
      <c r="V15" s="32">
        <f t="shared" si="8"/>
        <v>-9.8391750000000004E-3</v>
      </c>
      <c r="W15" s="32">
        <f t="shared" si="9"/>
        <v>-7.9443487113561959E-4</v>
      </c>
    </row>
    <row r="16" spans="1:23" s="52" customFormat="1">
      <c r="A16" s="164" t="s">
        <v>205</v>
      </c>
      <c r="B16" s="166" t="s">
        <v>288</v>
      </c>
      <c r="C16" s="103">
        <f t="shared" ref="C16:S16" si="10">SUM(C11:C15)</f>
        <v>-2.5314006000000003E-2</v>
      </c>
      <c r="D16" s="103">
        <f t="shared" si="10"/>
        <v>-4.9594149099999998E-2</v>
      </c>
      <c r="E16" s="103">
        <f t="shared" si="10"/>
        <v>-0.11666024999999999</v>
      </c>
      <c r="F16" s="103">
        <f t="shared" si="10"/>
        <v>-7.9080490000000003E-3</v>
      </c>
      <c r="G16" s="103">
        <f t="shared" si="10"/>
        <v>6.4121756000000002E-3</v>
      </c>
      <c r="H16" s="103">
        <f t="shared" si="10"/>
        <v>-4.8804021600000004E-2</v>
      </c>
      <c r="I16" s="103">
        <f t="shared" si="10"/>
        <v>-0.125666048</v>
      </c>
      <c r="J16" s="103">
        <f t="shared" si="10"/>
        <v>-2.2971926E-2</v>
      </c>
      <c r="K16" s="103">
        <f t="shared" si="10"/>
        <v>-3.4185389999999987E-3</v>
      </c>
      <c r="L16" s="103">
        <f t="shared" si="10"/>
        <v>-4.7136946999999998E-2</v>
      </c>
      <c r="M16" s="103">
        <f t="shared" si="10"/>
        <v>-2.4434060860000002E-2</v>
      </c>
      <c r="N16" s="103">
        <f t="shared" si="10"/>
        <v>-5.1249315152437538E-2</v>
      </c>
      <c r="O16" s="103">
        <f t="shared" si="10"/>
        <v>-3.8608041999999995E-2</v>
      </c>
      <c r="P16" s="103">
        <f t="shared" si="10"/>
        <v>-1.1807009000000002E-2</v>
      </c>
      <c r="Q16" s="103">
        <f t="shared" si="10"/>
        <v>-6.3461622999999995E-2</v>
      </c>
      <c r="R16" s="103">
        <f t="shared" si="10"/>
        <v>-7.2836468000000001E-2</v>
      </c>
      <c r="S16" s="103">
        <f t="shared" si="10"/>
        <v>-6.5860505000000014E-2</v>
      </c>
      <c r="T16" s="105"/>
      <c r="U16" s="169">
        <f t="shared" si="7"/>
        <v>6.4121756000000002E-3</v>
      </c>
      <c r="V16" s="169">
        <f t="shared" si="8"/>
        <v>-0.125666048</v>
      </c>
      <c r="W16" s="169">
        <f t="shared" si="9"/>
        <v>-4.5254046065437502E-2</v>
      </c>
    </row>
    <row r="17" spans="1:23" s="22" customFormat="1">
      <c r="A17" s="50" t="s">
        <v>206</v>
      </c>
      <c r="B17" s="50" t="s">
        <v>207</v>
      </c>
      <c r="C17" s="106">
        <f t="shared" ref="C17:S17" si="11">C6+C10+C16</f>
        <v>1.4771869999999996E-2</v>
      </c>
      <c r="D17" s="106">
        <f t="shared" si="11"/>
        <v>-1.23113771E-2</v>
      </c>
      <c r="E17" s="106">
        <f t="shared" si="11"/>
        <v>8.449263999999998E-2</v>
      </c>
      <c r="F17" s="106">
        <f t="shared" si="11"/>
        <v>0.10210768699999997</v>
      </c>
      <c r="G17" s="106">
        <f t="shared" si="11"/>
        <v>0.1213663376</v>
      </c>
      <c r="H17" s="106">
        <f t="shared" si="11"/>
        <v>9.3376289200000018E-2</v>
      </c>
      <c r="I17" s="106">
        <f t="shared" si="11"/>
        <v>-0.10067801800000001</v>
      </c>
      <c r="J17" s="106">
        <f t="shared" si="11"/>
        <v>2.5039305000000001E-2</v>
      </c>
      <c r="K17" s="106">
        <f t="shared" si="11"/>
        <v>0.109470425</v>
      </c>
      <c r="L17" s="106">
        <f t="shared" si="11"/>
        <v>8.6453122000000007E-2</v>
      </c>
      <c r="M17" s="106">
        <f t="shared" si="11"/>
        <v>3.8592717140000003E-2</v>
      </c>
      <c r="N17" s="106">
        <f t="shared" si="11"/>
        <v>-1.1085544542316639E-2</v>
      </c>
      <c r="O17" s="106">
        <f t="shared" si="11"/>
        <v>5.1137808000000007E-2</v>
      </c>
      <c r="P17" s="106">
        <f t="shared" si="11"/>
        <v>3.8730615000000003E-2</v>
      </c>
      <c r="Q17" s="106">
        <f t="shared" si="11"/>
        <v>-2.3736519999999969E-3</v>
      </c>
      <c r="R17" s="106">
        <f t="shared" si="11"/>
        <v>1.1851508999999996E-2</v>
      </c>
      <c r="S17" s="106">
        <f t="shared" si="11"/>
        <v>-3.9524896000000011E-2</v>
      </c>
      <c r="U17" s="168">
        <f t="shared" ref="U17" si="12">MAX(C17:S17)</f>
        <v>0.1213663376</v>
      </c>
      <c r="V17" s="168">
        <f t="shared" ref="V17" si="13">MIN(C17:S17)</f>
        <v>-0.10067801800000001</v>
      </c>
      <c r="W17" s="168">
        <f t="shared" ref="W17" si="14">AVERAGE(C17:S17)</f>
        <v>3.596569631162843E-2</v>
      </c>
    </row>
    <row r="18" spans="1:23" s="22" customFormat="1">
      <c r="A18" s="50"/>
      <c r="B18" s="50"/>
      <c r="C18" s="106"/>
      <c r="D18" s="106"/>
      <c r="E18" s="106"/>
      <c r="F18" s="106"/>
      <c r="G18" s="106"/>
      <c r="H18" s="106"/>
      <c r="I18" s="106"/>
      <c r="J18" s="106"/>
      <c r="K18" s="106"/>
      <c r="L18" s="106"/>
      <c r="M18" s="106"/>
      <c r="N18" s="106"/>
      <c r="O18" s="106"/>
      <c r="P18" s="106"/>
      <c r="Q18" s="106"/>
      <c r="R18" s="106"/>
      <c r="S18" s="106"/>
      <c r="U18" s="168"/>
      <c r="V18" s="168"/>
      <c r="W18" s="168"/>
    </row>
    <row r="19" spans="1:23" s="22" customFormat="1">
      <c r="A19" s="68"/>
      <c r="B19" s="50"/>
      <c r="C19" s="106"/>
      <c r="D19" s="106"/>
      <c r="E19" s="106"/>
      <c r="F19" s="106"/>
      <c r="G19" s="106"/>
      <c r="H19" s="106"/>
      <c r="I19" s="106"/>
      <c r="J19" s="106"/>
      <c r="K19" s="106"/>
      <c r="L19" s="106"/>
      <c r="M19" s="106"/>
      <c r="N19" s="106"/>
      <c r="O19" s="106"/>
      <c r="P19" s="106"/>
      <c r="Q19" s="106"/>
      <c r="R19" s="106"/>
      <c r="S19" s="106"/>
      <c r="U19" s="168"/>
      <c r="V19" s="168"/>
      <c r="W19" s="168"/>
    </row>
    <row r="20" spans="1:23">
      <c r="U20" s="108"/>
      <c r="V20" s="108"/>
      <c r="W20" s="108"/>
    </row>
    <row r="30" spans="1:23">
      <c r="C30" s="21"/>
      <c r="D30" s="21"/>
      <c r="E30" s="21"/>
      <c r="F30" s="21"/>
      <c r="G30" s="21"/>
      <c r="H30" s="21"/>
      <c r="I30" s="21"/>
      <c r="J30" s="21"/>
      <c r="K30" s="21"/>
      <c r="L30" s="21"/>
      <c r="M30" s="21"/>
      <c r="N30" s="21"/>
      <c r="O30" s="21"/>
      <c r="P30" s="21"/>
      <c r="Q30" s="21"/>
      <c r="R30" s="21"/>
      <c r="S30" s="21"/>
    </row>
    <row r="36" spans="1:23">
      <c r="U36" s="108"/>
      <c r="V36" s="108"/>
      <c r="W36" s="108"/>
    </row>
    <row r="37" spans="1:23">
      <c r="U37" s="108"/>
      <c r="V37" s="108"/>
      <c r="W37" s="108"/>
    </row>
    <row r="38" spans="1:23" s="22" customFormat="1">
      <c r="A38" s="326" t="s">
        <v>350</v>
      </c>
      <c r="B38" s="326"/>
      <c r="C38" s="85" t="s">
        <v>256</v>
      </c>
      <c r="D38" s="85" t="s">
        <v>257</v>
      </c>
      <c r="E38" s="85" t="s">
        <v>258</v>
      </c>
      <c r="F38" s="85" t="s">
        <v>259</v>
      </c>
      <c r="G38" s="85" t="s">
        <v>260</v>
      </c>
      <c r="H38" s="85" t="s">
        <v>272</v>
      </c>
      <c r="I38" s="85" t="s">
        <v>261</v>
      </c>
      <c r="J38" s="85" t="s">
        <v>262</v>
      </c>
      <c r="K38" s="85" t="s">
        <v>263</v>
      </c>
      <c r="L38" s="85" t="s">
        <v>264</v>
      </c>
      <c r="M38" s="85" t="s">
        <v>265</v>
      </c>
      <c r="N38" s="85" t="s">
        <v>266</v>
      </c>
      <c r="O38" s="85" t="s">
        <v>267</v>
      </c>
      <c r="P38" s="85" t="s">
        <v>268</v>
      </c>
      <c r="Q38" s="85" t="s">
        <v>269</v>
      </c>
      <c r="R38" s="85" t="s">
        <v>270</v>
      </c>
      <c r="S38" s="85" t="s">
        <v>271</v>
      </c>
      <c r="U38" s="44" t="s">
        <v>194</v>
      </c>
      <c r="V38" s="44" t="s">
        <v>195</v>
      </c>
      <c r="W38" s="44" t="s">
        <v>196</v>
      </c>
    </row>
    <row r="39" spans="1:23" s="22" customFormat="1">
      <c r="A39" s="19"/>
      <c r="B39" s="50" t="s">
        <v>197</v>
      </c>
      <c r="C39" s="168">
        <v>4.3676666666666697E-2</v>
      </c>
      <c r="D39" s="168">
        <v>3.810000000000005E-2</v>
      </c>
      <c r="E39" s="168">
        <v>4.1831222156237927E-2</v>
      </c>
      <c r="F39" s="168">
        <v>4.3900000000000002E-2</v>
      </c>
      <c r="G39" s="168">
        <v>4.059678935336973E-2</v>
      </c>
      <c r="H39" s="168">
        <v>3.9500000000000056E-2</v>
      </c>
      <c r="I39" s="168">
        <v>3.9000000000000028E-2</v>
      </c>
      <c r="J39" s="168">
        <v>3.9E-2</v>
      </c>
      <c r="K39" s="168">
        <v>3.9414884815696466E-2</v>
      </c>
      <c r="L39" s="168">
        <v>3.870000000000004E-2</v>
      </c>
      <c r="M39" s="168">
        <v>4.3700000000000003E-2</v>
      </c>
      <c r="N39" s="168">
        <v>4.09094631525058E-2</v>
      </c>
      <c r="O39" s="168">
        <v>4.4499999999999998E-2</v>
      </c>
      <c r="P39" s="168">
        <v>4.1700000000000098E-2</v>
      </c>
      <c r="Q39" s="168">
        <v>3.8800000000000001E-2</v>
      </c>
      <c r="R39" s="168">
        <v>4.1668433595802037E-2</v>
      </c>
      <c r="S39" s="168">
        <v>3.8955478369164603E-2</v>
      </c>
      <c r="U39" s="168">
        <f>MAX(C39:S39)</f>
        <v>4.4499999999999998E-2</v>
      </c>
      <c r="V39" s="168">
        <f>MIN(C39:S39)</f>
        <v>3.810000000000005E-2</v>
      </c>
      <c r="W39" s="168">
        <f>AVERAGE(C39:S39)</f>
        <v>4.0820761065261384E-2</v>
      </c>
    </row>
    <row r="40" spans="1:23">
      <c r="B40" s="165" t="s">
        <v>289</v>
      </c>
      <c r="C40" s="32">
        <v>-8.8142211883054725E-3</v>
      </c>
      <c r="D40" s="32">
        <v>4.951254876691593E-4</v>
      </c>
      <c r="E40" s="32">
        <v>9.1804862312066693E-2</v>
      </c>
      <c r="F40" s="32">
        <v>2.9190725066530851E-2</v>
      </c>
      <c r="G40" s="32">
        <v>3.7255336532904144E-2</v>
      </c>
      <c r="H40" s="32">
        <v>5.0352656099003384E-2</v>
      </c>
      <c r="I40" s="32">
        <v>-9.6000000000000009E-3</v>
      </c>
      <c r="J40" s="32">
        <v>2.0153190995084351E-3</v>
      </c>
      <c r="K40" s="32">
        <v>4.1379771960017658E-2</v>
      </c>
      <c r="L40" s="32">
        <v>4.5121310976551261E-2</v>
      </c>
      <c r="M40" s="32">
        <v>1.025138955069102E-3</v>
      </c>
      <c r="N40" s="32">
        <v>-1.9986926556438571E-2</v>
      </c>
      <c r="O40" s="32">
        <v>1.3021396661180341E-2</v>
      </c>
      <c r="P40" s="32">
        <v>-9.8246869518150808E-3</v>
      </c>
      <c r="Q40" s="32">
        <v>3.7932730422526911E-3</v>
      </c>
      <c r="R40" s="32">
        <v>-1.2252282447602361E-2</v>
      </c>
      <c r="S40" s="32">
        <v>2.5183679501777998E-3</v>
      </c>
      <c r="U40" s="32">
        <f t="shared" ref="U40:U42" si="15">MAX(C40:S40)</f>
        <v>9.1804862312066693E-2</v>
      </c>
      <c r="V40" s="32">
        <f t="shared" ref="V40:V42" si="16">MIN(C40:S40)</f>
        <v>-1.9986926556438571E-2</v>
      </c>
      <c r="W40" s="32">
        <f t="shared" ref="W40:W42" si="17">AVERAGE(C40:S40)</f>
        <v>1.5146774529339416E-2</v>
      </c>
    </row>
    <row r="41" spans="1:23">
      <c r="B41" s="69" t="s">
        <v>288</v>
      </c>
      <c r="C41" s="32">
        <v>-5.4146003622022668E-3</v>
      </c>
      <c r="D41" s="32">
        <v>-3.4773959250282392E-2</v>
      </c>
      <c r="E41" s="32">
        <v>-7.4933894158281E-2</v>
      </c>
      <c r="F41" s="32">
        <v>-1.1884889563538196E-2</v>
      </c>
      <c r="G41" s="32">
        <v>1.0820408987003328E-2</v>
      </c>
      <c r="H41" s="32">
        <v>-9.0018211645280562E-3</v>
      </c>
      <c r="I41" s="32">
        <v>-9.6824702865929008E-2</v>
      </c>
      <c r="J41" s="32">
        <v>-2.2036440418732983E-2</v>
      </c>
      <c r="K41" s="32">
        <v>-3.2538135912575637E-3</v>
      </c>
      <c r="L41" s="32">
        <v>-1.7791975270050706E-2</v>
      </c>
      <c r="M41" s="32">
        <v>-2.2444666074974143E-2</v>
      </c>
      <c r="N41" s="32">
        <v>-2.0435379071402159E-2</v>
      </c>
      <c r="O41" s="32">
        <v>-1.0599576769339295E-2</v>
      </c>
      <c r="P41" s="32">
        <v>-1.5525431232497897E-2</v>
      </c>
      <c r="Q41" s="32">
        <v>-3.3225526307908794E-2</v>
      </c>
      <c r="R41" s="32">
        <v>-3.801354017510622E-2</v>
      </c>
      <c r="S41" s="32">
        <v>-6.7813660081236377E-2</v>
      </c>
      <c r="U41" s="32">
        <f t="shared" si="15"/>
        <v>1.0820408987003328E-2</v>
      </c>
      <c r="V41" s="32">
        <f t="shared" si="16"/>
        <v>-9.6824702865929008E-2</v>
      </c>
      <c r="W41" s="32">
        <f t="shared" si="17"/>
        <v>-2.7832556904133162E-2</v>
      </c>
    </row>
    <row r="42" spans="1:23">
      <c r="B42" s="50" t="s">
        <v>207</v>
      </c>
      <c r="C42" s="168">
        <f>C39+C40+C41</f>
        <v>2.9447845116158958E-2</v>
      </c>
      <c r="D42" s="168">
        <f t="shared" ref="D42:S42" si="18">D39+D40+D41</f>
        <v>3.8211662373868194E-3</v>
      </c>
      <c r="E42" s="168">
        <f t="shared" si="18"/>
        <v>5.8702190310023605E-2</v>
      </c>
      <c r="F42" s="168">
        <f t="shared" si="18"/>
        <v>6.1205835502992662E-2</v>
      </c>
      <c r="G42" s="168">
        <f t="shared" si="18"/>
        <v>8.8672534873277212E-2</v>
      </c>
      <c r="H42" s="168">
        <f t="shared" si="18"/>
        <v>8.0850834934475396E-2</v>
      </c>
      <c r="I42" s="168">
        <f t="shared" si="18"/>
        <v>-6.7424702865928984E-2</v>
      </c>
      <c r="J42" s="168">
        <f t="shared" si="18"/>
        <v>1.8978878680775454E-2</v>
      </c>
      <c r="K42" s="168">
        <f t="shared" si="18"/>
        <v>7.7540843184456559E-2</v>
      </c>
      <c r="L42" s="168">
        <f t="shared" si="18"/>
        <v>6.6029335706500589E-2</v>
      </c>
      <c r="M42" s="168">
        <f t="shared" si="18"/>
        <v>2.2280472880094961E-2</v>
      </c>
      <c r="N42" s="168">
        <f t="shared" si="18"/>
        <v>4.8715752466507029E-4</v>
      </c>
      <c r="O42" s="168">
        <f t="shared" si="18"/>
        <v>4.6921819891841042E-2</v>
      </c>
      <c r="P42" s="168">
        <f t="shared" si="18"/>
        <v>1.6349881815687119E-2</v>
      </c>
      <c r="Q42" s="168">
        <f t="shared" si="18"/>
        <v>9.3677467343439014E-3</v>
      </c>
      <c r="R42" s="168">
        <f t="shared" si="18"/>
        <v>-8.5973890269065434E-3</v>
      </c>
      <c r="S42" s="168">
        <f t="shared" si="18"/>
        <v>-2.6339813761893975E-2</v>
      </c>
      <c r="U42" s="168">
        <f t="shared" si="15"/>
        <v>8.8672534873277212E-2</v>
      </c>
      <c r="V42" s="168">
        <f t="shared" si="16"/>
        <v>-6.7424702865928984E-2</v>
      </c>
      <c r="W42" s="168">
        <f t="shared" si="17"/>
        <v>2.8134978690467632E-2</v>
      </c>
    </row>
    <row r="43" spans="1:23">
      <c r="C43" s="82"/>
      <c r="D43" s="82"/>
      <c r="E43" s="82"/>
      <c r="F43" s="82"/>
      <c r="G43" s="82"/>
      <c r="H43" s="82"/>
      <c r="I43" s="82"/>
      <c r="J43" s="82"/>
      <c r="K43" s="82"/>
      <c r="L43" s="82"/>
      <c r="M43" s="82"/>
      <c r="N43" s="82"/>
      <c r="O43" s="82"/>
      <c r="P43" s="82"/>
      <c r="Q43" s="82"/>
      <c r="R43" s="82"/>
      <c r="S43" s="82"/>
    </row>
    <row r="44" spans="1:23">
      <c r="C44" s="21"/>
      <c r="D44" s="21"/>
      <c r="E44" s="21"/>
      <c r="F44" s="21"/>
      <c r="G44" s="21"/>
      <c r="H44" s="21"/>
      <c r="I44" s="21"/>
      <c r="J44" s="21"/>
      <c r="K44" s="21"/>
      <c r="L44" s="21"/>
      <c r="M44" s="21"/>
      <c r="N44" s="21"/>
      <c r="O44" s="21"/>
      <c r="P44" s="21"/>
      <c r="Q44" s="21"/>
      <c r="R44" s="21"/>
      <c r="S44" s="21"/>
    </row>
    <row r="45" spans="1:23">
      <c r="B45" s="20"/>
    </row>
    <row r="46" spans="1:23">
      <c r="B46" s="20"/>
    </row>
  </sheetData>
  <mergeCells count="2">
    <mergeCell ref="A38:B38"/>
    <mergeCell ref="A5:B5"/>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1C52-89D7-453A-9659-EC885C3EE168}">
  <sheetPr>
    <tabColor theme="8" tint="0.79998168889431442"/>
  </sheetPr>
  <dimension ref="A1:V19"/>
  <sheetViews>
    <sheetView zoomScale="70" zoomScaleNormal="70" workbookViewId="0">
      <selection activeCell="C7" sqref="C7"/>
    </sheetView>
  </sheetViews>
  <sheetFormatPr defaultRowHeight="22.15"/>
  <cols>
    <col min="1" max="1" width="11.375" style="1" customWidth="1"/>
    <col min="2" max="2" width="10.5" style="1" bestFit="1" customWidth="1"/>
    <col min="3" max="3" width="63" style="1" bestFit="1" customWidth="1"/>
    <col min="4" max="20" width="10.375" style="20" customWidth="1"/>
    <col min="21" max="22" width="9" style="20"/>
    <col min="23" max="16384" width="9" style="1"/>
  </cols>
  <sheetData>
    <row r="1" spans="1:22">
      <c r="A1" s="51" t="s">
        <v>0</v>
      </c>
      <c r="B1" s="19"/>
      <c r="C1" s="20"/>
    </row>
    <row r="2" spans="1:22">
      <c r="A2" s="51"/>
      <c r="B2" s="19"/>
      <c r="C2" s="20"/>
    </row>
    <row r="3" spans="1:22" s="3" customFormat="1">
      <c r="A3" s="325">
        <v>45016</v>
      </c>
      <c r="B3" s="325"/>
      <c r="C3" s="325"/>
      <c r="D3" s="85" t="s">
        <v>256</v>
      </c>
      <c r="E3" s="85" t="s">
        <v>257</v>
      </c>
      <c r="F3" s="85" t="s">
        <v>258</v>
      </c>
      <c r="G3" s="85" t="s">
        <v>259</v>
      </c>
      <c r="H3" s="85" t="s">
        <v>260</v>
      </c>
      <c r="I3" s="85" t="s">
        <v>272</v>
      </c>
      <c r="J3" s="85" t="s">
        <v>261</v>
      </c>
      <c r="K3" s="85" t="s">
        <v>262</v>
      </c>
      <c r="L3" s="85" t="s">
        <v>263</v>
      </c>
      <c r="M3" s="85" t="s">
        <v>264</v>
      </c>
      <c r="N3" s="85" t="s">
        <v>265</v>
      </c>
      <c r="O3" s="85" t="s">
        <v>266</v>
      </c>
      <c r="P3" s="85" t="s">
        <v>267</v>
      </c>
      <c r="Q3" s="85" t="s">
        <v>268</v>
      </c>
      <c r="R3" s="85" t="s">
        <v>269</v>
      </c>
      <c r="S3" s="85" t="s">
        <v>270</v>
      </c>
      <c r="T3" s="85" t="s">
        <v>271</v>
      </c>
      <c r="U3" s="9"/>
      <c r="V3" s="9"/>
    </row>
    <row r="4" spans="1:22">
      <c r="A4" s="48" t="s">
        <v>208</v>
      </c>
      <c r="B4" s="48" t="s">
        <v>209</v>
      </c>
      <c r="C4" s="1" t="s">
        <v>334</v>
      </c>
      <c r="D4" s="23">
        <v>-26.5291495319867</v>
      </c>
      <c r="E4" s="23">
        <v>0.10299999999999999</v>
      </c>
      <c r="F4" s="23">
        <v>-2.8620000000000001</v>
      </c>
      <c r="G4" s="23">
        <v>4.04</v>
      </c>
      <c r="H4" s="23">
        <v>-3.0862713706400702</v>
      </c>
      <c r="I4" s="23">
        <v>-0.28499999999999998</v>
      </c>
      <c r="J4" s="23">
        <v>0</v>
      </c>
      <c r="K4" s="23">
        <v>-96.146000000000001</v>
      </c>
      <c r="L4" s="23">
        <v>-2.4514975443608802</v>
      </c>
      <c r="M4" s="23">
        <v>-3.5999999999999997E-2</v>
      </c>
      <c r="N4" s="23">
        <v>-0.19600000000000001</v>
      </c>
      <c r="O4" s="23">
        <v>-1.3567499999999999</v>
      </c>
      <c r="P4" s="23">
        <v>1.5489999999999999</v>
      </c>
      <c r="Q4" s="23">
        <v>0</v>
      </c>
      <c r="R4" s="23">
        <v>-0.59599999999999997</v>
      </c>
      <c r="S4" s="23">
        <v>-1.206</v>
      </c>
      <c r="T4" s="23">
        <v>-0.17958586536519999</v>
      </c>
    </row>
    <row r="5" spans="1:22">
      <c r="A5" s="48" t="s">
        <v>210</v>
      </c>
      <c r="B5" s="48" t="s">
        <v>211</v>
      </c>
      <c r="C5" s="1" t="s">
        <v>335</v>
      </c>
      <c r="D5" s="23">
        <v>-319.63991271466699</v>
      </c>
      <c r="E5" s="23">
        <v>-518.52</v>
      </c>
      <c r="F5" s="23">
        <v>-9.8139906907743306</v>
      </c>
      <c r="G5" s="23">
        <v>-48.208999999999897</v>
      </c>
      <c r="H5" s="23">
        <v>75.458000000000098</v>
      </c>
      <c r="I5" s="23">
        <v>1.264</v>
      </c>
      <c r="J5" s="23">
        <v>-304.47500000000002</v>
      </c>
      <c r="K5" s="23">
        <v>-402.58199999999999</v>
      </c>
      <c r="L5" s="23">
        <v>-142.51089019534399</v>
      </c>
      <c r="M5" s="23">
        <v>-28.425000000000001</v>
      </c>
      <c r="N5" s="23">
        <v>-122.795</v>
      </c>
      <c r="O5" s="23">
        <v>-143.33699999999999</v>
      </c>
      <c r="P5" s="23">
        <v>-19.427</v>
      </c>
      <c r="Q5" s="23">
        <v>-9.7680000000000007</v>
      </c>
      <c r="R5" s="23">
        <v>-78.218000000000004</v>
      </c>
      <c r="S5" s="23">
        <v>-18.498999999999999</v>
      </c>
      <c r="T5" s="23">
        <v>-26.434485615080099</v>
      </c>
    </row>
    <row r="6" spans="1:22">
      <c r="A6" s="48"/>
      <c r="B6" s="48"/>
    </row>
    <row r="7" spans="1:22">
      <c r="A7" s="48" t="s">
        <v>212</v>
      </c>
      <c r="B7" s="48" t="s">
        <v>213</v>
      </c>
      <c r="C7" s="1" t="s">
        <v>214</v>
      </c>
      <c r="D7" s="10">
        <v>8.2996986536122849E-2</v>
      </c>
      <c r="E7" s="10">
        <v>-1.9864228959345801E-4</v>
      </c>
      <c r="F7" s="10">
        <v>0.29162448693684101</v>
      </c>
      <c r="G7" s="10">
        <v>-8.3801779750669103E-2</v>
      </c>
      <c r="H7" s="10">
        <v>-4.0900519105198499E-2</v>
      </c>
      <c r="I7" s="10">
        <v>-0.225474683544304</v>
      </c>
      <c r="J7" s="10">
        <v>0</v>
      </c>
      <c r="K7" s="10">
        <v>0.238823394985369</v>
      </c>
      <c r="L7" s="10">
        <v>1.7202176907326401E-2</v>
      </c>
      <c r="M7" s="10">
        <v>1.2664907651715001E-3</v>
      </c>
      <c r="N7" s="10">
        <v>1.59615619528482E-3</v>
      </c>
      <c r="O7" s="10">
        <v>9.4654555348584104E-3</v>
      </c>
      <c r="P7" s="10">
        <v>-7.9734390281566897E-2</v>
      </c>
      <c r="Q7" s="10">
        <v>0</v>
      </c>
      <c r="R7" s="10">
        <v>7.6197294740341101E-3</v>
      </c>
      <c r="S7" s="10">
        <v>6.5192713119628001E-2</v>
      </c>
      <c r="T7" s="10">
        <v>6.79362057503974E-3</v>
      </c>
    </row>
    <row r="8" spans="1:22">
      <c r="D8" s="72"/>
      <c r="E8" s="72"/>
      <c r="F8" s="72"/>
      <c r="G8" s="72"/>
      <c r="H8" s="72"/>
      <c r="I8" s="72"/>
      <c r="J8" s="72"/>
      <c r="K8" s="72"/>
      <c r="L8" s="72"/>
      <c r="M8" s="72"/>
      <c r="N8" s="72"/>
      <c r="O8" s="72"/>
      <c r="P8" s="72"/>
      <c r="Q8" s="72"/>
      <c r="R8" s="72"/>
      <c r="S8" s="72"/>
      <c r="T8" s="72"/>
    </row>
    <row r="9" spans="1:22">
      <c r="A9" s="68"/>
      <c r="B9" s="3"/>
      <c r="D9" s="72"/>
      <c r="E9" s="72"/>
      <c r="F9" s="72"/>
      <c r="G9" s="72"/>
      <c r="H9" s="72"/>
      <c r="I9" s="72"/>
      <c r="J9" s="72"/>
      <c r="K9" s="72"/>
      <c r="L9" s="72"/>
      <c r="M9" s="72"/>
      <c r="N9" s="72"/>
      <c r="O9" s="72"/>
      <c r="P9" s="72"/>
      <c r="Q9" s="72"/>
      <c r="R9" s="72"/>
      <c r="S9" s="72"/>
      <c r="T9" s="72"/>
    </row>
    <row r="15" spans="1:22">
      <c r="B15" s="150"/>
      <c r="C15" s="151"/>
    </row>
    <row r="16" spans="1:22">
      <c r="B16" s="150"/>
      <c r="C16" s="151"/>
    </row>
    <row r="17" spans="2:3">
      <c r="B17" s="150"/>
      <c r="C17" s="151"/>
    </row>
    <row r="18" spans="2:3">
      <c r="B18" s="150"/>
      <c r="C18" s="151"/>
    </row>
    <row r="19" spans="2:3">
      <c r="B19" s="150"/>
      <c r="C19" s="151"/>
    </row>
  </sheetData>
  <mergeCells count="1">
    <mergeCell ref="A3:C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CCA0-CBFE-463F-BDF0-AF82E6EC0513}">
  <sheetPr>
    <tabColor theme="8" tint="0.79998168889431442"/>
  </sheetPr>
  <dimension ref="A1:X38"/>
  <sheetViews>
    <sheetView zoomScale="70" zoomScaleNormal="70" workbookViewId="0">
      <selection activeCell="B18" sqref="B18"/>
    </sheetView>
  </sheetViews>
  <sheetFormatPr defaultColWidth="9.375" defaultRowHeight="13.5"/>
  <cols>
    <col min="1" max="1" width="19.625" style="111" customWidth="1"/>
    <col min="2" max="2" width="18.75" style="111" customWidth="1"/>
    <col min="3" max="3" width="40.25" style="111" bestFit="1" customWidth="1"/>
    <col min="4" max="20" width="10.5" style="111" customWidth="1"/>
    <col min="21" max="21" width="9.875" style="111" bestFit="1" customWidth="1"/>
    <col min="22" max="22" width="10.5" style="111" bestFit="1" customWidth="1"/>
    <col min="23" max="23" width="13.25" style="111" bestFit="1" customWidth="1"/>
    <col min="24" max="16384" width="9.375" style="111"/>
  </cols>
  <sheetData>
    <row r="1" spans="1:24" ht="22.15">
      <c r="A1" s="95" t="s">
        <v>0</v>
      </c>
      <c r="B1" s="95"/>
      <c r="C1" s="95"/>
    </row>
    <row r="3" spans="1:24" ht="22.15">
      <c r="A3" s="325">
        <v>45016</v>
      </c>
      <c r="B3" s="325"/>
      <c r="C3" s="325"/>
      <c r="D3" s="85" t="s">
        <v>256</v>
      </c>
      <c r="E3" s="85" t="s">
        <v>257</v>
      </c>
      <c r="F3" s="85" t="s">
        <v>258</v>
      </c>
      <c r="G3" s="85" t="s">
        <v>259</v>
      </c>
      <c r="H3" s="85" t="s">
        <v>260</v>
      </c>
      <c r="I3" s="85" t="s">
        <v>247</v>
      </c>
      <c r="J3" s="85" t="s">
        <v>261</v>
      </c>
      <c r="K3" s="85" t="s">
        <v>262</v>
      </c>
      <c r="L3" s="85" t="s">
        <v>263</v>
      </c>
      <c r="M3" s="85" t="s">
        <v>264</v>
      </c>
      <c r="N3" s="85" t="s">
        <v>265</v>
      </c>
      <c r="O3" s="85" t="s">
        <v>266</v>
      </c>
      <c r="P3" s="85" t="s">
        <v>267</v>
      </c>
      <c r="Q3" s="85" t="s">
        <v>268</v>
      </c>
      <c r="R3" s="85" t="s">
        <v>269</v>
      </c>
      <c r="S3" s="85" t="s">
        <v>270</v>
      </c>
      <c r="T3" s="85" t="s">
        <v>271</v>
      </c>
      <c r="V3" s="85" t="s">
        <v>88</v>
      </c>
    </row>
    <row r="4" spans="1:24" s="20" customFormat="1" ht="22.15">
      <c r="A4" s="75" t="s">
        <v>215</v>
      </c>
      <c r="B4" s="75" t="s">
        <v>243</v>
      </c>
      <c r="C4" s="20" t="s">
        <v>336</v>
      </c>
      <c r="D4" s="113">
        <v>-696.91261612881794</v>
      </c>
      <c r="E4" s="113">
        <v>-434.649</v>
      </c>
      <c r="F4" s="113">
        <v>0</v>
      </c>
      <c r="G4" s="113">
        <v>-87.07</v>
      </c>
      <c r="H4" s="113">
        <v>72.001347887653495</v>
      </c>
      <c r="I4" s="113">
        <v>47.911999999999999</v>
      </c>
      <c r="J4" s="113">
        <v>-1571.4</v>
      </c>
      <c r="K4" s="113">
        <v>-738.84500000000003</v>
      </c>
      <c r="L4" s="113">
        <v>224.29008838413799</v>
      </c>
      <c r="M4" s="113">
        <v>0</v>
      </c>
      <c r="N4" s="113">
        <v>-2006.1590000000001</v>
      </c>
      <c r="O4" s="113">
        <v>-16.48</v>
      </c>
      <c r="P4" s="113">
        <v>0</v>
      </c>
      <c r="Q4" s="113">
        <v>0</v>
      </c>
      <c r="R4" s="113">
        <v>0</v>
      </c>
      <c r="S4" s="113">
        <v>-1.6080000000000001</v>
      </c>
      <c r="T4" s="113">
        <v>0</v>
      </c>
      <c r="U4" s="113"/>
      <c r="V4" s="113">
        <f>SUM(D4:T4)</f>
        <v>-5208.9201798570266</v>
      </c>
      <c r="W4" s="71"/>
    </row>
    <row r="5" spans="1:24" s="20" customFormat="1" ht="22.15">
      <c r="A5" s="75"/>
      <c r="B5" s="75"/>
      <c r="C5" s="20" t="s">
        <v>111</v>
      </c>
      <c r="D5" s="253">
        <v>9958.5166371789783</v>
      </c>
      <c r="E5" s="253">
        <v>7160.6060000000007</v>
      </c>
      <c r="F5" s="253">
        <v>106.56745460281157</v>
      </c>
      <c r="G5" s="253">
        <v>5097.384</v>
      </c>
      <c r="H5" s="253">
        <v>11298.534</v>
      </c>
      <c r="I5" s="253">
        <v>4646.6030000000001</v>
      </c>
      <c r="J5" s="113">
        <v>6434.2320000000009</v>
      </c>
      <c r="K5" s="113">
        <v>18945.090362086088</v>
      </c>
      <c r="L5" s="113">
        <v>13414.097964574472</v>
      </c>
      <c r="M5" s="113">
        <v>4075.9069999999997</v>
      </c>
      <c r="N5" s="113">
        <v>8714.5679999999993</v>
      </c>
      <c r="O5" s="113">
        <v>1713.709369069612</v>
      </c>
      <c r="P5" s="113" t="s">
        <v>18</v>
      </c>
      <c r="Q5" s="113">
        <v>220.41500000000002</v>
      </c>
      <c r="R5" s="113">
        <v>1663.8799566894629</v>
      </c>
      <c r="S5" s="113">
        <v>515.85354273610153</v>
      </c>
      <c r="T5" s="113">
        <v>334.02658458429232</v>
      </c>
      <c r="U5"/>
      <c r="V5" s="253">
        <f>SUM(D5:T5)</f>
        <v>94299.990871521819</v>
      </c>
      <c r="X5" s="197"/>
    </row>
    <row r="6" spans="1:24" s="20" customFormat="1" ht="22.15">
      <c r="A6" s="75"/>
      <c r="B6" s="75" t="s">
        <v>171</v>
      </c>
      <c r="C6" s="20" t="s">
        <v>245</v>
      </c>
      <c r="D6" s="114">
        <v>6.9981568693370924E-2</v>
      </c>
      <c r="E6" s="114">
        <v>6.0700030137114086E-2</v>
      </c>
      <c r="F6" s="114">
        <v>0</v>
      </c>
      <c r="G6" s="114">
        <v>1.7081310727227926E-2</v>
      </c>
      <c r="H6" s="114">
        <v>-6.3726274477426447E-3</v>
      </c>
      <c r="I6" s="114">
        <v>-1.031118862532478E-2</v>
      </c>
      <c r="J6" s="114">
        <v>0.24422495178911793</v>
      </c>
      <c r="K6" s="114">
        <v>3.8999286141100466E-2</v>
      </c>
      <c r="L6" s="114">
        <v>-1.6720474904572014E-2</v>
      </c>
      <c r="M6" s="114">
        <v>0</v>
      </c>
      <c r="N6" s="114">
        <v>0.23020750999934825</v>
      </c>
      <c r="O6" s="114">
        <v>9.6165664362021543E-3</v>
      </c>
      <c r="P6" s="114">
        <v>0</v>
      </c>
      <c r="Q6" s="114">
        <v>0</v>
      </c>
      <c r="R6" s="114">
        <v>0</v>
      </c>
      <c r="S6" s="114">
        <v>3.1171638203183086E-3</v>
      </c>
      <c r="T6" s="114">
        <v>0</v>
      </c>
      <c r="U6" s="114"/>
      <c r="V6" s="114"/>
      <c r="W6" s="71"/>
    </row>
    <row r="7" spans="1:24" s="20" customFormat="1" ht="22.15">
      <c r="A7" s="68"/>
      <c r="B7" s="75"/>
      <c r="D7" s="114"/>
      <c r="E7" s="114"/>
      <c r="F7" s="114"/>
      <c r="G7" s="114"/>
      <c r="H7" s="120"/>
      <c r="I7" s="255"/>
      <c r="J7" s="120"/>
      <c r="K7" s="120"/>
      <c r="L7" s="120"/>
      <c r="M7" s="120"/>
      <c r="N7" s="120"/>
      <c r="O7" s="120"/>
      <c r="P7" s="254"/>
      <c r="Q7" s="120"/>
      <c r="R7" s="120"/>
      <c r="S7" s="120"/>
      <c r="T7" s="120"/>
      <c r="U7" s="114"/>
      <c r="V7" s="114"/>
      <c r="W7" s="71"/>
    </row>
    <row r="8" spans="1:24" s="20" customFormat="1" ht="22.15">
      <c r="D8" s="72"/>
      <c r="E8" s="72"/>
      <c r="F8" s="72"/>
      <c r="G8" s="72"/>
      <c r="H8" s="115"/>
      <c r="I8" s="186"/>
      <c r="J8" s="186"/>
      <c r="K8" s="115"/>
      <c r="L8" s="115"/>
      <c r="M8" s="115"/>
      <c r="N8" s="115"/>
      <c r="O8" s="115"/>
      <c r="P8" s="115"/>
      <c r="Q8" s="115"/>
      <c r="R8" s="115"/>
      <c r="S8" s="115"/>
      <c r="T8" s="115"/>
      <c r="U8" s="72"/>
      <c r="V8" s="71"/>
      <c r="W8" s="71"/>
    </row>
    <row r="9" spans="1:24" s="20" customFormat="1" ht="22.15">
      <c r="A9" s="325">
        <v>44651</v>
      </c>
      <c r="B9" s="325"/>
      <c r="C9" s="325"/>
      <c r="D9" s="85" t="s">
        <v>256</v>
      </c>
      <c r="E9" s="85" t="s">
        <v>257</v>
      </c>
      <c r="F9" s="85" t="s">
        <v>258</v>
      </c>
      <c r="G9" s="85" t="s">
        <v>259</v>
      </c>
      <c r="H9" s="85" t="s">
        <v>260</v>
      </c>
      <c r="I9" s="85" t="s">
        <v>272</v>
      </c>
      <c r="J9" s="85" t="s">
        <v>261</v>
      </c>
      <c r="K9" s="85" t="s">
        <v>262</v>
      </c>
      <c r="L9" s="85" t="s">
        <v>263</v>
      </c>
      <c r="M9" s="85" t="s">
        <v>264</v>
      </c>
      <c r="N9" s="85" t="s">
        <v>265</v>
      </c>
      <c r="O9" s="85" t="s">
        <v>266</v>
      </c>
      <c r="P9" s="85" t="s">
        <v>267</v>
      </c>
      <c r="Q9" s="85" t="s">
        <v>268</v>
      </c>
      <c r="R9" s="85" t="s">
        <v>269</v>
      </c>
      <c r="S9" s="85" t="s">
        <v>270</v>
      </c>
      <c r="T9" s="85" t="s">
        <v>271</v>
      </c>
      <c r="U9" s="111"/>
      <c r="V9" s="85" t="s">
        <v>88</v>
      </c>
      <c r="W9" s="71"/>
    </row>
    <row r="10" spans="1:24" s="20" customFormat="1" ht="22.15">
      <c r="A10" s="75" t="s">
        <v>215</v>
      </c>
      <c r="B10" s="75" t="s">
        <v>243</v>
      </c>
      <c r="C10" s="20" t="s">
        <v>336</v>
      </c>
      <c r="D10" s="113">
        <v>-1088.6291016</v>
      </c>
      <c r="E10" s="113">
        <v>-594.80499999999995</v>
      </c>
      <c r="F10" s="113">
        <v>0</v>
      </c>
      <c r="G10" s="253">
        <v>-65.635999999999996</v>
      </c>
      <c r="H10" s="113">
        <v>18.091999999999999</v>
      </c>
      <c r="I10" s="113">
        <v>18.827000000000002</v>
      </c>
      <c r="J10" s="113">
        <v>-2143.3180000000002</v>
      </c>
      <c r="K10" s="113">
        <v>-1597.096</v>
      </c>
      <c r="L10" s="113">
        <v>320.35425036977603</v>
      </c>
      <c r="M10" s="113">
        <v>0</v>
      </c>
      <c r="N10" s="253">
        <v>-2946.3780000000002</v>
      </c>
      <c r="O10" s="113">
        <v>-39.965000000000003</v>
      </c>
      <c r="P10" s="113">
        <v>0</v>
      </c>
      <c r="Q10" s="113">
        <v>0</v>
      </c>
      <c r="R10" s="113">
        <v>0</v>
      </c>
      <c r="S10" s="113">
        <v>5.6000000000000001E-2</v>
      </c>
      <c r="T10" s="113">
        <v>0</v>
      </c>
      <c r="U10" s="113"/>
      <c r="V10" s="113">
        <f>SUM(D10:T10)</f>
        <v>-8118.4978512302232</v>
      </c>
      <c r="W10" s="71"/>
      <c r="X10" s="71"/>
    </row>
    <row r="11" spans="1:24" s="20" customFormat="1" ht="22.15">
      <c r="A11" s="75"/>
      <c r="B11" s="75"/>
      <c r="C11" s="20" t="s">
        <v>111</v>
      </c>
      <c r="D11" s="253">
        <v>8754.4610104029325</v>
      </c>
      <c r="E11" s="253">
        <v>6460.3028738929615</v>
      </c>
      <c r="F11" s="253">
        <v>91.231999999999999</v>
      </c>
      <c r="G11" s="253">
        <v>4547.82</v>
      </c>
      <c r="H11" s="253">
        <v>10132.921999999999</v>
      </c>
      <c r="I11" s="253">
        <v>3623.1650000000004</v>
      </c>
      <c r="J11" s="113">
        <v>5635.18</v>
      </c>
      <c r="K11" s="113">
        <v>16641.03</v>
      </c>
      <c r="L11" s="113">
        <v>12335.777841166717</v>
      </c>
      <c r="M11" s="113">
        <v>3615.183</v>
      </c>
      <c r="N11" s="113">
        <v>7745.9029999999993</v>
      </c>
      <c r="O11" s="113">
        <v>1478.386</v>
      </c>
      <c r="P11" s="113">
        <v>585.98500000000001</v>
      </c>
      <c r="Q11" s="113">
        <v>189.44400000000002</v>
      </c>
      <c r="R11" s="113">
        <v>1490.8809999999999</v>
      </c>
      <c r="S11" s="113">
        <v>449.55599999999998</v>
      </c>
      <c r="T11" s="113">
        <v>298.25641939956711</v>
      </c>
      <c r="U11" s="113"/>
      <c r="V11" s="253">
        <f>SUM(D11:T11)</f>
        <v>84075.485144862178</v>
      </c>
      <c r="W11" s="71"/>
      <c r="X11" s="71"/>
    </row>
    <row r="12" spans="1:24" s="20" customFormat="1" ht="22.15">
      <c r="A12" s="75"/>
      <c r="B12" s="75" t="s">
        <v>171</v>
      </c>
      <c r="C12" s="20" t="s">
        <v>245</v>
      </c>
      <c r="D12" s="120">
        <v>0.12435135644631705</v>
      </c>
      <c r="E12" s="120">
        <v>9.2070760707473151E-2</v>
      </c>
      <c r="F12" s="120">
        <v>0</v>
      </c>
      <c r="G12" s="120">
        <v>1.4432409374161686E-2</v>
      </c>
      <c r="H12" s="120">
        <v>-1.7854672127151478E-3</v>
      </c>
      <c r="I12" s="120">
        <v>-5.1962855680047692E-3</v>
      </c>
      <c r="J12" s="114">
        <v>0.38034596942777338</v>
      </c>
      <c r="K12" s="114">
        <v>9.5973386262749372E-2</v>
      </c>
      <c r="L12" s="114">
        <v>-2.5969521703017064E-2</v>
      </c>
      <c r="M12" s="114">
        <v>0</v>
      </c>
      <c r="N12" s="114">
        <v>0.38037889191227936</v>
      </c>
      <c r="O12" s="114">
        <v>2.7032858806833943E-2</v>
      </c>
      <c r="P12" s="114">
        <v>0</v>
      </c>
      <c r="Q12" s="114">
        <v>0</v>
      </c>
      <c r="R12" s="114">
        <v>0</v>
      </c>
      <c r="S12" s="114">
        <v>-1.2456735089732982E-4</v>
      </c>
      <c r="T12" s="114">
        <v>0</v>
      </c>
      <c r="U12" s="114"/>
      <c r="V12" s="114"/>
      <c r="W12" s="71"/>
    </row>
    <row r="13" spans="1:24" s="20" customFormat="1" ht="22.15"/>
    <row r="14" spans="1:24" s="20" customFormat="1" ht="22.15">
      <c r="A14" s="109" t="s">
        <v>246</v>
      </c>
    </row>
    <row r="15" spans="1:24" s="20" customFormat="1" ht="22.15">
      <c r="A15" s="109" t="s">
        <v>347</v>
      </c>
    </row>
    <row r="16" spans="1:24" s="20" customFormat="1" ht="22.15">
      <c r="A16" s="68"/>
      <c r="I16" s="197"/>
    </row>
    <row r="17" spans="1:4" s="20" customFormat="1" ht="22.15">
      <c r="A17" s="20" t="s">
        <v>216</v>
      </c>
    </row>
    <row r="18" spans="1:4" s="20" customFormat="1" ht="60.75">
      <c r="A18" s="41" t="s">
        <v>51</v>
      </c>
      <c r="B18" s="125" t="s">
        <v>244</v>
      </c>
      <c r="C18" s="125" t="s">
        <v>234</v>
      </c>
      <c r="D18" s="125" t="s">
        <v>217</v>
      </c>
    </row>
    <row r="19" spans="1:4" s="20" customFormat="1" ht="22.15">
      <c r="A19" s="311" t="s">
        <v>256</v>
      </c>
      <c r="B19" s="312">
        <f>D4</f>
        <v>-696.91261612881794</v>
      </c>
      <c r="C19" s="313">
        <f>D6</f>
        <v>6.9981568693370924E-2</v>
      </c>
      <c r="D19" s="313">
        <f>D12</f>
        <v>0.12435135644631705</v>
      </c>
    </row>
    <row r="20" spans="1:4" s="20" customFormat="1" ht="22.15">
      <c r="A20" s="311" t="s">
        <v>257</v>
      </c>
      <c r="B20" s="312">
        <f>E4</f>
        <v>-434.649</v>
      </c>
      <c r="C20" s="313">
        <f>E6</f>
        <v>6.0700030137114086E-2</v>
      </c>
      <c r="D20" s="313">
        <f>E12</f>
        <v>9.2070760707473151E-2</v>
      </c>
    </row>
    <row r="21" spans="1:4" s="20" customFormat="1" ht="22.15">
      <c r="A21" s="311" t="s">
        <v>258</v>
      </c>
      <c r="B21" s="312">
        <f>F4</f>
        <v>0</v>
      </c>
      <c r="C21" s="313">
        <f>F6</f>
        <v>0</v>
      </c>
      <c r="D21" s="313">
        <f>F12</f>
        <v>0</v>
      </c>
    </row>
    <row r="22" spans="1:4" s="20" customFormat="1" ht="22.15">
      <c r="A22" s="311" t="s">
        <v>259</v>
      </c>
      <c r="B22" s="312">
        <f>G4</f>
        <v>-87.07</v>
      </c>
      <c r="C22" s="313">
        <f>G6</f>
        <v>1.7081310727227926E-2</v>
      </c>
      <c r="D22" s="313">
        <f>G12</f>
        <v>1.4432409374161686E-2</v>
      </c>
    </row>
    <row r="23" spans="1:4" s="20" customFormat="1" ht="22.15">
      <c r="A23" s="311" t="s">
        <v>260</v>
      </c>
      <c r="B23" s="312">
        <f>H4</f>
        <v>72.001347887653495</v>
      </c>
      <c r="C23" s="313">
        <f>H6</f>
        <v>-6.3726274477426447E-3</v>
      </c>
      <c r="D23" s="313">
        <f>H12</f>
        <v>-1.7854672127151478E-3</v>
      </c>
    </row>
    <row r="24" spans="1:4" s="20" customFormat="1" ht="22.15">
      <c r="A24" s="311" t="s">
        <v>247</v>
      </c>
      <c r="B24" s="312">
        <f>I4</f>
        <v>47.911999999999999</v>
      </c>
      <c r="C24" s="313">
        <f>I6</f>
        <v>-1.031118862532478E-2</v>
      </c>
      <c r="D24" s="314" t="s">
        <v>18</v>
      </c>
    </row>
    <row r="25" spans="1:4" s="20" customFormat="1" ht="22.15">
      <c r="A25" s="311" t="s">
        <v>345</v>
      </c>
      <c r="B25" s="312" t="s">
        <v>18</v>
      </c>
      <c r="C25" s="313" t="s">
        <v>18</v>
      </c>
      <c r="D25" s="313">
        <f>I12</f>
        <v>-5.1962855680047692E-3</v>
      </c>
    </row>
    <row r="26" spans="1:4" s="20" customFormat="1" ht="22.15">
      <c r="A26" s="311" t="s">
        <v>346</v>
      </c>
      <c r="B26" s="312" t="s">
        <v>18</v>
      </c>
      <c r="C26" s="313" t="s">
        <v>18</v>
      </c>
      <c r="D26" s="313">
        <f>P12</f>
        <v>0</v>
      </c>
    </row>
    <row r="27" spans="1:4" s="20" customFormat="1" ht="22.15">
      <c r="A27" s="311" t="s">
        <v>261</v>
      </c>
      <c r="B27" s="312">
        <f>J4</f>
        <v>-1571.4</v>
      </c>
      <c r="C27" s="313">
        <f>J6</f>
        <v>0.24422495178911793</v>
      </c>
      <c r="D27" s="313">
        <f>J12</f>
        <v>0.38034596942777338</v>
      </c>
    </row>
    <row r="28" spans="1:4" ht="20.25">
      <c r="A28" s="311" t="s">
        <v>262</v>
      </c>
      <c r="B28" s="312">
        <f>K4</f>
        <v>-738.84500000000003</v>
      </c>
      <c r="C28" s="313">
        <f>K6</f>
        <v>3.8999286141100466E-2</v>
      </c>
      <c r="D28" s="313">
        <f>K12</f>
        <v>9.5973386262749372E-2</v>
      </c>
    </row>
    <row r="29" spans="1:4" ht="20.25">
      <c r="A29" s="311" t="s">
        <v>263</v>
      </c>
      <c r="B29" s="312">
        <f>L4</f>
        <v>224.29008838413799</v>
      </c>
      <c r="C29" s="313">
        <f>L6</f>
        <v>-1.6720474904572014E-2</v>
      </c>
      <c r="D29" s="313">
        <f>L12</f>
        <v>-2.5969521703017064E-2</v>
      </c>
    </row>
    <row r="30" spans="1:4" ht="20.25">
      <c r="A30" s="311" t="s">
        <v>264</v>
      </c>
      <c r="B30" s="312">
        <f>M4</f>
        <v>0</v>
      </c>
      <c r="C30" s="313">
        <f>M6</f>
        <v>0</v>
      </c>
      <c r="D30" s="313">
        <f>M12</f>
        <v>0</v>
      </c>
    </row>
    <row r="31" spans="1:4" ht="20.25">
      <c r="A31" s="311" t="s">
        <v>265</v>
      </c>
      <c r="B31" s="312">
        <f>N4</f>
        <v>-2006.1590000000001</v>
      </c>
      <c r="C31" s="313">
        <f>N6</f>
        <v>0.23020750999934825</v>
      </c>
      <c r="D31" s="313">
        <f>N12</f>
        <v>0.38037889191227936</v>
      </c>
    </row>
    <row r="32" spans="1:4" ht="20.25">
      <c r="A32" s="311" t="s">
        <v>266</v>
      </c>
      <c r="B32" s="312">
        <f>O4</f>
        <v>-16.48</v>
      </c>
      <c r="C32" s="313">
        <f>O6</f>
        <v>9.6165664362021543E-3</v>
      </c>
      <c r="D32" s="313">
        <f>O12</f>
        <v>2.7032858806833943E-2</v>
      </c>
    </row>
    <row r="33" spans="1:4" ht="20.25">
      <c r="A33" s="311" t="s">
        <v>268</v>
      </c>
      <c r="B33" s="312">
        <f>Q4</f>
        <v>0</v>
      </c>
      <c r="C33" s="313">
        <f>Q6</f>
        <v>0</v>
      </c>
      <c r="D33" s="313">
        <f>Q12</f>
        <v>0</v>
      </c>
    </row>
    <row r="34" spans="1:4" ht="20.25">
      <c r="A34" s="311" t="s">
        <v>269</v>
      </c>
      <c r="B34" s="312">
        <f>R4</f>
        <v>0</v>
      </c>
      <c r="C34" s="313">
        <f>R6</f>
        <v>0</v>
      </c>
      <c r="D34" s="313">
        <f>R12</f>
        <v>0</v>
      </c>
    </row>
    <row r="35" spans="1:4" ht="20.25">
      <c r="A35" s="311" t="s">
        <v>270</v>
      </c>
      <c r="B35" s="312">
        <f>S4</f>
        <v>-1.6080000000000001</v>
      </c>
      <c r="C35" s="313">
        <f>S6</f>
        <v>3.1171638203183086E-3</v>
      </c>
      <c r="D35" s="313">
        <f>S12</f>
        <v>-1.2456735089732982E-4</v>
      </c>
    </row>
    <row r="36" spans="1:4" ht="20.25">
      <c r="A36" s="311" t="s">
        <v>271</v>
      </c>
      <c r="B36" s="312">
        <f>T4</f>
        <v>0</v>
      </c>
      <c r="C36" s="313">
        <f>T6</f>
        <v>0</v>
      </c>
      <c r="D36" s="313">
        <f>T12</f>
        <v>0</v>
      </c>
    </row>
    <row r="37" spans="1:4">
      <c r="D37" s="112"/>
    </row>
    <row r="38" spans="1:4" ht="22.15">
      <c r="A38" s="20" t="s">
        <v>218</v>
      </c>
    </row>
  </sheetData>
  <mergeCells count="2">
    <mergeCell ref="A3:C3"/>
    <mergeCell ref="A9:C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33719-FD63-4882-8DF0-B201B75364D9}">
  <sheetPr>
    <tabColor theme="8" tint="0.79998168889431442"/>
  </sheetPr>
  <dimension ref="A1:W47"/>
  <sheetViews>
    <sheetView zoomScale="70" zoomScaleNormal="70" workbookViewId="0">
      <selection activeCell="A9" sqref="A9"/>
    </sheetView>
  </sheetViews>
  <sheetFormatPr defaultColWidth="18.5" defaultRowHeight="22.15"/>
  <cols>
    <col min="1" max="1" width="5.75" style="1" bestFit="1" customWidth="1"/>
    <col min="2" max="2" width="8" style="1" bestFit="1" customWidth="1"/>
    <col min="3" max="3" width="28.125" style="1" bestFit="1" customWidth="1"/>
    <col min="4" max="20" width="10.5" style="1" customWidth="1"/>
    <col min="21" max="21" width="10.625" style="1" customWidth="1"/>
    <col min="22" max="23" width="18.875" style="1" bestFit="1" customWidth="1"/>
    <col min="24" max="29" width="22.375" style="1" customWidth="1"/>
    <col min="30" max="30" width="18.5" style="1"/>
    <col min="31" max="33" width="18.75" style="1" bestFit="1" customWidth="1"/>
    <col min="34" max="16384" width="18.5" style="1"/>
  </cols>
  <sheetData>
    <row r="1" spans="1:23">
      <c r="A1" s="327" t="s">
        <v>0</v>
      </c>
      <c r="B1" s="327"/>
      <c r="C1" s="327"/>
      <c r="D1" s="20"/>
    </row>
    <row r="2" spans="1:23">
      <c r="B2" s="51"/>
      <c r="C2" s="19"/>
      <c r="D2" s="20"/>
    </row>
    <row r="3" spans="1:23" s="204" customFormat="1">
      <c r="A3" s="325">
        <v>45016</v>
      </c>
      <c r="B3" s="325"/>
      <c r="C3" s="325"/>
    </row>
    <row r="4" spans="1:23" s="204" customFormat="1">
      <c r="A4" s="76" t="s">
        <v>219</v>
      </c>
      <c r="B4" s="76"/>
      <c r="C4" s="76"/>
      <c r="D4" s="85" t="s">
        <v>256</v>
      </c>
      <c r="E4" s="85" t="s">
        <v>257</v>
      </c>
      <c r="F4" s="85" t="s">
        <v>258</v>
      </c>
      <c r="G4" s="85" t="s">
        <v>259</v>
      </c>
      <c r="H4" s="85" t="s">
        <v>260</v>
      </c>
      <c r="I4" s="85" t="s">
        <v>272</v>
      </c>
      <c r="J4" s="85" t="s">
        <v>261</v>
      </c>
      <c r="K4" s="85" t="s">
        <v>262</v>
      </c>
      <c r="L4" s="85" t="s">
        <v>263</v>
      </c>
      <c r="M4" s="85" t="s">
        <v>264</v>
      </c>
      <c r="N4" s="85" t="s">
        <v>265</v>
      </c>
      <c r="O4" s="85" t="s">
        <v>266</v>
      </c>
      <c r="P4" s="85" t="s">
        <v>267</v>
      </c>
      <c r="Q4" s="85" t="s">
        <v>268</v>
      </c>
      <c r="R4" s="85" t="s">
        <v>269</v>
      </c>
      <c r="S4" s="85" t="s">
        <v>270</v>
      </c>
      <c r="T4" s="85" t="s">
        <v>271</v>
      </c>
      <c r="U4" s="208"/>
      <c r="V4" s="98" t="s">
        <v>58</v>
      </c>
      <c r="W4" s="98" t="s">
        <v>59</v>
      </c>
    </row>
    <row r="5" spans="1:23">
      <c r="A5" s="48" t="s">
        <v>220</v>
      </c>
      <c r="B5" s="97" t="s">
        <v>221</v>
      </c>
      <c r="C5" s="96" t="s">
        <v>222</v>
      </c>
      <c r="D5" s="61">
        <v>84.147999999999996</v>
      </c>
      <c r="E5" s="61">
        <v>14.683999999999999</v>
      </c>
      <c r="F5" s="61">
        <v>5.7000004100000004</v>
      </c>
      <c r="G5" s="61">
        <v>17.596</v>
      </c>
      <c r="H5" s="61">
        <v>0</v>
      </c>
      <c r="I5" s="61">
        <v>16.949000000000002</v>
      </c>
      <c r="J5" s="61">
        <v>0</v>
      </c>
      <c r="K5" s="61">
        <v>6</v>
      </c>
      <c r="L5" s="61">
        <v>442.10973792999999</v>
      </c>
      <c r="M5" s="61">
        <v>0</v>
      </c>
      <c r="N5" s="61">
        <v>51.2</v>
      </c>
      <c r="O5" s="61">
        <v>53.615000000000002</v>
      </c>
      <c r="P5" s="61">
        <v>0</v>
      </c>
      <c r="Q5" s="61">
        <v>0</v>
      </c>
      <c r="R5" s="61">
        <v>23.841999999999999</v>
      </c>
      <c r="S5" s="61">
        <v>1.1499999999999999</v>
      </c>
      <c r="T5" s="61">
        <v>9.2110000000000003</v>
      </c>
      <c r="U5" s="12"/>
      <c r="V5" s="90">
        <f>SUM(D5:T5)</f>
        <v>726.20473834000006</v>
      </c>
      <c r="W5" s="12">
        <v>1434.7150000000001</v>
      </c>
    </row>
    <row r="6" spans="1:23">
      <c r="A6" s="48" t="s">
        <v>223</v>
      </c>
      <c r="B6" s="97" t="s">
        <v>224</v>
      </c>
      <c r="C6" s="96" t="s">
        <v>225</v>
      </c>
      <c r="D6" s="61">
        <v>-33.075363549999999</v>
      </c>
      <c r="E6" s="61">
        <v>-2.6739999999999999</v>
      </c>
      <c r="F6" s="61">
        <v>0</v>
      </c>
      <c r="G6" s="12">
        <v>0</v>
      </c>
      <c r="H6" s="61">
        <v>-258.899</v>
      </c>
      <c r="I6" s="61">
        <v>0</v>
      </c>
      <c r="J6" s="61">
        <v>-73</v>
      </c>
      <c r="K6" s="61">
        <v>-182</v>
      </c>
      <c r="L6" s="61">
        <v>0</v>
      </c>
      <c r="M6" s="61">
        <v>-17.006</v>
      </c>
      <c r="N6" s="61">
        <v>0</v>
      </c>
      <c r="O6" s="61">
        <v>0</v>
      </c>
      <c r="P6" s="61">
        <v>0</v>
      </c>
      <c r="Q6" s="61">
        <v>0</v>
      </c>
      <c r="R6" s="61">
        <v>-2.4820000000000002</v>
      </c>
      <c r="S6" s="61">
        <v>0</v>
      </c>
      <c r="T6" s="61">
        <v>-0.80300000000000005</v>
      </c>
      <c r="U6" s="12"/>
      <c r="V6" s="90">
        <f>SUM(D6:T6)</f>
        <v>-569.93936354999994</v>
      </c>
      <c r="W6" s="12">
        <v>-605.53899999999999</v>
      </c>
    </row>
    <row r="7" spans="1:23">
      <c r="D7" s="12"/>
      <c r="E7" s="12"/>
      <c r="F7" s="12"/>
      <c r="G7" s="12"/>
      <c r="H7" s="12"/>
      <c r="I7" s="12"/>
      <c r="J7" s="12"/>
      <c r="K7" s="12"/>
      <c r="L7" s="12"/>
      <c r="M7" s="12"/>
      <c r="N7" s="12"/>
      <c r="O7" s="12"/>
      <c r="P7" s="12"/>
      <c r="Q7" s="12"/>
      <c r="R7" s="12"/>
      <c r="S7" s="12"/>
      <c r="T7" s="12"/>
      <c r="U7" s="12"/>
      <c r="V7" s="90"/>
      <c r="W7" s="12"/>
    </row>
    <row r="8" spans="1:23">
      <c r="A8" s="326" t="s">
        <v>226</v>
      </c>
      <c r="B8" s="326"/>
      <c r="C8" s="326"/>
      <c r="D8" s="12"/>
      <c r="E8" s="12"/>
      <c r="F8" s="12"/>
      <c r="G8" s="12"/>
      <c r="H8" s="12"/>
      <c r="I8" s="12"/>
      <c r="J8" s="12"/>
      <c r="K8" s="12"/>
      <c r="L8" s="12"/>
      <c r="M8" s="12"/>
      <c r="N8" s="12"/>
      <c r="O8" s="12"/>
      <c r="P8" s="12"/>
      <c r="Q8" s="12"/>
      <c r="R8" s="12"/>
      <c r="S8" s="12"/>
      <c r="T8" s="12"/>
      <c r="U8" s="12"/>
      <c r="V8" s="98" t="s">
        <v>250</v>
      </c>
      <c r="W8" s="12"/>
    </row>
    <row r="9" spans="1:23">
      <c r="C9" s="89" t="s">
        <v>308</v>
      </c>
      <c r="D9" s="61">
        <v>21.8</v>
      </c>
      <c r="E9" s="61">
        <v>0</v>
      </c>
      <c r="F9" s="61">
        <v>0</v>
      </c>
      <c r="G9" s="61">
        <v>23.4</v>
      </c>
      <c r="H9" s="61">
        <v>99.8</v>
      </c>
      <c r="I9" s="61">
        <v>0</v>
      </c>
      <c r="J9" s="61">
        <v>0</v>
      </c>
      <c r="K9" s="61">
        <v>0</v>
      </c>
      <c r="L9" s="61">
        <v>0</v>
      </c>
      <c r="M9" s="61">
        <v>16.600000000000001</v>
      </c>
      <c r="N9" s="61">
        <v>0</v>
      </c>
      <c r="O9" s="61">
        <v>1.6</v>
      </c>
      <c r="P9" s="61">
        <v>0</v>
      </c>
      <c r="Q9" s="61">
        <v>0</v>
      </c>
      <c r="R9" s="61">
        <v>5.3</v>
      </c>
      <c r="S9" s="61">
        <v>0</v>
      </c>
      <c r="T9" s="61">
        <v>0</v>
      </c>
      <c r="U9" s="12"/>
      <c r="V9" s="90">
        <f>SUM(D9:T9)</f>
        <v>168.5</v>
      </c>
      <c r="W9" s="12"/>
    </row>
    <row r="10" spans="1:23">
      <c r="C10" s="89" t="s">
        <v>306</v>
      </c>
      <c r="D10" s="61">
        <v>14.602</v>
      </c>
      <c r="E10" s="61">
        <v>0</v>
      </c>
      <c r="F10" s="61">
        <v>0</v>
      </c>
      <c r="G10" s="61">
        <v>20.001000000000001</v>
      </c>
      <c r="H10" s="61">
        <v>58.099000000000004</v>
      </c>
      <c r="I10" s="61">
        <v>0</v>
      </c>
      <c r="J10" s="61">
        <v>77.335999999999999</v>
      </c>
      <c r="K10" s="61">
        <v>0</v>
      </c>
      <c r="L10" s="61">
        <v>0</v>
      </c>
      <c r="M10" s="61">
        <v>15.462</v>
      </c>
      <c r="N10" s="61">
        <v>13.870999999999999</v>
      </c>
      <c r="O10" s="12">
        <v>0</v>
      </c>
      <c r="P10" s="12">
        <v>0</v>
      </c>
      <c r="Q10" s="12">
        <v>0</v>
      </c>
      <c r="R10" s="61">
        <v>4.9130000000000003</v>
      </c>
      <c r="S10" s="12">
        <v>0</v>
      </c>
      <c r="T10" s="12">
        <v>0</v>
      </c>
      <c r="U10" s="12"/>
      <c r="V10" s="90">
        <f>SUM(D10:T10)</f>
        <v>204.28400000000002</v>
      </c>
      <c r="W10" s="12"/>
    </row>
    <row r="12" spans="1:23" s="203" customFormat="1" ht="18.399999999999999">
      <c r="A12" s="63" t="s">
        <v>315</v>
      </c>
      <c r="E12" s="212"/>
      <c r="F12" s="212"/>
      <c r="G12" s="212"/>
      <c r="H12" s="212"/>
      <c r="I12" s="212"/>
      <c r="J12" s="212"/>
      <c r="K12" s="212"/>
      <c r="L12" s="212"/>
      <c r="M12" s="213"/>
    </row>
    <row r="13" spans="1:23">
      <c r="E13" s="96"/>
      <c r="F13" s="96"/>
      <c r="G13" s="96"/>
      <c r="H13" s="96"/>
      <c r="I13" s="96"/>
      <c r="J13" s="96"/>
      <c r="K13" s="96"/>
      <c r="L13" s="96"/>
    </row>
    <row r="14" spans="1:23">
      <c r="E14" s="96"/>
      <c r="F14" s="61"/>
      <c r="G14" s="61"/>
      <c r="I14" s="61"/>
      <c r="J14" s="61"/>
      <c r="K14" s="61"/>
    </row>
    <row r="15" spans="1:23">
      <c r="D15" s="206"/>
      <c r="E15" s="96"/>
      <c r="F15" s="61"/>
      <c r="G15" s="61"/>
      <c r="I15" s="61"/>
      <c r="J15" s="61"/>
      <c r="K15" s="61"/>
      <c r="L15" s="61"/>
    </row>
    <row r="16" spans="1:23">
      <c r="D16" s="206"/>
      <c r="E16" s="96"/>
      <c r="F16" s="61"/>
      <c r="G16" s="61"/>
      <c r="I16" s="61"/>
      <c r="J16" s="61"/>
      <c r="K16" s="61"/>
      <c r="L16" s="61"/>
    </row>
    <row r="17" spans="4:20">
      <c r="D17" s="206"/>
      <c r="E17" s="96"/>
      <c r="F17" s="61"/>
      <c r="G17" s="61"/>
      <c r="I17" s="61"/>
      <c r="J17" s="61"/>
      <c r="K17" s="61"/>
    </row>
    <row r="18" spans="4:20">
      <c r="D18" s="206"/>
      <c r="E18" s="96"/>
      <c r="F18" s="61"/>
      <c r="G18" s="61"/>
      <c r="I18" s="61"/>
      <c r="J18" s="61"/>
      <c r="K18" s="61"/>
    </row>
    <row r="19" spans="4:20">
      <c r="D19" s="206"/>
      <c r="E19" s="96"/>
      <c r="F19" s="61"/>
      <c r="G19" s="61"/>
      <c r="I19" s="61"/>
      <c r="J19" s="61"/>
      <c r="K19" s="61"/>
      <c r="L19" s="61"/>
    </row>
    <row r="20" spans="4:20">
      <c r="D20" s="206"/>
      <c r="E20" s="96"/>
      <c r="F20" s="61"/>
      <c r="G20" s="61"/>
      <c r="I20" s="61"/>
      <c r="J20" s="61"/>
      <c r="K20" s="61"/>
    </row>
    <row r="21" spans="4:20">
      <c r="D21" s="206"/>
      <c r="E21" s="96"/>
      <c r="F21" s="61"/>
      <c r="G21" s="61"/>
      <c r="I21" s="61"/>
      <c r="J21" s="61"/>
      <c r="K21" s="61"/>
    </row>
    <row r="22" spans="4:20">
      <c r="D22" s="206"/>
      <c r="E22" s="96"/>
      <c r="F22" s="61"/>
      <c r="G22" s="61"/>
      <c r="I22" s="61"/>
      <c r="J22" s="61"/>
      <c r="K22" s="61"/>
      <c r="L22" s="61"/>
    </row>
    <row r="23" spans="4:20">
      <c r="D23" s="206"/>
      <c r="E23" s="96"/>
      <c r="F23" s="61"/>
      <c r="G23" s="61"/>
      <c r="I23" s="61"/>
      <c r="J23" s="61"/>
      <c r="K23" s="61"/>
    </row>
    <row r="24" spans="4:20">
      <c r="D24" s="206"/>
      <c r="E24" s="96"/>
      <c r="F24" s="61"/>
      <c r="G24" s="61"/>
      <c r="I24" s="61"/>
      <c r="J24" s="61"/>
      <c r="K24" s="61"/>
    </row>
    <row r="25" spans="4:20">
      <c r="D25" s="206"/>
      <c r="E25" s="96"/>
      <c r="F25" s="61"/>
      <c r="G25" s="61"/>
      <c r="H25" s="61"/>
      <c r="I25" s="61"/>
      <c r="J25" s="61"/>
      <c r="K25" s="61"/>
      <c r="L25" s="61"/>
    </row>
    <row r="26" spans="4:20">
      <c r="D26" s="206"/>
      <c r="E26" s="96"/>
      <c r="F26" s="61"/>
      <c r="G26" s="61"/>
      <c r="H26" s="61"/>
      <c r="I26" s="61"/>
      <c r="J26" s="61"/>
      <c r="K26" s="61"/>
      <c r="L26" s="61"/>
    </row>
    <row r="27" spans="4:20">
      <c r="D27" s="206"/>
      <c r="E27" s="96"/>
      <c r="F27" s="61"/>
      <c r="G27" s="61"/>
      <c r="H27" s="61"/>
      <c r="I27" s="61"/>
      <c r="J27" s="61"/>
      <c r="K27" s="61"/>
      <c r="L27" s="61"/>
    </row>
    <row r="28" spans="4:20">
      <c r="D28" s="206"/>
      <c r="E28" s="96"/>
      <c r="F28" s="61"/>
      <c r="G28" s="61"/>
      <c r="I28" s="61"/>
      <c r="J28" s="61"/>
      <c r="K28" s="61"/>
    </row>
    <row r="29" spans="4:20">
      <c r="D29" s="204"/>
      <c r="E29" s="204"/>
      <c r="F29" s="204"/>
      <c r="G29" s="204"/>
      <c r="H29" s="204"/>
      <c r="I29" s="204"/>
      <c r="J29" s="204"/>
      <c r="K29" s="204"/>
      <c r="L29" s="204"/>
      <c r="M29" s="204"/>
      <c r="N29" s="204"/>
      <c r="O29" s="204"/>
      <c r="P29" s="204"/>
      <c r="Q29" s="204"/>
      <c r="R29" s="204"/>
      <c r="S29" s="204"/>
      <c r="T29" s="204"/>
    </row>
    <row r="30" spans="4:20">
      <c r="D30" s="206"/>
      <c r="E30" s="96"/>
      <c r="F30" s="61"/>
      <c r="G30" s="61"/>
      <c r="H30" s="61"/>
      <c r="I30" s="61"/>
      <c r="J30" s="61"/>
      <c r="K30" s="61"/>
      <c r="L30" s="61"/>
    </row>
    <row r="31" spans="4:20">
      <c r="D31" s="206"/>
      <c r="E31" s="205"/>
      <c r="F31" s="207"/>
      <c r="G31" s="207"/>
      <c r="H31" s="207"/>
      <c r="I31" s="207"/>
      <c r="J31" s="207"/>
      <c r="K31" s="207"/>
      <c r="L31" s="207"/>
    </row>
    <row r="32" spans="4:20">
      <c r="D32" s="206"/>
    </row>
    <row r="36" spans="2:3">
      <c r="C36" s="96"/>
    </row>
    <row r="46" spans="2:3">
      <c r="B46" s="1" t="s">
        <v>279</v>
      </c>
    </row>
    <row r="47" spans="2:3">
      <c r="B47" s="1" t="s">
        <v>280</v>
      </c>
    </row>
  </sheetData>
  <mergeCells count="3">
    <mergeCell ref="A3:C3"/>
    <mergeCell ref="A1:C1"/>
    <mergeCell ref="A8:C8"/>
  </mergeCells>
  <phoneticPr fontId="7" type="noConversion"/>
  <pageMargins left="0.7" right="0.7" top="0.75" bottom="0.75" header="0.3" footer="0.3"/>
  <pageSetup paperSize="9" orientation="portrait" r:id="rId1"/>
  <ignoredErrors>
    <ignoredError sqref="V9:V10"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E0C81-8E8B-44F1-9056-433F22485879}">
  <sheetPr>
    <tabColor theme="8" tint="0.79998168889431442"/>
  </sheetPr>
  <dimension ref="A1:W42"/>
  <sheetViews>
    <sheetView topLeftCell="A10" zoomScale="70" zoomScaleNormal="70" workbookViewId="0">
      <selection activeCell="V31" sqref="V31"/>
    </sheetView>
  </sheetViews>
  <sheetFormatPr defaultColWidth="34.125" defaultRowHeight="22.15"/>
  <cols>
    <col min="1" max="1" width="12.25" style="20" customWidth="1"/>
    <col min="2" max="2" width="9.875" style="19" bestFit="1" customWidth="1"/>
    <col min="3" max="3" width="37.125" style="20" customWidth="1"/>
    <col min="4" max="4" width="9.625" style="20" bestFit="1" customWidth="1"/>
    <col min="5" max="5" width="9.5" style="20" bestFit="1" customWidth="1"/>
    <col min="6" max="6" width="8.75" style="20" bestFit="1" customWidth="1"/>
    <col min="7" max="8" width="9.5" style="20" bestFit="1" customWidth="1"/>
    <col min="9" max="9" width="9.25" style="20" bestFit="1" customWidth="1"/>
    <col min="10" max="11" width="9.375" style="20" bestFit="1" customWidth="1"/>
    <col min="12" max="12" width="9.5" style="20" bestFit="1" customWidth="1"/>
    <col min="13" max="13" width="9.25" style="20" bestFit="1" customWidth="1"/>
    <col min="14" max="14" width="9.5" style="20" bestFit="1" customWidth="1"/>
    <col min="15" max="15" width="8.75" style="20" bestFit="1" customWidth="1"/>
    <col min="16" max="16" width="8.625" style="20" bestFit="1" customWidth="1"/>
    <col min="17" max="17" width="10.875" style="20" customWidth="1"/>
    <col min="18" max="18" width="8.375" style="20" bestFit="1" customWidth="1"/>
    <col min="19" max="20" width="8.625" style="20" bestFit="1" customWidth="1"/>
    <col min="21" max="21" width="7.125" style="20" customWidth="1"/>
    <col min="22" max="22" width="17.75" style="17" bestFit="1" customWidth="1"/>
    <col min="23" max="23" width="16" style="20" customWidth="1"/>
    <col min="24" max="24" width="9.75" style="20" customWidth="1"/>
    <col min="25" max="25" width="19.75" style="20" customWidth="1"/>
    <col min="26" max="16384" width="34.125" style="20"/>
  </cols>
  <sheetData>
    <row r="1" spans="1:23">
      <c r="A1" s="51" t="s">
        <v>0</v>
      </c>
    </row>
    <row r="2" spans="1:23">
      <c r="A2" s="51"/>
    </row>
    <row r="3" spans="1:23" s="17" customFormat="1">
      <c r="A3" s="325">
        <v>44286</v>
      </c>
      <c r="B3" s="325"/>
      <c r="C3" s="325"/>
      <c r="D3" s="160" t="s">
        <v>256</v>
      </c>
      <c r="E3" s="160" t="s">
        <v>257</v>
      </c>
      <c r="F3" s="160" t="s">
        <v>258</v>
      </c>
      <c r="G3" s="160" t="s">
        <v>259</v>
      </c>
      <c r="H3" s="160" t="s">
        <v>260</v>
      </c>
      <c r="I3" s="160" t="s">
        <v>272</v>
      </c>
      <c r="J3" s="160" t="s">
        <v>261</v>
      </c>
      <c r="K3" s="160" t="s">
        <v>262</v>
      </c>
      <c r="L3" s="160" t="s">
        <v>263</v>
      </c>
      <c r="M3" s="160" t="s">
        <v>264</v>
      </c>
      <c r="N3" s="160" t="s">
        <v>265</v>
      </c>
      <c r="O3" s="160" t="s">
        <v>266</v>
      </c>
      <c r="P3" s="160" t="s">
        <v>267</v>
      </c>
      <c r="Q3" s="160" t="s">
        <v>268</v>
      </c>
      <c r="R3" s="160" t="s">
        <v>269</v>
      </c>
      <c r="S3" s="160" t="s">
        <v>270</v>
      </c>
      <c r="T3" s="160" t="s">
        <v>271</v>
      </c>
      <c r="U3" s="163"/>
      <c r="V3" s="161" t="s">
        <v>88</v>
      </c>
    </row>
    <row r="4" spans="1:23">
      <c r="A4" s="75" t="s">
        <v>227</v>
      </c>
      <c r="B4" s="69" t="s">
        <v>228</v>
      </c>
      <c r="C4" s="153" t="s">
        <v>318</v>
      </c>
      <c r="D4" s="31">
        <v>0</v>
      </c>
      <c r="E4" s="31">
        <v>0</v>
      </c>
      <c r="F4" s="31">
        <v>0</v>
      </c>
      <c r="G4" s="31">
        <v>0</v>
      </c>
      <c r="H4" s="31">
        <v>-58.61</v>
      </c>
      <c r="I4" s="31">
        <v>-101.59</v>
      </c>
      <c r="J4" s="31">
        <v>-1.6</v>
      </c>
      <c r="K4" s="31">
        <v>-32.9</v>
      </c>
      <c r="L4" s="31">
        <v>0</v>
      </c>
      <c r="M4" s="31">
        <v>-50</v>
      </c>
      <c r="N4" s="31">
        <v>-45.18</v>
      </c>
      <c r="O4" s="31">
        <v>0</v>
      </c>
      <c r="P4" s="31">
        <v>-5.89</v>
      </c>
      <c r="Q4" s="31">
        <v>-1.1000000000000001</v>
      </c>
      <c r="R4" s="31">
        <v>-143.6</v>
      </c>
      <c r="S4" s="31">
        <v>-4.6399999999999997</v>
      </c>
      <c r="T4" s="31">
        <v>-4.3099999999999996</v>
      </c>
      <c r="U4" s="16"/>
      <c r="V4" s="26">
        <v>-449.42</v>
      </c>
    </row>
    <row r="5" spans="1:23">
      <c r="A5" s="75" t="s">
        <v>229</v>
      </c>
      <c r="B5" s="69" t="s">
        <v>230</v>
      </c>
      <c r="C5" s="153" t="s">
        <v>319</v>
      </c>
      <c r="D5" s="31">
        <v>1376.91</v>
      </c>
      <c r="E5" s="31">
        <v>2392.9499999999998</v>
      </c>
      <c r="F5" s="31">
        <v>43.39</v>
      </c>
      <c r="G5" s="31">
        <v>1278.75</v>
      </c>
      <c r="H5" s="31">
        <v>3183.53</v>
      </c>
      <c r="I5" s="31">
        <v>1112.3900000000001</v>
      </c>
      <c r="J5" s="31">
        <v>1440.51</v>
      </c>
      <c r="K5" s="31">
        <v>2516.84</v>
      </c>
      <c r="L5" s="31">
        <v>4053.01</v>
      </c>
      <c r="M5" s="31">
        <v>998.28</v>
      </c>
      <c r="N5" s="31">
        <v>1603.83</v>
      </c>
      <c r="O5" s="31">
        <v>298.89999999999998</v>
      </c>
      <c r="P5" s="31">
        <v>160.06</v>
      </c>
      <c r="Q5" s="31">
        <v>49.9</v>
      </c>
      <c r="R5" s="31">
        <v>298.08999999999997</v>
      </c>
      <c r="S5" s="31">
        <v>144.86000000000001</v>
      </c>
      <c r="T5" s="31">
        <v>78.28</v>
      </c>
      <c r="U5" s="16"/>
      <c r="V5" s="26"/>
    </row>
    <row r="6" spans="1:23">
      <c r="A6" s="75"/>
      <c r="B6" s="69"/>
      <c r="C6" s="153"/>
      <c r="D6" s="31"/>
      <c r="E6" s="31"/>
      <c r="F6" s="31"/>
      <c r="G6" s="31"/>
      <c r="H6" s="31"/>
      <c r="I6" s="31"/>
      <c r="J6" s="31"/>
      <c r="K6" s="31"/>
      <c r="L6" s="31"/>
      <c r="M6" s="31"/>
      <c r="N6" s="31"/>
      <c r="O6" s="31"/>
      <c r="P6" s="31"/>
      <c r="Q6" s="31"/>
      <c r="R6" s="31"/>
      <c r="S6" s="31"/>
      <c r="T6" s="31"/>
      <c r="U6" s="16"/>
      <c r="V6" s="78"/>
    </row>
    <row r="7" spans="1:23">
      <c r="A7" s="75" t="s">
        <v>231</v>
      </c>
      <c r="B7" s="69" t="s">
        <v>232</v>
      </c>
      <c r="C7" s="153" t="s">
        <v>320</v>
      </c>
      <c r="D7" s="28">
        <v>0</v>
      </c>
      <c r="E7" s="28">
        <v>0</v>
      </c>
      <c r="F7" s="28">
        <v>0</v>
      </c>
      <c r="G7" s="28">
        <v>0</v>
      </c>
      <c r="H7" s="28">
        <v>1.8410380929345726E-2</v>
      </c>
      <c r="I7" s="28">
        <v>9.1325883907622321E-2</v>
      </c>
      <c r="J7" s="28">
        <v>1.1107177319143915E-3</v>
      </c>
      <c r="K7" s="28">
        <v>1.3071947362565756E-2</v>
      </c>
      <c r="L7" s="28">
        <v>0</v>
      </c>
      <c r="M7" s="28">
        <v>5.0086148174860762E-2</v>
      </c>
      <c r="N7" s="28">
        <v>2.8170067899964461E-2</v>
      </c>
      <c r="O7" s="28">
        <v>0</v>
      </c>
      <c r="P7" s="28">
        <v>3.6798700487317253E-2</v>
      </c>
      <c r="Q7" s="28">
        <v>2.2044088176352707E-2</v>
      </c>
      <c r="R7" s="28">
        <v>0.48173370458586334</v>
      </c>
      <c r="S7" s="28">
        <v>3.203092641170785E-2</v>
      </c>
      <c r="T7" s="28">
        <v>5.5058763413387835E-2</v>
      </c>
      <c r="U7" s="16"/>
      <c r="V7" s="83"/>
    </row>
    <row r="8" spans="1:23">
      <c r="S8" s="72"/>
    </row>
    <row r="9" spans="1:23">
      <c r="A9" s="109" t="s">
        <v>282</v>
      </c>
    </row>
    <row r="10" spans="1:23">
      <c r="A10" s="109" t="s">
        <v>303</v>
      </c>
    </row>
    <row r="11" spans="1:23">
      <c r="A11" s="68"/>
    </row>
    <row r="12" spans="1:23" s="17" customFormat="1">
      <c r="A12" s="325">
        <v>44651</v>
      </c>
      <c r="B12" s="325"/>
      <c r="C12" s="325"/>
      <c r="D12" s="160" t="s">
        <v>256</v>
      </c>
      <c r="E12" s="160" t="s">
        <v>257</v>
      </c>
      <c r="F12" s="160" t="s">
        <v>258</v>
      </c>
      <c r="G12" s="160" t="s">
        <v>259</v>
      </c>
      <c r="H12" s="160" t="s">
        <v>260</v>
      </c>
      <c r="I12" s="160" t="s">
        <v>272</v>
      </c>
      <c r="J12" s="160" t="s">
        <v>261</v>
      </c>
      <c r="K12" s="160" t="s">
        <v>262</v>
      </c>
      <c r="L12" s="160" t="s">
        <v>263</v>
      </c>
      <c r="M12" s="160" t="s">
        <v>264</v>
      </c>
      <c r="N12" s="160" t="s">
        <v>265</v>
      </c>
      <c r="O12" s="160" t="s">
        <v>266</v>
      </c>
      <c r="P12" s="160" t="s">
        <v>267</v>
      </c>
      <c r="Q12" s="160" t="s">
        <v>268</v>
      </c>
      <c r="R12" s="160" t="s">
        <v>269</v>
      </c>
      <c r="S12" s="160" t="s">
        <v>270</v>
      </c>
      <c r="T12" s="160" t="s">
        <v>271</v>
      </c>
      <c r="U12" s="163"/>
      <c r="V12" s="161" t="s">
        <v>88</v>
      </c>
    </row>
    <row r="13" spans="1:23">
      <c r="A13" s="75" t="s">
        <v>227</v>
      </c>
      <c r="B13" s="69" t="s">
        <v>228</v>
      </c>
      <c r="C13" s="153" t="s">
        <v>318</v>
      </c>
      <c r="D13" s="31">
        <v>-83.02</v>
      </c>
      <c r="E13" s="31">
        <v>0</v>
      </c>
      <c r="F13" s="31">
        <v>0</v>
      </c>
      <c r="G13" s="31">
        <v>-181.5</v>
      </c>
      <c r="H13" s="31">
        <v>-145.88</v>
      </c>
      <c r="I13" s="31">
        <v>-88</v>
      </c>
      <c r="J13" s="31">
        <v>0</v>
      </c>
      <c r="K13" s="31">
        <v>-20.98</v>
      </c>
      <c r="L13" s="31">
        <v>-333.74</v>
      </c>
      <c r="M13" s="31">
        <v>-63.5</v>
      </c>
      <c r="N13" s="31">
        <v>-52.56</v>
      </c>
      <c r="O13" s="31">
        <v>0</v>
      </c>
      <c r="P13" s="31">
        <v>-8.64</v>
      </c>
      <c r="Q13" s="31">
        <v>-5.12</v>
      </c>
      <c r="R13" s="31">
        <v>-5.9</v>
      </c>
      <c r="S13" s="31">
        <v>-9.0399999999999991</v>
      </c>
      <c r="T13" s="31">
        <v>-2.92</v>
      </c>
      <c r="U13" s="16"/>
      <c r="V13" s="26">
        <v>-1000.8</v>
      </c>
      <c r="W13" s="154"/>
    </row>
    <row r="14" spans="1:23">
      <c r="A14" s="75" t="s">
        <v>229</v>
      </c>
      <c r="B14" s="69" t="s">
        <v>230</v>
      </c>
      <c r="C14" s="153" t="s">
        <v>319</v>
      </c>
      <c r="D14" s="31">
        <v>3027.25</v>
      </c>
      <c r="E14" s="31">
        <v>2731.92</v>
      </c>
      <c r="F14" s="31">
        <v>55.06</v>
      </c>
      <c r="G14" s="31">
        <v>1377.16</v>
      </c>
      <c r="H14" s="31">
        <v>3862.38</v>
      </c>
      <c r="I14" s="31">
        <v>1316.19</v>
      </c>
      <c r="J14" s="31">
        <v>1943.55</v>
      </c>
      <c r="K14" s="31">
        <v>3220.16</v>
      </c>
      <c r="L14" s="31">
        <v>4348.29</v>
      </c>
      <c r="M14" s="31">
        <v>1196.05</v>
      </c>
      <c r="N14" s="31">
        <v>2131.11</v>
      </c>
      <c r="O14" s="31">
        <v>384.6</v>
      </c>
      <c r="P14" s="31">
        <v>185.37</v>
      </c>
      <c r="Q14" s="31">
        <v>51.18</v>
      </c>
      <c r="R14" s="31">
        <v>375.17</v>
      </c>
      <c r="S14" s="31">
        <v>206.49</v>
      </c>
      <c r="T14" s="31">
        <v>82.44</v>
      </c>
      <c r="U14" s="16"/>
      <c r="V14" s="26"/>
      <c r="W14" s="156"/>
    </row>
    <row r="15" spans="1:23">
      <c r="A15" s="75"/>
      <c r="B15" s="69"/>
      <c r="C15" s="153"/>
      <c r="D15" s="31"/>
      <c r="E15" s="31"/>
      <c r="F15" s="31"/>
      <c r="G15" s="31"/>
      <c r="H15" s="31"/>
      <c r="I15" s="31"/>
      <c r="J15" s="31"/>
      <c r="K15" s="31"/>
      <c r="L15" s="31"/>
      <c r="M15" s="31"/>
      <c r="N15" s="31"/>
      <c r="O15" s="31"/>
      <c r="P15" s="31"/>
      <c r="Q15" s="31"/>
      <c r="R15" s="31"/>
      <c r="S15" s="31"/>
      <c r="T15" s="31"/>
      <c r="U15" s="16"/>
      <c r="V15" s="78"/>
      <c r="W15" s="156"/>
    </row>
    <row r="16" spans="1:23">
      <c r="A16" s="75" t="s">
        <v>231</v>
      </c>
      <c r="B16" s="69" t="s">
        <v>232</v>
      </c>
      <c r="C16" s="153" t="s">
        <v>320</v>
      </c>
      <c r="D16" s="72">
        <v>2.7424229911635973E-2</v>
      </c>
      <c r="E16" s="72">
        <v>0</v>
      </c>
      <c r="F16" s="72">
        <v>0</v>
      </c>
      <c r="G16" s="72">
        <v>0.13179296523279793</v>
      </c>
      <c r="H16" s="72">
        <v>3.7769458209704898E-2</v>
      </c>
      <c r="I16" s="72">
        <v>6.6859647923172186E-2</v>
      </c>
      <c r="J16" s="72">
        <v>0</v>
      </c>
      <c r="K16" s="72">
        <v>6.5152042134552328E-3</v>
      </c>
      <c r="L16" s="72">
        <v>7.6752010560473205E-2</v>
      </c>
      <c r="M16" s="72">
        <v>5.3091425943731452E-2</v>
      </c>
      <c r="N16" s="72">
        <v>2.4663203682587946E-2</v>
      </c>
      <c r="O16" s="72">
        <v>0</v>
      </c>
      <c r="P16" s="72">
        <v>4.6609483735232243E-2</v>
      </c>
      <c r="Q16" s="72">
        <v>0.10003907776475186</v>
      </c>
      <c r="R16" s="72">
        <v>1.5726204120798573E-2</v>
      </c>
      <c r="S16" s="72">
        <v>4.3779359775291779E-2</v>
      </c>
      <c r="T16" s="72">
        <v>3.5419699175157693E-2</v>
      </c>
      <c r="U16" s="16"/>
      <c r="V16" s="152"/>
      <c r="W16" s="156"/>
    </row>
    <row r="17" spans="1:23">
      <c r="A17" s="51"/>
    </row>
    <row r="18" spans="1:23">
      <c r="A18" s="109" t="s">
        <v>281</v>
      </c>
    </row>
    <row r="19" spans="1:23">
      <c r="A19" s="51"/>
    </row>
    <row r="20" spans="1:23" s="9" customFormat="1">
      <c r="A20" s="325">
        <v>45016</v>
      </c>
      <c r="B20" s="325"/>
      <c r="C20" s="325"/>
      <c r="D20" s="160" t="s">
        <v>256</v>
      </c>
      <c r="E20" s="160" t="s">
        <v>257</v>
      </c>
      <c r="F20" s="160" t="s">
        <v>258</v>
      </c>
      <c r="G20" s="160" t="s">
        <v>259</v>
      </c>
      <c r="H20" s="160" t="s">
        <v>260</v>
      </c>
      <c r="I20" s="160" t="s">
        <v>272</v>
      </c>
      <c r="J20" s="160" t="s">
        <v>261</v>
      </c>
      <c r="K20" s="160" t="s">
        <v>262</v>
      </c>
      <c r="L20" s="160" t="s">
        <v>263</v>
      </c>
      <c r="M20" s="160" t="s">
        <v>264</v>
      </c>
      <c r="N20" s="160" t="s">
        <v>265</v>
      </c>
      <c r="O20" s="160" t="s">
        <v>266</v>
      </c>
      <c r="P20" s="160" t="s">
        <v>267</v>
      </c>
      <c r="Q20" s="160" t="s">
        <v>268</v>
      </c>
      <c r="R20" s="160" t="s">
        <v>269</v>
      </c>
      <c r="S20" s="160" t="s">
        <v>270</v>
      </c>
      <c r="T20" s="160" t="s">
        <v>271</v>
      </c>
      <c r="U20" s="162"/>
      <c r="V20" s="161" t="s">
        <v>88</v>
      </c>
    </row>
    <row r="21" spans="1:23">
      <c r="A21" s="75" t="s">
        <v>227</v>
      </c>
      <c r="B21" s="69" t="s">
        <v>228</v>
      </c>
      <c r="C21" s="153" t="s">
        <v>318</v>
      </c>
      <c r="D21" s="31">
        <v>-161.24646883732001</v>
      </c>
      <c r="E21" s="31">
        <v>0</v>
      </c>
      <c r="F21" s="31">
        <v>0</v>
      </c>
      <c r="G21" s="31">
        <v>-110.8</v>
      </c>
      <c r="H21" s="31">
        <v>-425.92402159064</v>
      </c>
      <c r="I21" s="31">
        <v>-9.0839999999999996</v>
      </c>
      <c r="J21" s="31">
        <v>0</v>
      </c>
      <c r="K21" s="31">
        <v>-45.2</v>
      </c>
      <c r="L21" s="31">
        <v>-451.84887888983002</v>
      </c>
      <c r="M21" s="31">
        <v>-70.599999999999994</v>
      </c>
      <c r="N21" s="31">
        <v>-62.337000000000003</v>
      </c>
      <c r="O21" s="31">
        <v>0</v>
      </c>
      <c r="P21" s="31">
        <v>-64.14</v>
      </c>
      <c r="Q21" s="31">
        <v>-3.3969999999999998</v>
      </c>
      <c r="R21" s="31">
        <v>-6.4569999999999999</v>
      </c>
      <c r="S21" s="31">
        <v>-7.6630000000000003</v>
      </c>
      <c r="T21" s="31">
        <v>-3.1</v>
      </c>
      <c r="U21" s="16"/>
      <c r="V21" s="84">
        <f>SUM(D21:T21)</f>
        <v>-1421.7973693177898</v>
      </c>
      <c r="W21" s="154"/>
    </row>
    <row r="22" spans="1:23">
      <c r="A22" s="75" t="s">
        <v>229</v>
      </c>
      <c r="B22" s="69" t="s">
        <v>230</v>
      </c>
      <c r="C22" s="153" t="s">
        <v>319</v>
      </c>
      <c r="D22" s="31">
        <v>3356.2696371789798</v>
      </c>
      <c r="E22" s="31">
        <v>2988.35</v>
      </c>
      <c r="F22" s="31">
        <v>42.373704692651003</v>
      </c>
      <c r="G22" s="31">
        <v>1613.6089999999999</v>
      </c>
      <c r="H22" s="31">
        <v>4283.4189532311302</v>
      </c>
      <c r="I22" s="31">
        <v>1572.9033620493001</v>
      </c>
      <c r="J22" s="31">
        <v>1940.0060000000001</v>
      </c>
      <c r="K22" s="31">
        <v>4268.69336208608</v>
      </c>
      <c r="L22" s="31">
        <v>4528.22174234668</v>
      </c>
      <c r="M22" s="31">
        <v>1323.6969999999999</v>
      </c>
      <c r="N22" s="31">
        <v>2596.8850000000002</v>
      </c>
      <c r="O22" s="31">
        <v>444.52151060480099</v>
      </c>
      <c r="P22" s="31">
        <v>199.601</v>
      </c>
      <c r="Q22" s="31">
        <v>47.642000000000003</v>
      </c>
      <c r="R22" s="31">
        <v>433.15295668946402</v>
      </c>
      <c r="S22" s="31">
        <v>208.39954273610201</v>
      </c>
      <c r="T22" s="31">
        <v>76.693491220006507</v>
      </c>
      <c r="U22" s="16"/>
      <c r="V22" s="84"/>
      <c r="W22" s="154"/>
    </row>
    <row r="23" spans="1:23">
      <c r="A23" s="75"/>
      <c r="B23" s="69"/>
      <c r="C23" s="153"/>
      <c r="D23" s="31"/>
      <c r="E23" s="31"/>
      <c r="F23" s="31"/>
      <c r="G23" s="31"/>
      <c r="H23" s="31"/>
      <c r="I23" s="31"/>
      <c r="J23" s="31"/>
      <c r="K23" s="31"/>
      <c r="L23" s="31"/>
      <c r="M23" s="31"/>
      <c r="N23" s="31"/>
      <c r="O23" s="31"/>
      <c r="P23" s="31"/>
      <c r="Q23" s="31"/>
      <c r="R23" s="31"/>
      <c r="S23" s="31"/>
      <c r="T23" s="31"/>
      <c r="U23" s="16"/>
      <c r="V23" s="78"/>
      <c r="W23" s="155"/>
    </row>
    <row r="24" spans="1:23">
      <c r="A24" s="75" t="s">
        <v>231</v>
      </c>
      <c r="B24" s="69" t="s">
        <v>232</v>
      </c>
      <c r="C24" s="153" t="s">
        <v>320</v>
      </c>
      <c r="D24" s="28">
        <v>4.8043359523655939E-2</v>
      </c>
      <c r="E24" s="28">
        <v>0</v>
      </c>
      <c r="F24" s="28">
        <v>0</v>
      </c>
      <c r="G24" s="28">
        <v>6.8665953152219655E-2</v>
      </c>
      <c r="H24" s="28">
        <v>9.9435527143416788E-2</v>
      </c>
      <c r="I24" s="28">
        <v>5.7753071289546121E-3</v>
      </c>
      <c r="J24" s="28">
        <v>0</v>
      </c>
      <c r="K24" s="28">
        <v>1.0588720286507317E-2</v>
      </c>
      <c r="L24" s="28">
        <v>9.9785060140554521E-2</v>
      </c>
      <c r="M24" s="28">
        <v>5.3335468766643725E-2</v>
      </c>
      <c r="N24" s="28">
        <v>2.4004528502417317E-2</v>
      </c>
      <c r="O24" s="28">
        <v>0</v>
      </c>
      <c r="P24" s="28">
        <v>0.32134107544551382</v>
      </c>
      <c r="Q24" s="28">
        <v>7.1302632131312702E-2</v>
      </c>
      <c r="R24" s="28">
        <v>1.4906974315378279E-2</v>
      </c>
      <c r="S24" s="28">
        <v>3.6770714078311187E-2</v>
      </c>
      <c r="T24" s="28">
        <v>4.0420640013729407E-2</v>
      </c>
      <c r="U24" s="16"/>
      <c r="V24" s="152"/>
      <c r="W24" s="155"/>
    </row>
    <row r="25" spans="1:23">
      <c r="A25" s="75"/>
      <c r="B25" s="69"/>
      <c r="C25" s="153"/>
      <c r="U25" s="16"/>
      <c r="V25" s="83"/>
      <c r="W25" s="155"/>
    </row>
    <row r="28" spans="1:23" s="52" customFormat="1">
      <c r="B28" s="107"/>
      <c r="C28" s="170" t="s">
        <v>196</v>
      </c>
      <c r="D28" s="72">
        <f t="shared" ref="D28:T28" si="0">AVERAGE(D24,D16,D7)</f>
        <v>2.5155863145097306E-2</v>
      </c>
      <c r="E28" s="72">
        <f t="shared" si="0"/>
        <v>0</v>
      </c>
      <c r="F28" s="72">
        <f t="shared" si="0"/>
        <v>0</v>
      </c>
      <c r="G28" s="72">
        <f t="shared" si="0"/>
        <v>6.6819639461672534E-2</v>
      </c>
      <c r="H28" s="72">
        <f t="shared" si="0"/>
        <v>5.187178876082247E-2</v>
      </c>
      <c r="I28" s="72">
        <f t="shared" si="0"/>
        <v>5.4653612986583035E-2</v>
      </c>
      <c r="J28" s="72">
        <f t="shared" si="0"/>
        <v>3.7023924397146382E-4</v>
      </c>
      <c r="K28" s="72">
        <f t="shared" si="0"/>
        <v>1.0058623954176102E-2</v>
      </c>
      <c r="L28" s="72">
        <f t="shared" si="0"/>
        <v>5.8845690233675911E-2</v>
      </c>
      <c r="M28" s="72">
        <f t="shared" si="0"/>
        <v>5.2171014295078644E-2</v>
      </c>
      <c r="N28" s="72">
        <f t="shared" si="0"/>
        <v>2.5612600028323242E-2</v>
      </c>
      <c r="O28" s="72">
        <f t="shared" si="0"/>
        <v>0</v>
      </c>
      <c r="P28" s="72">
        <f t="shared" si="0"/>
        <v>0.13491641988935443</v>
      </c>
      <c r="Q28" s="115">
        <f t="shared" si="0"/>
        <v>6.4461932690805759E-2</v>
      </c>
      <c r="R28" s="115">
        <f t="shared" si="0"/>
        <v>0.17078896100734672</v>
      </c>
      <c r="S28" s="115">
        <f t="shared" si="0"/>
        <v>3.7527000088436936E-2</v>
      </c>
      <c r="T28" s="115">
        <f t="shared" si="0"/>
        <v>4.3633034200758314E-2</v>
      </c>
      <c r="U28" s="158"/>
      <c r="V28" s="157"/>
    </row>
    <row r="42" spans="18:22">
      <c r="R42" s="86"/>
      <c r="V42" s="18"/>
    </row>
  </sheetData>
  <mergeCells count="3">
    <mergeCell ref="A20:C20"/>
    <mergeCell ref="A12:C12"/>
    <mergeCell ref="A3:C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7A68-2CD6-48C6-A064-24D00F573E20}">
  <sheetPr>
    <tabColor theme="8" tint="0.79998168889431442"/>
  </sheetPr>
  <dimension ref="A1:T24"/>
  <sheetViews>
    <sheetView zoomScale="70" zoomScaleNormal="70" workbookViewId="0">
      <selection activeCell="C19" sqref="C19"/>
    </sheetView>
  </sheetViews>
  <sheetFormatPr defaultColWidth="20.75" defaultRowHeight="22.15"/>
  <cols>
    <col min="1" max="1" width="11.125" style="1" customWidth="1"/>
    <col min="2" max="2" width="13.0625" style="1" bestFit="1" customWidth="1"/>
    <col min="3" max="3" width="49.1875" style="1" bestFit="1" customWidth="1"/>
    <col min="4" max="5" width="11.8125" style="17" bestFit="1" customWidth="1"/>
    <col min="6" max="6" width="11.6875" style="17" bestFit="1" customWidth="1"/>
    <col min="7" max="7" width="13.6875" style="17" bestFit="1" customWidth="1"/>
    <col min="8" max="8" width="16.4375" style="17" bestFit="1" customWidth="1"/>
    <col min="9" max="9" width="13.6875" style="17" bestFit="1" customWidth="1"/>
    <col min="10" max="10" width="15.8125" style="17" bestFit="1" customWidth="1"/>
    <col min="11" max="11" width="11.6875" style="17" bestFit="1" customWidth="1"/>
    <col min="12" max="12" width="16.4375" style="17" bestFit="1" customWidth="1"/>
    <col min="13" max="13" width="11.3125" style="17" bestFit="1" customWidth="1"/>
    <col min="14" max="14" width="16.4375" style="17" bestFit="1" customWidth="1"/>
    <col min="15" max="15" width="12.4375" style="17" bestFit="1" customWidth="1"/>
    <col min="16" max="16" width="11.3125" style="17" bestFit="1" customWidth="1"/>
    <col min="17" max="17" width="15.8125" style="17" bestFit="1" customWidth="1"/>
    <col min="18" max="18" width="13.6875" style="17" bestFit="1" customWidth="1"/>
    <col min="19" max="19" width="11.3125" style="17" bestFit="1" customWidth="1"/>
    <col min="20" max="20" width="16.4375" style="17" customWidth="1"/>
    <col min="21" max="16384" width="20.75" style="1"/>
  </cols>
  <sheetData>
    <row r="1" spans="1:20" s="3" customFormat="1">
      <c r="A1" s="51" t="s">
        <v>0</v>
      </c>
      <c r="B1" s="45"/>
    </row>
    <row r="2" spans="1:20">
      <c r="A2" s="50"/>
      <c r="B2" s="45"/>
    </row>
    <row r="3" spans="1:20">
      <c r="A3" s="45"/>
      <c r="B3" s="45"/>
      <c r="D3" s="43" t="s">
        <v>256</v>
      </c>
      <c r="E3" s="43" t="s">
        <v>257</v>
      </c>
      <c r="F3" s="43" t="s">
        <v>258</v>
      </c>
      <c r="G3" s="43" t="s">
        <v>259</v>
      </c>
      <c r="H3" s="43" t="s">
        <v>260</v>
      </c>
      <c r="I3" s="43" t="s">
        <v>261</v>
      </c>
      <c r="J3" s="43" t="s">
        <v>262</v>
      </c>
      <c r="K3" s="43" t="s">
        <v>263</v>
      </c>
      <c r="L3" s="43" t="s">
        <v>264</v>
      </c>
      <c r="M3" s="43" t="s">
        <v>265</v>
      </c>
      <c r="N3" s="43" t="s">
        <v>266</v>
      </c>
      <c r="O3" s="43" t="s">
        <v>267</v>
      </c>
      <c r="P3" s="43" t="s">
        <v>268</v>
      </c>
      <c r="Q3" s="43" t="s">
        <v>269</v>
      </c>
      <c r="R3" s="43" t="s">
        <v>270</v>
      </c>
      <c r="S3" s="43" t="s">
        <v>271</v>
      </c>
      <c r="T3" s="44" t="s">
        <v>340</v>
      </c>
    </row>
    <row r="4" spans="1:20">
      <c r="A4" s="48" t="s">
        <v>26</v>
      </c>
      <c r="B4" s="48" t="s">
        <v>27</v>
      </c>
      <c r="C4" s="1" t="s">
        <v>28</v>
      </c>
      <c r="D4" s="17" t="s">
        <v>29</v>
      </c>
      <c r="E4" s="17" t="s">
        <v>18</v>
      </c>
      <c r="F4" s="17" t="s">
        <v>18</v>
      </c>
      <c r="G4" s="17" t="s">
        <v>18</v>
      </c>
      <c r="H4" s="17" t="s">
        <v>18</v>
      </c>
      <c r="I4" s="17" t="s">
        <v>30</v>
      </c>
      <c r="J4" s="17" t="s">
        <v>18</v>
      </c>
      <c r="K4" s="17" t="s">
        <v>31</v>
      </c>
      <c r="L4" s="17" t="s">
        <v>31</v>
      </c>
      <c r="M4" s="17" t="s">
        <v>18</v>
      </c>
      <c r="N4" s="17" t="s">
        <v>18</v>
      </c>
      <c r="O4" s="17" t="s">
        <v>18</v>
      </c>
      <c r="P4" s="17" t="s">
        <v>18</v>
      </c>
      <c r="Q4" s="17" t="s">
        <v>18</v>
      </c>
      <c r="R4" s="17" t="s">
        <v>18</v>
      </c>
      <c r="S4" s="17" t="s">
        <v>18</v>
      </c>
      <c r="T4" s="17" t="s">
        <v>31</v>
      </c>
    </row>
    <row r="5" spans="1:20">
      <c r="A5" s="48" t="s">
        <v>33</v>
      </c>
      <c r="B5" s="48" t="s">
        <v>34</v>
      </c>
      <c r="C5" s="1" t="s">
        <v>35</v>
      </c>
      <c r="D5" s="17" t="s">
        <v>36</v>
      </c>
      <c r="E5" s="17" t="s">
        <v>36</v>
      </c>
      <c r="F5" s="17" t="s">
        <v>18</v>
      </c>
      <c r="G5" s="17" t="s">
        <v>37</v>
      </c>
      <c r="H5" s="17" t="s">
        <v>37</v>
      </c>
      <c r="I5" s="17" t="s">
        <v>38</v>
      </c>
      <c r="J5" s="17" t="s">
        <v>39</v>
      </c>
      <c r="K5" s="17" t="s">
        <v>36</v>
      </c>
      <c r="L5" s="17" t="s">
        <v>37</v>
      </c>
      <c r="M5" s="17" t="s">
        <v>39</v>
      </c>
      <c r="N5" s="17" t="s">
        <v>37</v>
      </c>
      <c r="O5" s="17" t="s">
        <v>18</v>
      </c>
      <c r="P5" s="17" t="s">
        <v>39</v>
      </c>
      <c r="Q5" s="17" t="s">
        <v>39</v>
      </c>
      <c r="R5" s="17" t="s">
        <v>39</v>
      </c>
      <c r="S5" s="17" t="s">
        <v>39</v>
      </c>
      <c r="T5" s="17" t="s">
        <v>37</v>
      </c>
    </row>
    <row r="6" spans="1:20">
      <c r="A6" s="48" t="s">
        <v>41</v>
      </c>
      <c r="B6" s="48" t="s">
        <v>42</v>
      </c>
      <c r="C6" s="1" t="s">
        <v>43</v>
      </c>
      <c r="D6" s="17" t="s">
        <v>236</v>
      </c>
      <c r="E6" s="17" t="s">
        <v>236</v>
      </c>
      <c r="F6" s="17" t="s">
        <v>31</v>
      </c>
      <c r="G6" s="17" t="s">
        <v>32</v>
      </c>
      <c r="H6" s="17" t="s">
        <v>31</v>
      </c>
      <c r="I6" s="17" t="s">
        <v>30</v>
      </c>
      <c r="J6" s="17" t="s">
        <v>32</v>
      </c>
      <c r="K6" s="17" t="s">
        <v>31</v>
      </c>
      <c r="L6" s="17" t="s">
        <v>18</v>
      </c>
      <c r="M6" s="17" t="s">
        <v>236</v>
      </c>
      <c r="N6" s="17" t="s">
        <v>30</v>
      </c>
      <c r="O6" s="17" t="s">
        <v>18</v>
      </c>
      <c r="P6" s="17" t="s">
        <v>18</v>
      </c>
      <c r="Q6" s="17" t="s">
        <v>44</v>
      </c>
      <c r="R6" s="17" t="s">
        <v>30</v>
      </c>
      <c r="S6" s="17" t="s">
        <v>18</v>
      </c>
      <c r="T6" s="17" t="s">
        <v>18</v>
      </c>
    </row>
    <row r="7" spans="1:20">
      <c r="A7" s="45"/>
      <c r="B7" s="45"/>
      <c r="C7" s="45" t="s">
        <v>235</v>
      </c>
      <c r="D7" s="17" t="s">
        <v>236</v>
      </c>
      <c r="E7" s="17" t="s">
        <v>236</v>
      </c>
      <c r="F7" s="17" t="s">
        <v>31</v>
      </c>
      <c r="G7" s="17" t="s">
        <v>32</v>
      </c>
      <c r="H7" s="17" t="s">
        <v>47</v>
      </c>
      <c r="I7" s="17" t="s">
        <v>38</v>
      </c>
      <c r="J7" s="17" t="s">
        <v>48</v>
      </c>
      <c r="K7" s="17" t="s">
        <v>31</v>
      </c>
      <c r="L7" s="89" t="s">
        <v>47</v>
      </c>
      <c r="M7" s="17" t="s">
        <v>39</v>
      </c>
      <c r="N7" s="17" t="s">
        <v>30</v>
      </c>
      <c r="O7" s="17" t="s">
        <v>18</v>
      </c>
      <c r="P7" s="17" t="s">
        <v>39</v>
      </c>
      <c r="Q7" s="17" t="s">
        <v>44</v>
      </c>
      <c r="R7" s="17" t="s">
        <v>39</v>
      </c>
      <c r="S7" s="17" t="s">
        <v>39</v>
      </c>
      <c r="T7" s="17" t="s">
        <v>47</v>
      </c>
    </row>
    <row r="8" spans="1:20">
      <c r="A8" s="45"/>
      <c r="B8" s="45"/>
      <c r="C8" s="45" t="s">
        <v>45</v>
      </c>
      <c r="D8" s="17" t="s">
        <v>46</v>
      </c>
      <c r="E8" s="17" t="s">
        <v>46</v>
      </c>
      <c r="F8" s="17" t="s">
        <v>31</v>
      </c>
      <c r="G8" s="17" t="s">
        <v>30</v>
      </c>
      <c r="H8" s="17" t="s">
        <v>47</v>
      </c>
      <c r="I8" s="17" t="s">
        <v>38</v>
      </c>
      <c r="J8" s="17" t="s">
        <v>39</v>
      </c>
      <c r="K8" s="17" t="s">
        <v>31</v>
      </c>
      <c r="L8" s="17" t="s">
        <v>32</v>
      </c>
      <c r="M8" s="17" t="s">
        <v>29</v>
      </c>
      <c r="N8" s="17" t="s">
        <v>47</v>
      </c>
      <c r="O8" s="17" t="s">
        <v>40</v>
      </c>
      <c r="P8" s="17" t="s">
        <v>37</v>
      </c>
      <c r="Q8" s="17" t="s">
        <v>48</v>
      </c>
      <c r="R8" s="17" t="s">
        <v>39</v>
      </c>
      <c r="S8" s="17" t="s">
        <v>39</v>
      </c>
      <c r="T8" s="17" t="s">
        <v>47</v>
      </c>
    </row>
    <row r="9" spans="1:20">
      <c r="A9" s="322"/>
      <c r="B9" s="322"/>
    </row>
    <row r="10" spans="1:20">
      <c r="A10" s="45"/>
      <c r="B10" s="45"/>
    </row>
    <row r="11" spans="1:20">
      <c r="A11" s="46" t="s">
        <v>49</v>
      </c>
      <c r="B11" s="47"/>
    </row>
    <row r="12" spans="1:20">
      <c r="A12" s="48"/>
      <c r="B12" s="48"/>
      <c r="C12" s="13">
        <v>45016</v>
      </c>
      <c r="D12" s="17">
        <v>3</v>
      </c>
      <c r="E12" s="17">
        <v>3</v>
      </c>
      <c r="F12" s="17">
        <v>2</v>
      </c>
      <c r="G12" s="17">
        <v>1</v>
      </c>
      <c r="H12" s="17">
        <v>2</v>
      </c>
      <c r="I12" s="17">
        <v>0</v>
      </c>
      <c r="J12" s="17">
        <v>1</v>
      </c>
      <c r="K12" s="17">
        <v>2</v>
      </c>
      <c r="L12" s="17">
        <v>2</v>
      </c>
      <c r="M12" s="17">
        <v>1</v>
      </c>
      <c r="N12" s="17">
        <v>2</v>
      </c>
      <c r="O12" s="17" t="s">
        <v>18</v>
      </c>
      <c r="P12" s="17">
        <v>1</v>
      </c>
      <c r="Q12" s="17">
        <v>1</v>
      </c>
      <c r="R12" s="17">
        <v>1</v>
      </c>
      <c r="S12" s="17">
        <v>1</v>
      </c>
      <c r="T12" s="17">
        <v>2</v>
      </c>
    </row>
    <row r="13" spans="1:20">
      <c r="A13" s="48"/>
      <c r="B13" s="48"/>
      <c r="C13" s="13">
        <v>44651</v>
      </c>
      <c r="D13" s="17">
        <v>3</v>
      </c>
      <c r="E13" s="17">
        <v>3</v>
      </c>
      <c r="F13" s="17">
        <v>2</v>
      </c>
      <c r="G13" s="17">
        <v>2</v>
      </c>
      <c r="H13" s="17">
        <v>2</v>
      </c>
      <c r="I13" s="17">
        <v>0</v>
      </c>
      <c r="J13" s="17">
        <v>1</v>
      </c>
      <c r="K13" s="17">
        <v>2</v>
      </c>
      <c r="L13" s="17">
        <v>1</v>
      </c>
      <c r="M13" s="17">
        <v>3</v>
      </c>
      <c r="N13" s="17">
        <v>2</v>
      </c>
      <c r="O13" s="17">
        <v>1</v>
      </c>
      <c r="P13" s="17">
        <v>2</v>
      </c>
      <c r="Q13" s="17">
        <v>1</v>
      </c>
      <c r="R13" s="17">
        <v>1</v>
      </c>
      <c r="S13" s="17">
        <v>1</v>
      </c>
      <c r="T13" s="17">
        <v>2</v>
      </c>
    </row>
    <row r="14" spans="1:20">
      <c r="A14" s="48"/>
      <c r="B14" s="48"/>
    </row>
    <row r="15" spans="1:20">
      <c r="A15" s="48"/>
      <c r="B15" s="48"/>
      <c r="C15" s="1" t="s">
        <v>50</v>
      </c>
      <c r="D15" s="17">
        <v>1</v>
      </c>
      <c r="E15" s="17">
        <v>1</v>
      </c>
      <c r="F15" s="17">
        <v>1</v>
      </c>
      <c r="G15" s="17">
        <v>1</v>
      </c>
      <c r="H15" s="17">
        <v>1</v>
      </c>
      <c r="I15" s="17">
        <v>1</v>
      </c>
      <c r="J15" s="17">
        <v>1</v>
      </c>
      <c r="K15" s="17">
        <v>1</v>
      </c>
      <c r="L15" s="17">
        <v>1</v>
      </c>
      <c r="M15" s="17">
        <v>1</v>
      </c>
      <c r="N15" s="17">
        <v>1</v>
      </c>
      <c r="O15" s="17">
        <v>1</v>
      </c>
      <c r="P15" s="17">
        <v>1</v>
      </c>
      <c r="Q15" s="17">
        <v>1</v>
      </c>
      <c r="R15" s="17">
        <v>1</v>
      </c>
      <c r="S15" s="17">
        <v>1</v>
      </c>
      <c r="T15" s="17">
        <v>1</v>
      </c>
    </row>
    <row r="16" spans="1:20">
      <c r="A16" s="81"/>
    </row>
    <row r="17" spans="1:5">
      <c r="A17" s="122" t="s">
        <v>248</v>
      </c>
    </row>
    <row r="18" spans="1:5">
      <c r="A18" s="63"/>
    </row>
    <row r="20" spans="1:5" ht="28.15">
      <c r="A20" s="118"/>
      <c r="E20" s="121"/>
    </row>
    <row r="21" spans="1:5" ht="28.15">
      <c r="A21" s="118"/>
    </row>
    <row r="22" spans="1:5" ht="28.15">
      <c r="A22" s="118"/>
    </row>
    <row r="23" spans="1:5" ht="28.15">
      <c r="A23" s="118"/>
      <c r="C23" s="123"/>
    </row>
    <row r="24" spans="1:5">
      <c r="A24" s="123"/>
    </row>
  </sheetData>
  <mergeCells count="1">
    <mergeCell ref="A9:B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36868-09B4-48CF-A294-8C8205B84CF3}">
  <sheetPr>
    <tabColor theme="8" tint="0.79998168889431442"/>
  </sheetPr>
  <dimension ref="A1:E11"/>
  <sheetViews>
    <sheetView zoomScale="70" zoomScaleNormal="70" workbookViewId="0">
      <selection activeCell="A18" sqref="A18"/>
    </sheetView>
  </sheetViews>
  <sheetFormatPr defaultColWidth="61.625" defaultRowHeight="13.5"/>
  <cols>
    <col min="1" max="1" width="22.5" customWidth="1"/>
    <col min="2" max="2" width="16.625" customWidth="1"/>
    <col min="3" max="3" width="29.25" customWidth="1"/>
    <col min="4" max="4" width="26.25" customWidth="1"/>
    <col min="5" max="5" width="38" customWidth="1"/>
  </cols>
  <sheetData>
    <row r="1" spans="1:5" ht="22.15">
      <c r="A1" s="51" t="s">
        <v>0</v>
      </c>
    </row>
    <row r="2" spans="1:5" ht="18" customHeight="1"/>
    <row r="3" spans="1:5" ht="22.15">
      <c r="A3" s="99" t="s">
        <v>51</v>
      </c>
      <c r="B3" s="100" t="s">
        <v>52</v>
      </c>
      <c r="C3" s="100" t="s">
        <v>239</v>
      </c>
      <c r="D3" s="100" t="s">
        <v>53</v>
      </c>
      <c r="E3" s="100" t="s">
        <v>54</v>
      </c>
    </row>
    <row r="4" spans="1:5" ht="25.5" customHeight="1">
      <c r="A4" s="101" t="s">
        <v>20</v>
      </c>
      <c r="B4" s="102" t="s">
        <v>55</v>
      </c>
      <c r="C4" s="102" t="s">
        <v>240</v>
      </c>
      <c r="D4" s="102" t="s">
        <v>251</v>
      </c>
      <c r="E4" s="102" t="s">
        <v>56</v>
      </c>
    </row>
    <row r="5" spans="1:5" ht="25.5" customHeight="1">
      <c r="A5" s="101" t="s">
        <v>19</v>
      </c>
      <c r="B5" s="102" t="s">
        <v>252</v>
      </c>
      <c r="C5" s="102" t="s">
        <v>253</v>
      </c>
      <c r="D5" s="102" t="s">
        <v>254</v>
      </c>
      <c r="E5" s="102" t="s">
        <v>255</v>
      </c>
    </row>
    <row r="8" spans="1:5">
      <c r="A8" s="124"/>
    </row>
    <row r="9" spans="1:5">
      <c r="A9" s="124"/>
    </row>
    <row r="11" spans="1:5">
      <c r="A11" s="1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1F8BF-AA57-4033-A9C0-D7C7CA399399}">
  <sheetPr>
    <tabColor theme="8" tint="0.79998168889431442"/>
  </sheetPr>
  <dimension ref="A1:AK100"/>
  <sheetViews>
    <sheetView topLeftCell="A43" zoomScale="70" zoomScaleNormal="70" workbookViewId="0">
      <selection activeCell="Y52" sqref="Y52"/>
    </sheetView>
  </sheetViews>
  <sheetFormatPr defaultColWidth="16.125" defaultRowHeight="22.15"/>
  <cols>
    <col min="1" max="1" width="9.125" style="20" bestFit="1" customWidth="1"/>
    <col min="2" max="2" width="10.875" style="19" bestFit="1" customWidth="1"/>
    <col min="3" max="3" width="85.25" style="20" bestFit="1" customWidth="1"/>
    <col min="4" max="6" width="10.5" style="20" customWidth="1"/>
    <col min="7" max="11" width="13" style="20" customWidth="1"/>
    <col min="12" max="20" width="10.5" style="20" customWidth="1"/>
    <col min="21" max="21" width="7.125" style="20" customWidth="1"/>
    <col min="22" max="23" width="19" style="20" bestFit="1" customWidth="1"/>
    <col min="24" max="24" width="33.75" style="20" customWidth="1"/>
    <col min="25" max="25" width="52.625" style="20" customWidth="1"/>
    <col min="26" max="26" width="7.5625" style="20" bestFit="1" customWidth="1"/>
    <col min="27" max="33" width="10.25" style="20" bestFit="1" customWidth="1"/>
    <col min="34" max="34" width="10.5" style="20" bestFit="1" customWidth="1"/>
    <col min="35" max="35" width="5.25" style="20" hidden="1" customWidth="1"/>
    <col min="36" max="36" width="6" style="20" hidden="1" customWidth="1"/>
    <col min="37" max="37" width="5.5" style="20" hidden="1" customWidth="1"/>
    <col min="38" max="39" width="0" style="20" hidden="1" customWidth="1"/>
    <col min="40" max="16384" width="16.125" style="20"/>
  </cols>
  <sheetData>
    <row r="1" spans="1:37">
      <c r="A1" s="95" t="s">
        <v>0</v>
      </c>
    </row>
    <row r="2" spans="1:37" s="22" customFormat="1">
      <c r="B2" s="19"/>
      <c r="D2" s="9"/>
      <c r="E2" s="9"/>
      <c r="F2" s="9"/>
      <c r="G2" s="9"/>
      <c r="H2" s="9"/>
      <c r="I2" s="9"/>
      <c r="J2" s="9"/>
      <c r="K2" s="9"/>
      <c r="L2" s="9"/>
      <c r="M2" s="9"/>
      <c r="N2" s="9"/>
      <c r="O2" s="9"/>
      <c r="P2" s="9"/>
      <c r="Q2" s="9"/>
      <c r="R2" s="9"/>
      <c r="S2" s="9"/>
      <c r="T2" s="9"/>
      <c r="Z2" s="20" t="s">
        <v>341</v>
      </c>
      <c r="AA2" s="20"/>
      <c r="AB2" s="20"/>
      <c r="AC2" s="262"/>
      <c r="AD2" s="20"/>
      <c r="AE2" s="20"/>
      <c r="AF2" s="20"/>
      <c r="AG2" s="20"/>
      <c r="AH2" s="20"/>
    </row>
    <row r="3" spans="1:37" s="22" customFormat="1">
      <c r="A3" s="324">
        <v>45016</v>
      </c>
      <c r="B3" s="322"/>
      <c r="C3" s="322"/>
      <c r="D3" s="78"/>
      <c r="E3" s="78"/>
      <c r="F3" s="78"/>
      <c r="G3" s="78"/>
      <c r="H3" s="78"/>
      <c r="Z3" s="20"/>
      <c r="AA3" s="20"/>
      <c r="AB3" s="20"/>
      <c r="AC3" s="20"/>
      <c r="AD3" s="20"/>
      <c r="AE3" s="20"/>
      <c r="AF3" s="20"/>
      <c r="AG3" s="20"/>
      <c r="AH3" s="20"/>
    </row>
    <row r="4" spans="1:37" s="22" customFormat="1">
      <c r="A4" s="46" t="s">
        <v>57</v>
      </c>
      <c r="B4" s="19"/>
      <c r="D4" s="43" t="s">
        <v>256</v>
      </c>
      <c r="E4" s="43" t="s">
        <v>257</v>
      </c>
      <c r="F4" s="43" t="s">
        <v>258</v>
      </c>
      <c r="G4" s="43" t="s">
        <v>259</v>
      </c>
      <c r="H4" s="43" t="s">
        <v>260</v>
      </c>
      <c r="I4" s="43" t="s">
        <v>247</v>
      </c>
      <c r="J4" s="43" t="s">
        <v>261</v>
      </c>
      <c r="K4" s="43" t="s">
        <v>262</v>
      </c>
      <c r="L4" s="43" t="s">
        <v>263</v>
      </c>
      <c r="M4" s="43" t="s">
        <v>264</v>
      </c>
      <c r="N4" s="43" t="s">
        <v>265</v>
      </c>
      <c r="O4" s="43" t="s">
        <v>266</v>
      </c>
      <c r="P4" s="43" t="s">
        <v>267</v>
      </c>
      <c r="Q4" s="43" t="s">
        <v>268</v>
      </c>
      <c r="R4" s="43" t="s">
        <v>269</v>
      </c>
      <c r="S4" s="43" t="s">
        <v>270</v>
      </c>
      <c r="T4" s="43" t="s">
        <v>271</v>
      </c>
      <c r="V4" s="44" t="s">
        <v>238</v>
      </c>
      <c r="W4" s="78"/>
      <c r="Z4" s="263"/>
      <c r="AA4" s="278">
        <v>44651</v>
      </c>
      <c r="AB4" s="278">
        <v>44651</v>
      </c>
      <c r="AC4" s="278">
        <v>44651</v>
      </c>
      <c r="AD4" s="278">
        <v>44651</v>
      </c>
      <c r="AE4" s="278">
        <v>45016</v>
      </c>
      <c r="AF4" s="278">
        <v>45016</v>
      </c>
      <c r="AG4" s="278">
        <v>45016</v>
      </c>
      <c r="AH4" s="279">
        <v>45016</v>
      </c>
      <c r="AI4" s="280"/>
      <c r="AJ4" s="280"/>
      <c r="AK4" s="281"/>
    </row>
    <row r="5" spans="1:37">
      <c r="A5" s="323" t="s">
        <v>60</v>
      </c>
      <c r="B5" s="69" t="s">
        <v>61</v>
      </c>
      <c r="C5" s="20" t="s">
        <v>62</v>
      </c>
      <c r="D5" s="23">
        <v>1915.71</v>
      </c>
      <c r="E5" s="23">
        <v>495.012</v>
      </c>
      <c r="F5" s="23">
        <v>0.19222058025594499</v>
      </c>
      <c r="G5" s="23">
        <v>2142.712</v>
      </c>
      <c r="H5" s="23">
        <v>4608.91030786994</v>
      </c>
      <c r="I5" s="67">
        <f>1711.151+97.695</f>
        <v>1808.846</v>
      </c>
      <c r="J5" s="23">
        <v>1416.885</v>
      </c>
      <c r="K5" s="23">
        <v>6407.5469999999996</v>
      </c>
      <c r="L5" s="23">
        <v>3223.5656595239502</v>
      </c>
      <c r="M5" s="23">
        <v>1490.1690000000001</v>
      </c>
      <c r="N5" s="23">
        <v>2957.5349999999999</v>
      </c>
      <c r="O5" s="23">
        <v>196.42135850480901</v>
      </c>
      <c r="P5" s="67">
        <v>0</v>
      </c>
      <c r="Q5" s="23">
        <v>20.905999999999999</v>
      </c>
      <c r="R5" s="23">
        <v>396.483</v>
      </c>
      <c r="S5" s="23">
        <v>91.652000000000001</v>
      </c>
      <c r="T5" s="23">
        <v>22.9390657692059</v>
      </c>
      <c r="U5" s="71"/>
      <c r="V5" s="71">
        <f>SUM(D5:T5)</f>
        <v>27195.485612248158</v>
      </c>
      <c r="W5" s="143"/>
      <c r="Z5" s="264"/>
      <c r="AA5" s="17" t="s">
        <v>297</v>
      </c>
      <c r="AB5" s="17" t="s">
        <v>298</v>
      </c>
      <c r="AC5" s="17" t="s">
        <v>299</v>
      </c>
      <c r="AD5" s="17" t="s">
        <v>300</v>
      </c>
      <c r="AE5" s="17" t="s">
        <v>297</v>
      </c>
      <c r="AF5" s="17" t="s">
        <v>298</v>
      </c>
      <c r="AG5" s="17" t="s">
        <v>299</v>
      </c>
      <c r="AH5" s="282" t="s">
        <v>300</v>
      </c>
      <c r="AI5" s="283"/>
      <c r="AJ5" s="283" t="s">
        <v>301</v>
      </c>
      <c r="AK5" s="284"/>
    </row>
    <row r="6" spans="1:37">
      <c r="A6" s="323"/>
      <c r="B6" s="69" t="s">
        <v>63</v>
      </c>
      <c r="C6" s="20" t="s">
        <v>64</v>
      </c>
      <c r="D6" s="23">
        <v>517.81200000000001</v>
      </c>
      <c r="E6" s="23">
        <v>178.244</v>
      </c>
      <c r="F6" s="23">
        <v>30.195593250000002</v>
      </c>
      <c r="G6" s="23">
        <v>19.503</v>
      </c>
      <c r="H6" s="23">
        <v>414.40673889893498</v>
      </c>
      <c r="I6" s="67">
        <f>531.144+173.221</f>
        <v>704.36500000000001</v>
      </c>
      <c r="J6" s="23">
        <v>400</v>
      </c>
      <c r="K6" s="23">
        <v>586.01099999999997</v>
      </c>
      <c r="L6" s="23">
        <v>1332.9736533800001</v>
      </c>
      <c r="M6" s="23">
        <v>517.98099999999999</v>
      </c>
      <c r="N6" s="23">
        <v>-249.85599999999999</v>
      </c>
      <c r="O6" s="23">
        <v>0</v>
      </c>
      <c r="P6" s="67">
        <v>0</v>
      </c>
      <c r="Q6" s="23">
        <v>0</v>
      </c>
      <c r="R6" s="23">
        <v>150</v>
      </c>
      <c r="S6" s="23">
        <v>0</v>
      </c>
      <c r="T6" s="23">
        <v>75</v>
      </c>
      <c r="U6" s="71"/>
      <c r="V6" s="71">
        <f t="shared" ref="V6:V9" si="0">SUM(D6:T6)</f>
        <v>4676.6359855289356</v>
      </c>
      <c r="W6" s="143"/>
      <c r="Z6" s="264" t="s">
        <v>256</v>
      </c>
      <c r="AA6" s="266">
        <f>D35</f>
        <v>0.26219999999999999</v>
      </c>
      <c r="AB6" s="266">
        <f>D36</f>
        <v>5.5800000000000002E-2</v>
      </c>
      <c r="AC6" s="266">
        <f>D37</f>
        <v>0.5297548919265207</v>
      </c>
      <c r="AD6" s="266">
        <f>D38</f>
        <v>0.15232181712041606</v>
      </c>
      <c r="AH6" s="265"/>
      <c r="AI6" s="177" t="s">
        <v>256</v>
      </c>
      <c r="AJ6" s="177">
        <v>-0.1</v>
      </c>
      <c r="AK6" s="178">
        <v>1.5</v>
      </c>
    </row>
    <row r="7" spans="1:37">
      <c r="A7" s="323"/>
      <c r="B7" s="69" t="s">
        <v>65</v>
      </c>
      <c r="C7" s="20" t="s">
        <v>66</v>
      </c>
      <c r="D7" s="23">
        <v>3584.819</v>
      </c>
      <c r="E7" s="23">
        <v>3819.3159999999998</v>
      </c>
      <c r="F7" s="23">
        <v>33.805936079904598</v>
      </c>
      <c r="G7" s="23">
        <v>1203.4949999999999</v>
      </c>
      <c r="H7" s="23">
        <v>1210.223</v>
      </c>
      <c r="I7" s="67">
        <f>176.579+169.653</f>
        <v>346.23199999999997</v>
      </c>
      <c r="J7" s="23">
        <v>2728.5219999999999</v>
      </c>
      <c r="K7" s="23">
        <v>9512.0689999999995</v>
      </c>
      <c r="L7" s="23">
        <v>3310.4039086399998</v>
      </c>
      <c r="M7" s="23">
        <v>908.52499999999998</v>
      </c>
      <c r="N7" s="23">
        <v>3446.91</v>
      </c>
      <c r="O7" s="23">
        <v>696.83500000000004</v>
      </c>
      <c r="P7" s="67">
        <v>0</v>
      </c>
      <c r="Q7" s="23">
        <v>130.94</v>
      </c>
      <c r="R7" s="23">
        <v>688.24400000000003</v>
      </c>
      <c r="S7" s="23">
        <v>258.97199999999998</v>
      </c>
      <c r="T7" s="23">
        <v>197.75055454</v>
      </c>
      <c r="U7" s="71"/>
      <c r="V7" s="71">
        <f t="shared" si="0"/>
        <v>32077.062399259907</v>
      </c>
      <c r="W7" s="143"/>
      <c r="Z7" s="264"/>
      <c r="AE7" s="266">
        <f>D13</f>
        <v>0.26501735254898601</v>
      </c>
      <c r="AF7" s="266">
        <f>D14</f>
        <v>7.1633579904106195E-2</v>
      </c>
      <c r="AG7" s="266">
        <f>D15</f>
        <v>0.49592017619958217</v>
      </c>
      <c r="AH7" s="267">
        <f>D16</f>
        <v>0.16742889134732614</v>
      </c>
      <c r="AI7" s="177" t="s">
        <v>257</v>
      </c>
      <c r="AJ7" s="177">
        <v>-0.1</v>
      </c>
      <c r="AK7" s="178">
        <v>4.5</v>
      </c>
    </row>
    <row r="8" spans="1:37">
      <c r="A8" s="323"/>
      <c r="B8" s="69" t="s">
        <v>67</v>
      </c>
      <c r="C8" s="20" t="s">
        <v>68</v>
      </c>
      <c r="D8" s="23">
        <v>1210.28</v>
      </c>
      <c r="E8" s="23">
        <v>0</v>
      </c>
      <c r="F8" s="23">
        <v>0</v>
      </c>
      <c r="G8" s="23">
        <v>117.413</v>
      </c>
      <c r="H8" s="23">
        <v>790.98</v>
      </c>
      <c r="I8" s="67">
        <f>58.387+0</f>
        <v>58.387</v>
      </c>
      <c r="J8" s="23">
        <v>0</v>
      </c>
      <c r="K8" s="23">
        <v>8.5999999999999993E-2</v>
      </c>
      <c r="L8" s="23">
        <v>1256.7232344138299</v>
      </c>
      <c r="M8" s="23">
        <v>0</v>
      </c>
      <c r="N8" s="23">
        <v>256.964</v>
      </c>
      <c r="O8" s="23">
        <v>514.6</v>
      </c>
      <c r="P8" s="67">
        <v>0</v>
      </c>
      <c r="Q8" s="23">
        <v>75</v>
      </c>
      <c r="R8" s="23">
        <v>0</v>
      </c>
      <c r="S8" s="23">
        <v>0</v>
      </c>
      <c r="T8" s="23">
        <v>0</v>
      </c>
      <c r="U8" s="71"/>
      <c r="V8" s="71">
        <f t="shared" si="0"/>
        <v>4280.4332344138302</v>
      </c>
      <c r="W8" s="143"/>
      <c r="Z8" s="268"/>
      <c r="AA8" s="269"/>
      <c r="AB8" s="269"/>
      <c r="AC8" s="269"/>
      <c r="AD8" s="269"/>
      <c r="AE8" s="269"/>
      <c r="AF8" s="269"/>
      <c r="AG8" s="269"/>
      <c r="AH8" s="270"/>
      <c r="AI8" s="177" t="s">
        <v>258</v>
      </c>
      <c r="AJ8" s="177">
        <v>-0.1</v>
      </c>
      <c r="AK8" s="178">
        <v>7.5</v>
      </c>
    </row>
    <row r="9" spans="1:37">
      <c r="A9" s="75" t="s">
        <v>242</v>
      </c>
      <c r="B9" s="69" t="s">
        <v>241</v>
      </c>
      <c r="C9" s="20" t="s">
        <v>71</v>
      </c>
      <c r="D9" s="23">
        <v>0</v>
      </c>
      <c r="E9" s="23">
        <v>0</v>
      </c>
      <c r="F9" s="23">
        <v>0</v>
      </c>
      <c r="G9" s="23">
        <v>0</v>
      </c>
      <c r="H9" s="23">
        <v>0</v>
      </c>
      <c r="I9" s="67">
        <v>0</v>
      </c>
      <c r="J9" s="23">
        <v>64.665000000000006</v>
      </c>
      <c r="K9" s="23">
        <v>0</v>
      </c>
      <c r="L9" s="23">
        <v>0</v>
      </c>
      <c r="M9" s="23">
        <v>0</v>
      </c>
      <c r="N9" s="23">
        <v>0</v>
      </c>
      <c r="O9" s="23">
        <v>0</v>
      </c>
      <c r="P9" s="67"/>
      <c r="Q9" s="23">
        <v>0</v>
      </c>
      <c r="R9" s="23">
        <v>0</v>
      </c>
      <c r="S9" s="23">
        <v>0</v>
      </c>
      <c r="T9" s="23">
        <v>0</v>
      </c>
      <c r="U9" s="71"/>
      <c r="V9" s="71">
        <f t="shared" si="0"/>
        <v>64.665000000000006</v>
      </c>
      <c r="W9" s="143"/>
      <c r="Z9" s="264" t="s">
        <v>257</v>
      </c>
      <c r="AA9" s="266">
        <f>E35</f>
        <v>0.1182</v>
      </c>
      <c r="AB9" s="266">
        <f>E36</f>
        <v>5.1499999999999997E-2</v>
      </c>
      <c r="AC9" s="266">
        <f>E37</f>
        <v>0.83024222807821557</v>
      </c>
      <c r="AD9" s="266">
        <f>E38</f>
        <v>0</v>
      </c>
      <c r="AH9" s="265"/>
      <c r="AI9" s="177" t="s">
        <v>259</v>
      </c>
      <c r="AJ9" s="177">
        <v>-0.1</v>
      </c>
      <c r="AK9" s="178">
        <v>10.5</v>
      </c>
    </row>
    <row r="10" spans="1:37">
      <c r="A10" s="75" t="s">
        <v>72</v>
      </c>
      <c r="B10" s="69" t="s">
        <v>73</v>
      </c>
      <c r="C10" s="20" t="s">
        <v>74</v>
      </c>
      <c r="D10" s="23">
        <v>7228.6210000000001</v>
      </c>
      <c r="E10" s="23">
        <v>4492.5720000000001</v>
      </c>
      <c r="F10" s="23">
        <v>64.193749910160605</v>
      </c>
      <c r="G10" s="23">
        <v>3483.123</v>
      </c>
      <c r="H10" s="23">
        <v>7024.5200467688701</v>
      </c>
      <c r="I10" s="67">
        <f>SUM(I5:I9)</f>
        <v>2917.8300000000004</v>
      </c>
      <c r="J10" s="23">
        <v>4610.0720000000001</v>
      </c>
      <c r="K10" s="23">
        <v>16505.713</v>
      </c>
      <c r="L10" s="23">
        <v>9123.6664559577803</v>
      </c>
      <c r="M10" s="23">
        <v>2916.6750000000002</v>
      </c>
      <c r="N10" s="23">
        <v>6411.5529999999999</v>
      </c>
      <c r="O10" s="23">
        <v>1407.85635850481</v>
      </c>
      <c r="P10" s="67">
        <v>0</v>
      </c>
      <c r="Q10" s="23">
        <v>226.846</v>
      </c>
      <c r="R10" s="23">
        <v>1234.7270000000001</v>
      </c>
      <c r="S10" s="23">
        <v>350.62400000000002</v>
      </c>
      <c r="T10" s="23">
        <v>295.68962030920602</v>
      </c>
      <c r="U10" s="71"/>
      <c r="V10" s="71">
        <f>SUM(D10:T10)</f>
        <v>68294.282231450823</v>
      </c>
      <c r="W10" s="143"/>
      <c r="Z10" s="264"/>
      <c r="AE10" s="266">
        <f>E13</f>
        <v>0.110184544621655</v>
      </c>
      <c r="AF10" s="266">
        <f>E14</f>
        <v>3.9675268420851097E-2</v>
      </c>
      <c r="AG10" s="266">
        <f>E15</f>
        <v>0.85014018695749327</v>
      </c>
      <c r="AH10" s="267">
        <f>E16</f>
        <v>0</v>
      </c>
      <c r="AI10" s="177" t="s">
        <v>260</v>
      </c>
      <c r="AJ10" s="177">
        <v>-0.1</v>
      </c>
      <c r="AK10" s="178">
        <v>13.5</v>
      </c>
    </row>
    <row r="11" spans="1:37">
      <c r="D11" s="23"/>
      <c r="E11" s="23"/>
      <c r="F11" s="23"/>
      <c r="G11" s="23"/>
      <c r="H11" s="23"/>
      <c r="I11" s="23"/>
      <c r="J11" s="23"/>
      <c r="K11" s="23"/>
      <c r="L11" s="23"/>
      <c r="M11" s="23"/>
      <c r="N11" s="23"/>
      <c r="O11" s="23"/>
      <c r="P11" s="23"/>
      <c r="Q11" s="23"/>
      <c r="R11" s="23"/>
      <c r="S11" s="23"/>
      <c r="T11" s="23"/>
      <c r="W11" s="25"/>
      <c r="Z11" s="268"/>
      <c r="AA11" s="269"/>
      <c r="AB11" s="269"/>
      <c r="AC11" s="269"/>
      <c r="AD11" s="269"/>
      <c r="AE11" s="269"/>
      <c r="AF11" s="269"/>
      <c r="AG11" s="269"/>
      <c r="AH11" s="270"/>
      <c r="AI11" s="177" t="s">
        <v>272</v>
      </c>
      <c r="AJ11" s="177">
        <v>-0.1</v>
      </c>
      <c r="AK11" s="178">
        <v>16.5</v>
      </c>
    </row>
    <row r="12" spans="1:37">
      <c r="A12" s="46" t="s">
        <v>75</v>
      </c>
      <c r="B12" s="50"/>
      <c r="C12" s="46" t="s">
        <v>76</v>
      </c>
      <c r="D12" s="26"/>
      <c r="E12" s="26"/>
      <c r="F12" s="26"/>
      <c r="G12" s="26"/>
      <c r="H12" s="26"/>
      <c r="I12" s="26"/>
      <c r="J12" s="26"/>
      <c r="K12" s="26"/>
      <c r="L12" s="26"/>
      <c r="M12" s="26"/>
      <c r="N12" s="26"/>
      <c r="O12" s="26"/>
      <c r="P12" s="26"/>
      <c r="Q12" s="26"/>
      <c r="R12" s="26"/>
      <c r="S12" s="26"/>
      <c r="T12" s="26"/>
      <c r="V12" s="44" t="s">
        <v>326</v>
      </c>
      <c r="W12" s="78"/>
      <c r="Z12" s="264" t="s">
        <v>258</v>
      </c>
      <c r="AA12" s="266">
        <f>F35</f>
        <v>3.0000000000000001E-3</v>
      </c>
      <c r="AB12" s="266">
        <f>F36</f>
        <v>9.9199999999999997E-2</v>
      </c>
      <c r="AC12" s="266">
        <f>F37</f>
        <v>0.89793140990745779</v>
      </c>
      <c r="AD12" s="266">
        <f>F38</f>
        <v>0</v>
      </c>
      <c r="AH12" s="265"/>
      <c r="AI12" s="177" t="s">
        <v>261</v>
      </c>
      <c r="AJ12" s="177">
        <v>-0.1</v>
      </c>
      <c r="AK12" s="178">
        <v>19.5</v>
      </c>
    </row>
    <row r="13" spans="1:37">
      <c r="A13" s="75" t="s">
        <v>77</v>
      </c>
      <c r="B13" s="69" t="s">
        <v>78</v>
      </c>
      <c r="C13" s="20" t="s">
        <v>79</v>
      </c>
      <c r="D13" s="10">
        <v>0.26501735254898601</v>
      </c>
      <c r="E13" s="10">
        <v>0.110184544621655</v>
      </c>
      <c r="F13" s="10">
        <v>2.994381548436707E-3</v>
      </c>
      <c r="G13" s="10">
        <v>0.61516977723726696</v>
      </c>
      <c r="H13" s="10">
        <v>0.656117468123667</v>
      </c>
      <c r="I13" s="126">
        <v>0.61992850851488945</v>
      </c>
      <c r="J13" s="10">
        <v>0.321372421081493</v>
      </c>
      <c r="K13" s="10">
        <v>0.38820176989627803</v>
      </c>
      <c r="L13" s="10">
        <v>0.35331910423127699</v>
      </c>
      <c r="M13" s="10">
        <v>0.51091362596106904</v>
      </c>
      <c r="N13" s="10">
        <v>0.46128215738059097</v>
      </c>
      <c r="O13" s="10">
        <v>0.13951803912255301</v>
      </c>
      <c r="P13" s="129">
        <v>0</v>
      </c>
      <c r="Q13" s="10">
        <v>9.2159438561843707E-2</v>
      </c>
      <c r="R13" s="10">
        <v>0.32110984857381403</v>
      </c>
      <c r="S13" s="10">
        <v>0.26139682394816099</v>
      </c>
      <c r="T13" s="10">
        <v>7.7578190756977694E-2</v>
      </c>
      <c r="U13" s="24"/>
      <c r="V13" s="10">
        <f>(V5+V9)/V10</f>
        <v>0.39915714349062065</v>
      </c>
      <c r="W13" s="115"/>
      <c r="Z13" s="264"/>
      <c r="AE13" s="266">
        <f>F13</f>
        <v>2.994381548436707E-3</v>
      </c>
      <c r="AF13" s="266">
        <f>F14</f>
        <v>0.47038213676968299</v>
      </c>
      <c r="AG13" s="266">
        <f>F15</f>
        <v>0.52662348168187922</v>
      </c>
      <c r="AH13" s="267">
        <f>F16</f>
        <v>0</v>
      </c>
      <c r="AI13" s="177" t="s">
        <v>262</v>
      </c>
      <c r="AJ13" s="177">
        <v>-0.1</v>
      </c>
      <c r="AK13" s="178">
        <v>22.5</v>
      </c>
    </row>
    <row r="14" spans="1:37">
      <c r="A14" s="75" t="s">
        <v>80</v>
      </c>
      <c r="B14" s="69" t="s">
        <v>81</v>
      </c>
      <c r="C14" s="20" t="s">
        <v>82</v>
      </c>
      <c r="D14" s="10">
        <v>7.1633579904106195E-2</v>
      </c>
      <c r="E14" s="10">
        <v>3.9675268420851097E-2</v>
      </c>
      <c r="F14" s="10">
        <v>0.47038213676968299</v>
      </c>
      <c r="G14" s="10">
        <v>5.5992854688163502E-3</v>
      </c>
      <c r="H14" s="10">
        <v>5.89943136527247E-2</v>
      </c>
      <c r="I14" s="126">
        <v>0.24140028719973403</v>
      </c>
      <c r="J14" s="10">
        <v>8.67665407394939E-2</v>
      </c>
      <c r="K14" s="10">
        <v>3.55035253551301E-2</v>
      </c>
      <c r="L14" s="10">
        <v>0.14610065589471</v>
      </c>
      <c r="M14" s="10">
        <v>0.177592978305776</v>
      </c>
      <c r="N14" s="10">
        <v>-3.89696536860882E-2</v>
      </c>
      <c r="O14" s="10">
        <v>0</v>
      </c>
      <c r="P14" s="129">
        <v>0</v>
      </c>
      <c r="Q14" s="10">
        <v>0</v>
      </c>
      <c r="R14" s="10">
        <v>0.121484344312548</v>
      </c>
      <c r="S14" s="10">
        <v>0</v>
      </c>
      <c r="T14" s="10">
        <v>0.25364434477467201</v>
      </c>
      <c r="U14" s="24"/>
      <c r="V14" s="10">
        <f>V6/V10</f>
        <v>6.8477709007610826E-2</v>
      </c>
      <c r="W14" s="115"/>
      <c r="Z14" s="268"/>
      <c r="AA14" s="269"/>
      <c r="AB14" s="269"/>
      <c r="AC14" s="269"/>
      <c r="AD14" s="269"/>
      <c r="AE14" s="269"/>
      <c r="AF14" s="269"/>
      <c r="AG14" s="269"/>
      <c r="AH14" s="270"/>
      <c r="AI14" s="177" t="s">
        <v>263</v>
      </c>
      <c r="AJ14" s="177">
        <v>-0.1</v>
      </c>
      <c r="AK14" s="178">
        <v>25.5</v>
      </c>
    </row>
    <row r="15" spans="1:37">
      <c r="B15" s="89"/>
      <c r="C15" s="20" t="s">
        <v>83</v>
      </c>
      <c r="D15" s="10">
        <v>0.49592017619958217</v>
      </c>
      <c r="E15" s="10">
        <v>0.85014018695749327</v>
      </c>
      <c r="F15" s="10">
        <v>0.52662348168187922</v>
      </c>
      <c r="G15" s="10">
        <v>0.34552182050418545</v>
      </c>
      <c r="H15" s="10">
        <v>0.17228550732895648</v>
      </c>
      <c r="I15" s="126">
        <v>0.11866078558380712</v>
      </c>
      <c r="J15" s="10">
        <v>0.59186103817901325</v>
      </c>
      <c r="K15" s="10">
        <v>0.57628949443141286</v>
      </c>
      <c r="L15" s="10">
        <v>0.36283701564717952</v>
      </c>
      <c r="M15" s="10">
        <v>0.31149339573315504</v>
      </c>
      <c r="N15" s="10">
        <v>0.53760921885851987</v>
      </c>
      <c r="O15" s="10">
        <v>0.49496171664846678</v>
      </c>
      <c r="P15" s="129">
        <v>0</v>
      </c>
      <c r="Q15" s="10">
        <v>0.57721978787371164</v>
      </c>
      <c r="R15" s="10">
        <v>0.5574058071136373</v>
      </c>
      <c r="S15" s="10">
        <v>0.73860317605183889</v>
      </c>
      <c r="T15" s="10">
        <v>0.66877746446835018</v>
      </c>
      <c r="U15" s="24"/>
      <c r="V15" s="10">
        <f>V7/V10</f>
        <v>0.4696888429187972</v>
      </c>
      <c r="W15" s="115"/>
      <c r="Z15" s="264" t="s">
        <v>259</v>
      </c>
      <c r="AA15" s="266">
        <f>G35</f>
        <v>0.56589999999999996</v>
      </c>
      <c r="AB15" s="266">
        <f>G36</f>
        <v>0.06</v>
      </c>
      <c r="AC15" s="266">
        <f>G37</f>
        <v>0.3405822020449949</v>
      </c>
      <c r="AD15" s="266">
        <f>G38</f>
        <v>3.3549022144121345E-2</v>
      </c>
      <c r="AH15" s="265"/>
      <c r="AI15" s="177" t="s">
        <v>264</v>
      </c>
      <c r="AJ15" s="177">
        <v>-0.1</v>
      </c>
      <c r="AK15" s="178">
        <v>28.5</v>
      </c>
    </row>
    <row r="16" spans="1:37">
      <c r="B16" s="89"/>
      <c r="C16" s="20" t="s">
        <v>84</v>
      </c>
      <c r="D16" s="10">
        <v>0.16742889134732614</v>
      </c>
      <c r="E16" s="10">
        <v>0</v>
      </c>
      <c r="F16" s="10">
        <v>0</v>
      </c>
      <c r="G16" s="10">
        <v>3.3709116789731514E-2</v>
      </c>
      <c r="H16" s="10">
        <v>0.11260271089465165</v>
      </c>
      <c r="I16" s="126">
        <v>2.0010418701569315E-2</v>
      </c>
      <c r="J16" s="10">
        <v>0</v>
      </c>
      <c r="K16" s="10">
        <v>5.2103171792699897E-6</v>
      </c>
      <c r="L16" s="10">
        <v>0.1377432242268333</v>
      </c>
      <c r="M16" s="10">
        <v>0</v>
      </c>
      <c r="N16" s="10">
        <v>4.0078277446977353E-2</v>
      </c>
      <c r="O16" s="10">
        <v>0.36552024422897961</v>
      </c>
      <c r="P16" s="129">
        <v>0</v>
      </c>
      <c r="Q16" s="10">
        <v>0.33062077356444458</v>
      </c>
      <c r="R16" s="10">
        <v>0</v>
      </c>
      <c r="S16" s="10">
        <v>0</v>
      </c>
      <c r="T16" s="10">
        <v>0</v>
      </c>
      <c r="U16" s="24"/>
      <c r="V16" s="10">
        <f>V8/V10</f>
        <v>6.2676304582971493E-2</v>
      </c>
      <c r="W16" s="115"/>
      <c r="Z16" s="264"/>
      <c r="AE16" s="266">
        <f>G13</f>
        <v>0.61516977723726696</v>
      </c>
      <c r="AF16" s="266">
        <f>G14</f>
        <v>5.5992854688163502E-3</v>
      </c>
      <c r="AG16" s="266">
        <f>G15</f>
        <v>0.34552182050418545</v>
      </c>
      <c r="AH16" s="267">
        <f>G16</f>
        <v>3.3709116789731514E-2</v>
      </c>
      <c r="AI16" s="177" t="s">
        <v>265</v>
      </c>
      <c r="AJ16" s="177">
        <v>-0.1</v>
      </c>
      <c r="AK16" s="178">
        <v>31.5</v>
      </c>
    </row>
    <row r="17" spans="1:37" s="52" customFormat="1">
      <c r="A17" s="243" t="s">
        <v>85</v>
      </c>
      <c r="B17" s="164" t="s">
        <v>86</v>
      </c>
      <c r="C17" s="52" t="s">
        <v>87</v>
      </c>
      <c r="D17" s="244">
        <v>0.66334906754690803</v>
      </c>
      <c r="E17" s="244">
        <v>0.85014018695749305</v>
      </c>
      <c r="F17" s="244">
        <v>0.52662348168188</v>
      </c>
      <c r="G17" s="244">
        <v>0.37923093729391699</v>
      </c>
      <c r="H17" s="244">
        <v>0.28488821822360799</v>
      </c>
      <c r="I17" s="245">
        <v>0.13867120428537644</v>
      </c>
      <c r="J17" s="244">
        <v>0.59186103817901303</v>
      </c>
      <c r="K17" s="244">
        <v>0.57629470474859201</v>
      </c>
      <c r="L17" s="244">
        <v>0.50058023987401301</v>
      </c>
      <c r="M17" s="244">
        <v>0.31149339573315499</v>
      </c>
      <c r="N17" s="244">
        <v>0.57768749630549698</v>
      </c>
      <c r="O17" s="244">
        <v>0.86048196087744699</v>
      </c>
      <c r="P17" s="246"/>
      <c r="Q17" s="244">
        <v>0.90784056143815595</v>
      </c>
      <c r="R17" s="244">
        <v>0.55740580711363696</v>
      </c>
      <c r="S17" s="244">
        <v>0.73860317605183889</v>
      </c>
      <c r="T17" s="244">
        <v>0.66877746446835062</v>
      </c>
      <c r="U17" s="247"/>
      <c r="V17" s="234">
        <f>(V7+V8)/V10</f>
        <v>0.53236514750176867</v>
      </c>
      <c r="W17" s="248"/>
      <c r="X17" s="249"/>
      <c r="Z17" s="268"/>
      <c r="AA17" s="269"/>
      <c r="AB17" s="269"/>
      <c r="AC17" s="269"/>
      <c r="AD17" s="269"/>
      <c r="AE17" s="269"/>
      <c r="AF17" s="269"/>
      <c r="AG17" s="269"/>
      <c r="AH17" s="270"/>
      <c r="AI17" s="236" t="s">
        <v>266</v>
      </c>
      <c r="AJ17" s="236">
        <v>-0.1</v>
      </c>
      <c r="AK17" s="237">
        <v>34.5</v>
      </c>
    </row>
    <row r="18" spans="1:37">
      <c r="C18" s="27" t="s">
        <v>88</v>
      </c>
      <c r="D18" s="28">
        <v>1.0000000000000002</v>
      </c>
      <c r="E18" s="28">
        <v>0.99999999999999911</v>
      </c>
      <c r="F18" s="28">
        <v>0.99999999999999978</v>
      </c>
      <c r="G18" s="28">
        <v>1.0000000000000004</v>
      </c>
      <c r="H18" s="28">
        <v>0.99999999999999967</v>
      </c>
      <c r="I18" s="28">
        <v>1</v>
      </c>
      <c r="J18" s="28">
        <v>1</v>
      </c>
      <c r="K18" s="28">
        <v>1</v>
      </c>
      <c r="L18" s="28">
        <v>1</v>
      </c>
      <c r="M18" s="28">
        <v>1</v>
      </c>
      <c r="N18" s="28">
        <v>0.99999999999999978</v>
      </c>
      <c r="O18" s="28">
        <v>1</v>
      </c>
      <c r="P18" s="232">
        <v>0</v>
      </c>
      <c r="Q18" s="28">
        <v>0.99999999999999967</v>
      </c>
      <c r="R18" s="28">
        <v>0.999999999999999</v>
      </c>
      <c r="S18" s="28">
        <v>0.99999999999999989</v>
      </c>
      <c r="T18" s="28">
        <v>1.0000000000000004</v>
      </c>
      <c r="U18" s="86"/>
      <c r="V18" s="72">
        <f>V13+V14+V17</f>
        <v>1</v>
      </c>
      <c r="W18" s="115"/>
      <c r="Z18" s="264" t="s">
        <v>260</v>
      </c>
      <c r="AA18" s="266">
        <f>H35</f>
        <v>0.68740000000000001</v>
      </c>
      <c r="AB18" s="266">
        <f>H36</f>
        <v>4.5699999999999998E-2</v>
      </c>
      <c r="AC18" s="266">
        <f>H37</f>
        <v>0.16229912071502156</v>
      </c>
      <c r="AD18" s="266">
        <f>H38</f>
        <v>0.10460214796308956</v>
      </c>
      <c r="AH18" s="265"/>
      <c r="AI18" s="177" t="s">
        <v>267</v>
      </c>
      <c r="AJ18" s="177">
        <v>-0.1</v>
      </c>
      <c r="AK18" s="178">
        <v>37.5</v>
      </c>
    </row>
    <row r="19" spans="1:37">
      <c r="D19" s="72"/>
      <c r="E19" s="72"/>
      <c r="F19" s="72"/>
      <c r="G19" s="72"/>
      <c r="H19" s="72"/>
      <c r="I19" s="115"/>
      <c r="J19" s="72"/>
      <c r="K19" s="72"/>
      <c r="L19" s="72"/>
      <c r="M19" s="72"/>
      <c r="N19" s="72"/>
      <c r="O19" s="72"/>
      <c r="P19" s="115"/>
      <c r="Q19" s="72"/>
      <c r="R19" s="72"/>
      <c r="S19" s="72"/>
      <c r="T19" s="72"/>
      <c r="Z19" s="264"/>
      <c r="AE19" s="266">
        <f>H13</f>
        <v>0.656117468123667</v>
      </c>
      <c r="AF19" s="266">
        <f>H14</f>
        <v>5.89943136527247E-2</v>
      </c>
      <c r="AG19" s="266">
        <f>H15</f>
        <v>0.17228550732895648</v>
      </c>
      <c r="AH19" s="267">
        <f>H16</f>
        <v>0.11260271089465165</v>
      </c>
      <c r="AI19" s="177" t="s">
        <v>268</v>
      </c>
      <c r="AJ19" s="177">
        <v>-0.1</v>
      </c>
      <c r="AK19" s="178">
        <v>40.5</v>
      </c>
    </row>
    <row r="20" spans="1:37" s="52" customFormat="1">
      <c r="B20" s="107"/>
      <c r="C20" s="233" t="s">
        <v>328</v>
      </c>
      <c r="D20" s="234">
        <v>0.53236514750176867</v>
      </c>
      <c r="E20" s="235">
        <v>0.53236514750176867</v>
      </c>
      <c r="F20" s="235">
        <v>0.53236514750176867</v>
      </c>
      <c r="G20" s="235">
        <v>0.53236514750176867</v>
      </c>
      <c r="H20" s="235">
        <v>0.53236514750176867</v>
      </c>
      <c r="I20" s="235">
        <v>0.53236514750176867</v>
      </c>
      <c r="J20" s="235">
        <v>0.53236514750176867</v>
      </c>
      <c r="K20" s="235">
        <v>0.53236514750176867</v>
      </c>
      <c r="L20" s="235">
        <v>0.53236514750176867</v>
      </c>
      <c r="M20" s="235">
        <v>0.53236514750176867</v>
      </c>
      <c r="N20" s="235">
        <v>0.53236514750176867</v>
      </c>
      <c r="O20" s="235">
        <v>0.53236514750176867</v>
      </c>
      <c r="P20" s="235">
        <v>0.53236514750176867</v>
      </c>
      <c r="Q20" s="235">
        <v>0.53236514750176867</v>
      </c>
      <c r="R20" s="235">
        <v>0.53236514750176867</v>
      </c>
      <c r="S20" s="235">
        <v>0.53236514750176867</v>
      </c>
      <c r="T20" s="235">
        <v>0.53236514750176867</v>
      </c>
      <c r="Z20" s="268"/>
      <c r="AA20" s="269"/>
      <c r="AB20" s="269"/>
      <c r="AC20" s="269"/>
      <c r="AD20" s="269"/>
      <c r="AE20" s="269"/>
      <c r="AF20" s="269"/>
      <c r="AG20" s="269"/>
      <c r="AH20" s="270"/>
      <c r="AI20" s="236" t="s">
        <v>269</v>
      </c>
      <c r="AJ20" s="236">
        <v>-0.1</v>
      </c>
      <c r="AK20" s="237">
        <v>43.5</v>
      </c>
    </row>
    <row r="21" spans="1:37">
      <c r="C21" s="27"/>
      <c r="D21" s="29"/>
      <c r="E21" s="30"/>
      <c r="F21" s="30"/>
      <c r="G21" s="30"/>
      <c r="H21" s="30"/>
      <c r="I21" s="120"/>
      <c r="J21" s="30"/>
      <c r="K21" s="30"/>
      <c r="L21" s="30"/>
      <c r="M21" s="30"/>
      <c r="N21" s="30"/>
      <c r="O21" s="30"/>
      <c r="P21" s="30"/>
      <c r="Q21" s="30"/>
      <c r="R21" s="30"/>
      <c r="S21" s="30"/>
      <c r="T21" s="30"/>
      <c r="Z21" s="264" t="s">
        <v>247</v>
      </c>
      <c r="AA21" s="266">
        <f>I35</f>
        <v>0.59460000000000002</v>
      </c>
      <c r="AB21" s="266">
        <f>I36</f>
        <v>0.1628</v>
      </c>
      <c r="AC21" s="266">
        <f>I37</f>
        <v>0.22143782045885502</v>
      </c>
      <c r="AD21" s="266">
        <f>I38</f>
        <v>2.1154794405224359E-2</v>
      </c>
      <c r="AH21" s="265"/>
      <c r="AI21" s="177" t="s">
        <v>270</v>
      </c>
      <c r="AJ21" s="177">
        <v>-0.1</v>
      </c>
      <c r="AK21" s="178">
        <v>46.5</v>
      </c>
    </row>
    <row r="22" spans="1:37">
      <c r="A22" s="238" t="s">
        <v>276</v>
      </c>
      <c r="C22" s="141"/>
      <c r="D22" s="28"/>
      <c r="E22" s="28"/>
      <c r="F22" s="28"/>
      <c r="G22" s="28"/>
      <c r="H22" s="28"/>
      <c r="I22" s="120"/>
      <c r="J22" s="28"/>
      <c r="K22" s="28"/>
      <c r="L22" s="28"/>
      <c r="M22" s="28"/>
      <c r="N22" s="28"/>
      <c r="O22" s="28"/>
      <c r="P22" s="28"/>
      <c r="Q22" s="28"/>
      <c r="R22" s="28"/>
      <c r="S22" s="28"/>
      <c r="T22" s="28"/>
      <c r="Z22" s="264"/>
      <c r="AE22" s="266">
        <f>I13</f>
        <v>0.61992850851488945</v>
      </c>
      <c r="AF22" s="266">
        <f>I14</f>
        <v>0.24140028719973403</v>
      </c>
      <c r="AG22" s="266">
        <f>I15</f>
        <v>0.11866078558380712</v>
      </c>
      <c r="AH22" s="267">
        <f>I16</f>
        <v>2.0010418701569315E-2</v>
      </c>
      <c r="AI22" s="180" t="s">
        <v>271</v>
      </c>
      <c r="AJ22" s="180">
        <v>-0.1</v>
      </c>
      <c r="AK22" s="179">
        <v>49.5</v>
      </c>
    </row>
    <row r="23" spans="1:37">
      <c r="C23" s="142"/>
      <c r="I23" s="115"/>
      <c r="Z23" s="268"/>
      <c r="AA23" s="269"/>
      <c r="AB23" s="269"/>
      <c r="AC23" s="269"/>
      <c r="AD23" s="269"/>
      <c r="AE23" s="269"/>
      <c r="AF23" s="269"/>
      <c r="AG23" s="269"/>
      <c r="AH23" s="270"/>
      <c r="AI23" s="177"/>
      <c r="AJ23" s="177"/>
      <c r="AK23" s="177"/>
    </row>
    <row r="24" spans="1:37">
      <c r="I24" s="115"/>
      <c r="Z24" s="264" t="s">
        <v>261</v>
      </c>
      <c r="AA24" s="266">
        <f>J35</f>
        <v>0.36549999999999999</v>
      </c>
      <c r="AB24" s="266">
        <f>J36</f>
        <v>0</v>
      </c>
      <c r="AC24" s="266">
        <f>J37</f>
        <v>0.63449094959688634</v>
      </c>
      <c r="AD24" s="266">
        <f>J38</f>
        <v>0</v>
      </c>
      <c r="AH24" s="265"/>
      <c r="AI24" s="177"/>
      <c r="AJ24" s="177"/>
      <c r="AK24" s="177"/>
    </row>
    <row r="25" spans="1:37">
      <c r="A25" s="324">
        <v>44651</v>
      </c>
      <c r="B25" s="322"/>
      <c r="C25" s="322"/>
      <c r="D25" s="22"/>
      <c r="Z25" s="264"/>
      <c r="AE25" s="266">
        <f>J13</f>
        <v>0.321372421081493</v>
      </c>
      <c r="AF25" s="266">
        <f>J14</f>
        <v>8.67665407394939E-2</v>
      </c>
      <c r="AG25" s="266">
        <f>J15</f>
        <v>0.59186103817901325</v>
      </c>
      <c r="AH25" s="267">
        <f>J16</f>
        <v>0</v>
      </c>
      <c r="AI25" s="177"/>
      <c r="AJ25" s="177"/>
      <c r="AK25" s="177"/>
    </row>
    <row r="26" spans="1:37">
      <c r="A26" s="46" t="s">
        <v>57</v>
      </c>
      <c r="D26" s="43" t="s">
        <v>256</v>
      </c>
      <c r="E26" s="43" t="s">
        <v>257</v>
      </c>
      <c r="F26" s="43" t="s">
        <v>258</v>
      </c>
      <c r="G26" s="43" t="s">
        <v>259</v>
      </c>
      <c r="H26" s="43" t="s">
        <v>260</v>
      </c>
      <c r="I26" s="43" t="s">
        <v>272</v>
      </c>
      <c r="J26" s="43" t="s">
        <v>261</v>
      </c>
      <c r="K26" s="43" t="s">
        <v>262</v>
      </c>
      <c r="L26" s="43" t="s">
        <v>263</v>
      </c>
      <c r="M26" s="43" t="s">
        <v>264</v>
      </c>
      <c r="N26" s="43" t="s">
        <v>265</v>
      </c>
      <c r="O26" s="43" t="s">
        <v>266</v>
      </c>
      <c r="P26" s="43" t="s">
        <v>267</v>
      </c>
      <c r="Q26" s="43" t="s">
        <v>268</v>
      </c>
      <c r="R26" s="43" t="s">
        <v>269</v>
      </c>
      <c r="S26" s="43" t="s">
        <v>270</v>
      </c>
      <c r="T26" s="43" t="s">
        <v>271</v>
      </c>
      <c r="V26" s="44" t="s">
        <v>58</v>
      </c>
      <c r="Z26" s="268"/>
      <c r="AA26" s="269"/>
      <c r="AB26" s="269"/>
      <c r="AC26" s="269"/>
      <c r="AD26" s="269"/>
      <c r="AE26" s="269"/>
      <c r="AF26" s="269"/>
      <c r="AG26" s="269"/>
      <c r="AH26" s="270"/>
      <c r="AI26" s="175"/>
      <c r="AJ26" s="175" t="s">
        <v>301</v>
      </c>
      <c r="AK26" s="176"/>
    </row>
    <row r="27" spans="1:37">
      <c r="A27" s="323" t="s">
        <v>60</v>
      </c>
      <c r="B27" s="69" t="s">
        <v>61</v>
      </c>
      <c r="C27" s="20" t="s">
        <v>62</v>
      </c>
      <c r="D27" s="23">
        <v>1728.91</v>
      </c>
      <c r="E27" s="23">
        <v>495.23</v>
      </c>
      <c r="F27" s="23">
        <v>0.11</v>
      </c>
      <c r="G27" s="23">
        <v>1793.63</v>
      </c>
      <c r="H27" s="23">
        <v>4363.54</v>
      </c>
      <c r="I27" s="23">
        <v>1483.11</v>
      </c>
      <c r="J27" s="23">
        <v>1441.21</v>
      </c>
      <c r="K27" s="23">
        <v>5663.37</v>
      </c>
      <c r="L27" s="23">
        <v>3488.23</v>
      </c>
      <c r="M27" s="23">
        <v>1191.46</v>
      </c>
      <c r="N27" s="23">
        <v>2865.79</v>
      </c>
      <c r="O27" s="23">
        <v>212.43</v>
      </c>
      <c r="P27" s="23">
        <v>84.07</v>
      </c>
      <c r="Q27" s="23">
        <v>24.91</v>
      </c>
      <c r="R27" s="23">
        <v>395.5</v>
      </c>
      <c r="S27" s="23">
        <v>51.52</v>
      </c>
      <c r="T27" s="23">
        <v>0.73</v>
      </c>
      <c r="V27" s="25">
        <f>SUM(D27:T27)</f>
        <v>25283.75</v>
      </c>
      <c r="Z27" s="264" t="s">
        <v>262</v>
      </c>
      <c r="AA27" s="266">
        <f>K35</f>
        <v>0.40920000000000001</v>
      </c>
      <c r="AB27" s="266">
        <f>K36</f>
        <v>0.03</v>
      </c>
      <c r="AC27" s="266">
        <f>K37</f>
        <v>0.56081542413109209</v>
      </c>
      <c r="AD27" s="266">
        <f>K38</f>
        <v>0</v>
      </c>
      <c r="AH27" s="265"/>
      <c r="AI27" s="177" t="s">
        <v>302</v>
      </c>
      <c r="AJ27" s="177">
        <v>0</v>
      </c>
      <c r="AK27" s="178">
        <v>3</v>
      </c>
    </row>
    <row r="28" spans="1:37">
      <c r="A28" s="323"/>
      <c r="B28" s="69" t="s">
        <v>63</v>
      </c>
      <c r="C28" s="20" t="s">
        <v>64</v>
      </c>
      <c r="D28" s="23">
        <v>367.81</v>
      </c>
      <c r="E28" s="23">
        <v>215.96</v>
      </c>
      <c r="F28" s="23">
        <v>3.64</v>
      </c>
      <c r="G28" s="23">
        <v>190.18</v>
      </c>
      <c r="H28" s="23">
        <v>290.42</v>
      </c>
      <c r="I28" s="23">
        <v>406.22</v>
      </c>
      <c r="J28" s="23">
        <v>0</v>
      </c>
      <c r="K28" s="23">
        <v>415.23</v>
      </c>
      <c r="L28" s="23">
        <v>415.47</v>
      </c>
      <c r="M28" s="23">
        <v>394.85</v>
      </c>
      <c r="N28" s="23">
        <v>-483.86</v>
      </c>
      <c r="O28" s="23">
        <v>0</v>
      </c>
      <c r="P28" s="23">
        <v>109.49</v>
      </c>
      <c r="Q28" s="23">
        <v>22.5</v>
      </c>
      <c r="R28" s="23">
        <v>120</v>
      </c>
      <c r="S28" s="23">
        <v>0</v>
      </c>
      <c r="T28" s="23">
        <v>59</v>
      </c>
      <c r="V28" s="25">
        <f t="shared" ref="V28:V31" si="1">SUM(D28:T28)</f>
        <v>2526.91</v>
      </c>
      <c r="Z28" s="264"/>
      <c r="AE28" s="266">
        <f>K13</f>
        <v>0.38820176989627803</v>
      </c>
      <c r="AF28" s="266">
        <f>K14</f>
        <v>3.55035253551301E-2</v>
      </c>
      <c r="AG28" s="266">
        <f>K15</f>
        <v>0.57628949443141286</v>
      </c>
      <c r="AH28" s="267">
        <f>K16</f>
        <v>5.2103171792699897E-6</v>
      </c>
      <c r="AI28" s="177" t="s">
        <v>302</v>
      </c>
      <c r="AJ28" s="177">
        <v>0</v>
      </c>
      <c r="AK28" s="178">
        <v>6</v>
      </c>
    </row>
    <row r="29" spans="1:37">
      <c r="A29" s="323"/>
      <c r="B29" s="69" t="s">
        <v>65</v>
      </c>
      <c r="C29" s="20" t="s">
        <v>89</v>
      </c>
      <c r="D29" s="23">
        <v>3493.76</v>
      </c>
      <c r="E29" s="23">
        <v>3478.25</v>
      </c>
      <c r="F29" s="23">
        <v>32.99</v>
      </c>
      <c r="G29" s="23">
        <v>1079.54</v>
      </c>
      <c r="H29" s="23">
        <v>1030.33</v>
      </c>
      <c r="I29" s="23">
        <v>552.37</v>
      </c>
      <c r="J29" s="23">
        <v>2623.03</v>
      </c>
      <c r="K29" s="23">
        <v>7762.05</v>
      </c>
      <c r="L29" s="23">
        <v>3119.39</v>
      </c>
      <c r="M29" s="23">
        <v>836.94</v>
      </c>
      <c r="N29" s="23">
        <v>3126.07</v>
      </c>
      <c r="O29" s="23">
        <v>614.45000000000005</v>
      </c>
      <c r="P29" s="23">
        <v>206.54</v>
      </c>
      <c r="Q29" s="23">
        <v>116.56</v>
      </c>
      <c r="R29" s="23">
        <v>611.62</v>
      </c>
      <c r="S29" s="23">
        <v>241.15</v>
      </c>
      <c r="T29" s="23">
        <v>175.2</v>
      </c>
      <c r="V29" s="25">
        <f t="shared" si="1"/>
        <v>29100.240000000002</v>
      </c>
      <c r="Z29" s="268"/>
      <c r="AA29" s="269"/>
      <c r="AB29" s="269"/>
      <c r="AC29" s="269"/>
      <c r="AD29" s="269"/>
      <c r="AE29" s="269"/>
      <c r="AF29" s="269"/>
      <c r="AG29" s="269"/>
      <c r="AH29" s="270"/>
      <c r="AI29" s="177" t="s">
        <v>302</v>
      </c>
      <c r="AJ29" s="177">
        <v>0</v>
      </c>
      <c r="AK29" s="178">
        <v>9</v>
      </c>
    </row>
    <row r="30" spans="1:37">
      <c r="A30" s="323"/>
      <c r="B30" s="69" t="s">
        <v>67</v>
      </c>
      <c r="C30" s="20" t="s">
        <v>90</v>
      </c>
      <c r="D30" s="23">
        <v>1004.57</v>
      </c>
      <c r="E30" s="23">
        <v>0</v>
      </c>
      <c r="F30" s="23">
        <v>0</v>
      </c>
      <c r="G30" s="23">
        <v>106.34</v>
      </c>
      <c r="H30" s="23">
        <v>664.05</v>
      </c>
      <c r="I30" s="23">
        <v>52.77</v>
      </c>
      <c r="J30" s="23">
        <v>0</v>
      </c>
      <c r="K30" s="23">
        <v>0</v>
      </c>
      <c r="L30" s="23">
        <v>1146.27</v>
      </c>
      <c r="M30" s="23">
        <v>0</v>
      </c>
      <c r="N30" s="23">
        <v>135.30000000000001</v>
      </c>
      <c r="O30" s="23">
        <v>465.62</v>
      </c>
      <c r="P30" s="23">
        <v>0</v>
      </c>
      <c r="Q30" s="23">
        <v>0</v>
      </c>
      <c r="R30" s="23">
        <v>0</v>
      </c>
      <c r="S30" s="23">
        <v>0</v>
      </c>
      <c r="T30" s="23">
        <v>0</v>
      </c>
      <c r="V30" s="25">
        <f t="shared" si="1"/>
        <v>3574.92</v>
      </c>
      <c r="Z30" s="264" t="s">
        <v>263</v>
      </c>
      <c r="AA30" s="266">
        <f>L35</f>
        <v>0.42699999999999999</v>
      </c>
      <c r="AB30" s="266">
        <f>L36</f>
        <v>5.0900000000000001E-2</v>
      </c>
      <c r="AC30" s="266">
        <f>L37</f>
        <v>0.38184019311182266</v>
      </c>
      <c r="AD30" s="266">
        <f>L38</f>
        <v>0.14031331707746994</v>
      </c>
      <c r="AH30" s="265"/>
      <c r="AI30" s="177" t="s">
        <v>302</v>
      </c>
      <c r="AJ30" s="177">
        <v>0</v>
      </c>
      <c r="AK30" s="178">
        <v>12</v>
      </c>
    </row>
    <row r="31" spans="1:37">
      <c r="A31" s="75" t="s">
        <v>69</v>
      </c>
      <c r="B31" s="69" t="s">
        <v>70</v>
      </c>
      <c r="C31" s="20" t="s">
        <v>71</v>
      </c>
      <c r="D31" s="23">
        <v>0</v>
      </c>
      <c r="E31" s="23">
        <v>0</v>
      </c>
      <c r="F31" s="23">
        <v>0</v>
      </c>
      <c r="G31" s="23">
        <v>0</v>
      </c>
      <c r="H31" s="23">
        <v>0</v>
      </c>
      <c r="I31" s="23">
        <v>0</v>
      </c>
      <c r="J31" s="23">
        <v>69.83</v>
      </c>
      <c r="K31" s="23">
        <v>0</v>
      </c>
      <c r="L31" s="23">
        <v>0</v>
      </c>
      <c r="M31" s="23">
        <v>0</v>
      </c>
      <c r="N31" s="23">
        <v>0</v>
      </c>
      <c r="O31" s="23">
        <v>0</v>
      </c>
      <c r="P31" s="23">
        <v>12.5</v>
      </c>
      <c r="Q31" s="23">
        <v>0</v>
      </c>
      <c r="R31" s="23">
        <v>0</v>
      </c>
      <c r="S31" s="23">
        <v>0</v>
      </c>
      <c r="T31" s="23">
        <v>0</v>
      </c>
      <c r="V31" s="25">
        <f t="shared" si="1"/>
        <v>82.33</v>
      </c>
      <c r="Z31" s="264"/>
      <c r="AE31" s="266">
        <f>L13</f>
        <v>0.35331910423127699</v>
      </c>
      <c r="AF31" s="266">
        <f>L14</f>
        <v>0.14610065589471</v>
      </c>
      <c r="AG31" s="266">
        <f>L15</f>
        <v>0.36283701564717952</v>
      </c>
      <c r="AH31" s="267">
        <f>L16</f>
        <v>0.1377432242268333</v>
      </c>
      <c r="AI31" s="177" t="s">
        <v>302</v>
      </c>
      <c r="AJ31" s="177">
        <v>0</v>
      </c>
      <c r="AK31" s="178">
        <v>15</v>
      </c>
    </row>
    <row r="32" spans="1:37">
      <c r="A32" s="75" t="s">
        <v>72</v>
      </c>
      <c r="B32" s="69" t="s">
        <v>73</v>
      </c>
      <c r="C32" s="20" t="s">
        <v>74</v>
      </c>
      <c r="D32" s="23">
        <v>6595.05</v>
      </c>
      <c r="E32" s="23">
        <v>4189.4400000000005</v>
      </c>
      <c r="F32" s="23">
        <v>36.74</v>
      </c>
      <c r="G32" s="130">
        <v>3169.6900000000005</v>
      </c>
      <c r="H32" s="130">
        <v>6348.34</v>
      </c>
      <c r="I32" s="130">
        <v>2494.4699999999998</v>
      </c>
      <c r="J32" s="23">
        <v>4134.0700000000006</v>
      </c>
      <c r="K32" s="23">
        <v>13840.650000000001</v>
      </c>
      <c r="L32" s="23">
        <v>8169.3600000000006</v>
      </c>
      <c r="M32" s="23">
        <v>2423.25</v>
      </c>
      <c r="N32" s="23">
        <v>5643.3</v>
      </c>
      <c r="O32" s="23">
        <v>1292.5</v>
      </c>
      <c r="P32" s="23">
        <v>412.6</v>
      </c>
      <c r="Q32" s="23">
        <v>163.97</v>
      </c>
      <c r="R32" s="23">
        <v>1127.1199999999999</v>
      </c>
      <c r="S32" s="23">
        <v>292.67</v>
      </c>
      <c r="T32" s="23">
        <v>234.92999999999998</v>
      </c>
      <c r="V32" s="25">
        <f>SUM(D32:T32)</f>
        <v>60568.150000000009</v>
      </c>
      <c r="Z32" s="268"/>
      <c r="AA32" s="269"/>
      <c r="AB32" s="269"/>
      <c r="AC32" s="269"/>
      <c r="AD32" s="269"/>
      <c r="AE32" s="269"/>
      <c r="AF32" s="269"/>
      <c r="AG32" s="269"/>
      <c r="AH32" s="270"/>
      <c r="AI32" s="177" t="s">
        <v>302</v>
      </c>
      <c r="AJ32" s="177">
        <v>0</v>
      </c>
      <c r="AK32" s="178">
        <v>18</v>
      </c>
    </row>
    <row r="33" spans="1:37">
      <c r="D33" s="71"/>
      <c r="E33" s="71"/>
      <c r="F33" s="71"/>
      <c r="G33" s="71"/>
      <c r="H33" s="71"/>
      <c r="I33" s="71"/>
      <c r="J33" s="71"/>
      <c r="K33" s="71"/>
      <c r="L33" s="71"/>
      <c r="M33" s="71"/>
      <c r="N33" s="71"/>
      <c r="O33" s="71"/>
      <c r="P33" s="71"/>
      <c r="Q33" s="71"/>
      <c r="R33" s="71"/>
      <c r="S33" s="71"/>
      <c r="T33" s="71"/>
      <c r="U33" s="92"/>
      <c r="V33" s="92"/>
      <c r="Z33" s="264" t="s">
        <v>264</v>
      </c>
      <c r="AA33" s="266">
        <f>M35</f>
        <v>0.49170000000000003</v>
      </c>
      <c r="AB33" s="266">
        <f>M36</f>
        <v>0.16289999999999999</v>
      </c>
      <c r="AC33" s="266">
        <f>M37</f>
        <v>0.34537913958526772</v>
      </c>
      <c r="AD33" s="266">
        <f>M38</f>
        <v>0</v>
      </c>
      <c r="AH33" s="265"/>
      <c r="AI33" s="177" t="s">
        <v>302</v>
      </c>
      <c r="AJ33" s="177">
        <v>0</v>
      </c>
      <c r="AK33" s="178">
        <v>21</v>
      </c>
    </row>
    <row r="34" spans="1:37">
      <c r="A34" s="46" t="s">
        <v>75</v>
      </c>
      <c r="C34" s="46" t="s">
        <v>76</v>
      </c>
      <c r="V34" s="44" t="s">
        <v>326</v>
      </c>
      <c r="Z34" s="264"/>
      <c r="AE34" s="266">
        <f>M13</f>
        <v>0.51091362596106904</v>
      </c>
      <c r="AF34" s="266">
        <f>M14</f>
        <v>0.177592978305776</v>
      </c>
      <c r="AG34" s="266">
        <f>M15</f>
        <v>0.31149339573315504</v>
      </c>
      <c r="AH34" s="267">
        <f>M16</f>
        <v>0</v>
      </c>
      <c r="AI34" s="177" t="s">
        <v>302</v>
      </c>
      <c r="AJ34" s="177">
        <v>0</v>
      </c>
      <c r="AK34" s="178">
        <v>24</v>
      </c>
    </row>
    <row r="35" spans="1:37">
      <c r="A35" s="75" t="s">
        <v>77</v>
      </c>
      <c r="B35" s="69" t="s">
        <v>78</v>
      </c>
      <c r="C35" s="20" t="s">
        <v>79</v>
      </c>
      <c r="D35" s="10">
        <v>0.26219999999999999</v>
      </c>
      <c r="E35" s="10">
        <v>0.1182</v>
      </c>
      <c r="F35" s="10">
        <v>3.0000000000000001E-3</v>
      </c>
      <c r="G35" s="10">
        <v>0.56589999999999996</v>
      </c>
      <c r="H35" s="10">
        <v>0.68740000000000001</v>
      </c>
      <c r="I35" s="10">
        <v>0.59460000000000002</v>
      </c>
      <c r="J35" s="10">
        <v>0.36549999999999999</v>
      </c>
      <c r="K35" s="10">
        <v>0.40920000000000001</v>
      </c>
      <c r="L35" s="10">
        <v>0.42699999999999999</v>
      </c>
      <c r="M35" s="10">
        <v>0.49170000000000003</v>
      </c>
      <c r="N35" s="10">
        <v>0.50780000000000003</v>
      </c>
      <c r="O35" s="10">
        <v>0.16439999999999999</v>
      </c>
      <c r="P35" s="10">
        <v>0.2341</v>
      </c>
      <c r="Q35" s="10">
        <v>0.15190000000000001</v>
      </c>
      <c r="R35" s="10">
        <v>0.35089999999999999</v>
      </c>
      <c r="S35" s="10">
        <v>0.17599999999999999</v>
      </c>
      <c r="T35" s="10">
        <v>3.0999999999999999E-3</v>
      </c>
      <c r="U35" s="72"/>
      <c r="V35" s="72">
        <f>(V27+V31)/V32</f>
        <v>0.41880229130326746</v>
      </c>
      <c r="Z35" s="268"/>
      <c r="AA35" s="269"/>
      <c r="AB35" s="269"/>
      <c r="AC35" s="269"/>
      <c r="AD35" s="269"/>
      <c r="AE35" s="269"/>
      <c r="AF35" s="269"/>
      <c r="AG35" s="269"/>
      <c r="AH35" s="270"/>
      <c r="AI35" s="177" t="s">
        <v>302</v>
      </c>
      <c r="AJ35" s="177">
        <v>0</v>
      </c>
      <c r="AK35" s="178">
        <v>27</v>
      </c>
    </row>
    <row r="36" spans="1:37">
      <c r="A36" s="75" t="s">
        <v>80</v>
      </c>
      <c r="B36" s="69" t="s">
        <v>81</v>
      </c>
      <c r="C36" s="20" t="s">
        <v>82</v>
      </c>
      <c r="D36" s="10">
        <v>5.5800000000000002E-2</v>
      </c>
      <c r="E36" s="10">
        <v>5.1499999999999997E-2</v>
      </c>
      <c r="F36" s="10">
        <v>9.9199999999999997E-2</v>
      </c>
      <c r="G36" s="10">
        <v>0.06</v>
      </c>
      <c r="H36" s="10">
        <v>4.5699999999999998E-2</v>
      </c>
      <c r="I36" s="10">
        <v>0.1628</v>
      </c>
      <c r="J36" s="10">
        <v>0</v>
      </c>
      <c r="K36" s="10">
        <v>0.03</v>
      </c>
      <c r="L36" s="10">
        <v>5.0900000000000001E-2</v>
      </c>
      <c r="M36" s="10">
        <v>0.16289999999999999</v>
      </c>
      <c r="N36" s="10">
        <v>-8.5699999999999998E-2</v>
      </c>
      <c r="O36" s="10">
        <v>0</v>
      </c>
      <c r="P36" s="10">
        <v>0.26540000000000002</v>
      </c>
      <c r="Q36" s="10">
        <v>0.13719999999999999</v>
      </c>
      <c r="R36" s="10">
        <v>0.1065</v>
      </c>
      <c r="S36" s="10">
        <v>0</v>
      </c>
      <c r="T36" s="10">
        <v>0.25109999999999999</v>
      </c>
      <c r="U36" s="72"/>
      <c r="V36" s="72">
        <f>V28/V32</f>
        <v>4.1720111973041929E-2</v>
      </c>
      <c r="Z36" s="264" t="s">
        <v>265</v>
      </c>
      <c r="AA36" s="266">
        <f>N35</f>
        <v>0.50780000000000003</v>
      </c>
      <c r="AB36" s="266">
        <f>N36</f>
        <v>-8.5699999999999998E-2</v>
      </c>
      <c r="AC36" s="266">
        <f>N37</f>
        <v>0.55394361455176933</v>
      </c>
      <c r="AD36" s="266">
        <f>N38</f>
        <v>2.3975333581415129E-2</v>
      </c>
      <c r="AH36" s="265"/>
      <c r="AI36" s="177" t="s">
        <v>302</v>
      </c>
      <c r="AJ36" s="177">
        <v>0</v>
      </c>
      <c r="AK36" s="178">
        <v>30</v>
      </c>
    </row>
    <row r="37" spans="1:37">
      <c r="A37" s="75"/>
      <c r="B37" s="69"/>
      <c r="C37" s="20" t="s">
        <v>83</v>
      </c>
      <c r="D37" s="10">
        <v>0.5297548919265207</v>
      </c>
      <c r="E37" s="10">
        <v>0.83024222807821557</v>
      </c>
      <c r="F37" s="10">
        <v>0.89793140990745779</v>
      </c>
      <c r="G37" s="10">
        <v>0.3405822020449949</v>
      </c>
      <c r="H37" s="10">
        <v>0.16229912071502156</v>
      </c>
      <c r="I37" s="10">
        <v>0.22143782045885502</v>
      </c>
      <c r="J37" s="10">
        <v>0.63449094959688634</v>
      </c>
      <c r="K37" s="10">
        <v>0.56081542413109209</v>
      </c>
      <c r="L37" s="10">
        <v>0.38184019311182266</v>
      </c>
      <c r="M37" s="10">
        <v>0.34537913958526772</v>
      </c>
      <c r="N37" s="10">
        <v>0.55394361455176933</v>
      </c>
      <c r="O37" s="10">
        <v>0.47539651837524183</v>
      </c>
      <c r="P37" s="10">
        <v>0.50058167716917101</v>
      </c>
      <c r="Q37" s="10">
        <v>0.71086174300176863</v>
      </c>
      <c r="R37" s="10">
        <v>0.54263964795230324</v>
      </c>
      <c r="S37" s="10">
        <v>0.82396555847883279</v>
      </c>
      <c r="T37" s="10">
        <v>0.74575405439918274</v>
      </c>
      <c r="U37" s="93"/>
      <c r="V37" s="72">
        <f>V29/V32</f>
        <v>0.48045449629879727</v>
      </c>
      <c r="Z37" s="264"/>
      <c r="AE37" s="266">
        <f>N13</f>
        <v>0.46128215738059097</v>
      </c>
      <c r="AF37" s="266">
        <f>N14</f>
        <v>-3.89696536860882E-2</v>
      </c>
      <c r="AG37" s="266">
        <f>N15</f>
        <v>0.53760921885851987</v>
      </c>
      <c r="AH37" s="267">
        <f>N16</f>
        <v>4.0078277446977353E-2</v>
      </c>
      <c r="AI37" s="177" t="s">
        <v>302</v>
      </c>
      <c r="AJ37" s="177">
        <v>0</v>
      </c>
      <c r="AK37" s="178">
        <v>33</v>
      </c>
    </row>
    <row r="38" spans="1:37">
      <c r="A38" s="75"/>
      <c r="B38" s="69"/>
      <c r="C38" s="20" t="s">
        <v>84</v>
      </c>
      <c r="D38" s="10">
        <v>0.15232181712041606</v>
      </c>
      <c r="E38" s="10">
        <v>0</v>
      </c>
      <c r="F38" s="10">
        <v>0</v>
      </c>
      <c r="G38" s="10">
        <v>3.3549022144121345E-2</v>
      </c>
      <c r="H38" s="10">
        <v>0.10460214796308956</v>
      </c>
      <c r="I38" s="10">
        <v>2.1154794405224359E-2</v>
      </c>
      <c r="J38" s="10">
        <v>0</v>
      </c>
      <c r="K38" s="10">
        <v>0</v>
      </c>
      <c r="L38" s="10">
        <v>0.14031331707746994</v>
      </c>
      <c r="M38" s="10">
        <v>0</v>
      </c>
      <c r="N38" s="10">
        <v>2.3975333581415129E-2</v>
      </c>
      <c r="O38" s="10">
        <v>0.360247582205029</v>
      </c>
      <c r="P38" s="10">
        <v>0</v>
      </c>
      <c r="Q38" s="10">
        <v>0</v>
      </c>
      <c r="R38" s="10">
        <v>0</v>
      </c>
      <c r="S38" s="10">
        <v>0</v>
      </c>
      <c r="T38" s="10">
        <v>0</v>
      </c>
      <c r="U38" s="93"/>
      <c r="V38" s="72">
        <f>V30/V32</f>
        <v>5.9023100424893275E-2</v>
      </c>
      <c r="Z38" s="268"/>
      <c r="AA38" s="269"/>
      <c r="AB38" s="269"/>
      <c r="AC38" s="269"/>
      <c r="AD38" s="269"/>
      <c r="AE38" s="269"/>
      <c r="AF38" s="269"/>
      <c r="AG38" s="269"/>
      <c r="AH38" s="270"/>
      <c r="AI38" s="177" t="s">
        <v>302</v>
      </c>
      <c r="AJ38" s="177">
        <v>0</v>
      </c>
      <c r="AK38" s="178">
        <v>36</v>
      </c>
    </row>
    <row r="39" spans="1:37" s="52" customFormat="1">
      <c r="A39" s="243" t="s">
        <v>85</v>
      </c>
      <c r="B39" s="164" t="s">
        <v>86</v>
      </c>
      <c r="C39" s="52" t="s">
        <v>87</v>
      </c>
      <c r="D39" s="234">
        <v>0.68210000000000004</v>
      </c>
      <c r="E39" s="234">
        <v>0.83020000000000005</v>
      </c>
      <c r="F39" s="234">
        <v>0.89780000000000004</v>
      </c>
      <c r="G39" s="234">
        <v>0.37409999999999999</v>
      </c>
      <c r="H39" s="234">
        <v>0.26690000000000003</v>
      </c>
      <c r="I39" s="234">
        <v>0.24260000000000001</v>
      </c>
      <c r="J39" s="234">
        <v>0.63449999999999995</v>
      </c>
      <c r="K39" s="234">
        <v>0.56079999999999997</v>
      </c>
      <c r="L39" s="234">
        <v>0.5222</v>
      </c>
      <c r="M39" s="234">
        <v>0.34539999999999998</v>
      </c>
      <c r="N39" s="234">
        <v>0.57789999999999997</v>
      </c>
      <c r="O39" s="234">
        <v>0.83560000000000001</v>
      </c>
      <c r="P39" s="234">
        <v>0.50060000000000004</v>
      </c>
      <c r="Q39" s="234">
        <v>0.71089999999999998</v>
      </c>
      <c r="R39" s="234">
        <v>0.54259999999999997</v>
      </c>
      <c r="S39" s="234">
        <v>0.82399999999999995</v>
      </c>
      <c r="T39" s="234">
        <v>0.74580000000000002</v>
      </c>
      <c r="U39" s="91"/>
      <c r="V39" s="91">
        <f>(V29+V30)/V32</f>
        <v>0.53947759672369056</v>
      </c>
      <c r="Z39" s="264" t="s">
        <v>266</v>
      </c>
      <c r="AA39" s="266">
        <f>O35</f>
        <v>0.16439999999999999</v>
      </c>
      <c r="AB39" s="266">
        <f>O36</f>
        <v>0</v>
      </c>
      <c r="AC39" s="266">
        <f>O37</f>
        <v>0.47539651837524183</v>
      </c>
      <c r="AD39" s="266">
        <f>O38</f>
        <v>0.360247582205029</v>
      </c>
      <c r="AE39" s="20"/>
      <c r="AF39" s="20"/>
      <c r="AG39" s="20"/>
      <c r="AH39" s="265"/>
      <c r="AI39" s="236" t="s">
        <v>302</v>
      </c>
      <c r="AJ39" s="236">
        <v>0</v>
      </c>
      <c r="AK39" s="237">
        <v>39</v>
      </c>
    </row>
    <row r="40" spans="1:37">
      <c r="C40" s="27" t="s">
        <v>88</v>
      </c>
      <c r="D40" s="28">
        <v>1.0001</v>
      </c>
      <c r="E40" s="28">
        <v>0.99990000000000001</v>
      </c>
      <c r="F40" s="28">
        <v>1</v>
      </c>
      <c r="G40" s="28">
        <v>0.99999999999999989</v>
      </c>
      <c r="H40" s="28">
        <v>1</v>
      </c>
      <c r="I40" s="28">
        <v>1</v>
      </c>
      <c r="J40" s="28">
        <v>1</v>
      </c>
      <c r="K40" s="28">
        <v>1</v>
      </c>
      <c r="L40" s="28">
        <v>1.0001</v>
      </c>
      <c r="M40" s="28">
        <v>1</v>
      </c>
      <c r="N40" s="28">
        <v>1</v>
      </c>
      <c r="O40" s="28">
        <v>1</v>
      </c>
      <c r="P40" s="28">
        <v>1.0001000000000002</v>
      </c>
      <c r="Q40" s="28">
        <v>1</v>
      </c>
      <c r="R40" s="28">
        <v>1</v>
      </c>
      <c r="S40" s="28">
        <v>1</v>
      </c>
      <c r="T40" s="28">
        <v>1</v>
      </c>
      <c r="U40" s="28"/>
      <c r="V40" s="28">
        <f t="shared" ref="V40" si="2">V35+V36+V39</f>
        <v>1</v>
      </c>
      <c r="Z40" s="264"/>
      <c r="AE40" s="266">
        <f>O13</f>
        <v>0.13951803912255301</v>
      </c>
      <c r="AF40" s="266">
        <f>O14</f>
        <v>0</v>
      </c>
      <c r="AG40" s="266">
        <f>O15</f>
        <v>0.49496171664846678</v>
      </c>
      <c r="AH40" s="267">
        <f>O16</f>
        <v>0.36552024422897961</v>
      </c>
      <c r="AI40" s="177" t="s">
        <v>302</v>
      </c>
      <c r="AJ40" s="177">
        <v>0</v>
      </c>
      <c r="AK40" s="178">
        <v>42</v>
      </c>
    </row>
    <row r="41" spans="1:37">
      <c r="C41" s="27"/>
      <c r="Z41" s="268"/>
      <c r="AA41" s="269"/>
      <c r="AB41" s="269"/>
      <c r="AC41" s="269"/>
      <c r="AD41" s="269"/>
      <c r="AE41" s="269"/>
      <c r="AF41" s="269"/>
      <c r="AG41" s="269"/>
      <c r="AH41" s="270"/>
      <c r="AI41" s="177" t="s">
        <v>302</v>
      </c>
      <c r="AJ41" s="177">
        <v>0</v>
      </c>
      <c r="AK41" s="178">
        <v>45</v>
      </c>
    </row>
    <row r="42" spans="1:37" s="52" customFormat="1">
      <c r="B42" s="107"/>
      <c r="C42" s="233" t="s">
        <v>327</v>
      </c>
      <c r="D42" s="239">
        <v>0.53947759672369056</v>
      </c>
      <c r="E42" s="240">
        <v>0.53947759672369056</v>
      </c>
      <c r="F42" s="240">
        <v>0.53947759672369056</v>
      </c>
      <c r="G42" s="240">
        <v>0.53947759672369056</v>
      </c>
      <c r="H42" s="240">
        <v>0.53947759672369056</v>
      </c>
      <c r="I42" s="240">
        <v>0.53947759672369056</v>
      </c>
      <c r="J42" s="240">
        <v>0.53947759672369056</v>
      </c>
      <c r="K42" s="240">
        <v>0.53947759672369056</v>
      </c>
      <c r="L42" s="240">
        <v>0.53947759672369056</v>
      </c>
      <c r="M42" s="240">
        <v>0.53947759672369056</v>
      </c>
      <c r="N42" s="240">
        <v>0.53947759672369056</v>
      </c>
      <c r="O42" s="240">
        <v>0.53947759672369056</v>
      </c>
      <c r="P42" s="240">
        <v>0.53947759672369056</v>
      </c>
      <c r="Q42" s="240">
        <v>0.53947759672369056</v>
      </c>
      <c r="R42" s="240">
        <v>0.53947759672369056</v>
      </c>
      <c r="S42" s="240">
        <v>0.53947759672369056</v>
      </c>
      <c r="T42" s="240">
        <v>0.53947759672369056</v>
      </c>
      <c r="Z42" s="264" t="s">
        <v>267</v>
      </c>
      <c r="AA42" s="266">
        <f>P35</f>
        <v>0.2341</v>
      </c>
      <c r="AB42" s="266">
        <f>P36</f>
        <v>0.26540000000000002</v>
      </c>
      <c r="AC42" s="266">
        <f>P37</f>
        <v>0.50058167716917101</v>
      </c>
      <c r="AD42" s="266">
        <f>P38</f>
        <v>0</v>
      </c>
      <c r="AE42" s="20"/>
      <c r="AF42" s="20"/>
      <c r="AG42" s="20"/>
      <c r="AH42" s="265"/>
      <c r="AI42" s="236" t="s">
        <v>302</v>
      </c>
      <c r="AJ42" s="236">
        <v>0</v>
      </c>
      <c r="AK42" s="237">
        <v>48</v>
      </c>
    </row>
    <row r="43" spans="1:37">
      <c r="D43" s="22"/>
      <c r="Z43" s="264"/>
      <c r="AE43" s="271">
        <f>P13</f>
        <v>0</v>
      </c>
      <c r="AF43" s="271">
        <f>P14</f>
        <v>0</v>
      </c>
      <c r="AG43" s="271">
        <f>P15</f>
        <v>0</v>
      </c>
      <c r="AH43" s="272">
        <f>P16</f>
        <v>0</v>
      </c>
      <c r="AI43" s="180" t="s">
        <v>302</v>
      </c>
      <c r="AJ43" s="180">
        <v>0</v>
      </c>
      <c r="AK43" s="179">
        <v>51</v>
      </c>
    </row>
    <row r="44" spans="1:37" ht="24.75" customHeight="1">
      <c r="A44" s="52"/>
      <c r="C44" s="142"/>
      <c r="D44" s="19"/>
      <c r="E44" s="115"/>
      <c r="F44" s="146"/>
      <c r="G44" s="115"/>
      <c r="H44" s="144"/>
      <c r="I44" s="145"/>
      <c r="J44" s="145"/>
      <c r="K44" s="145"/>
      <c r="L44" s="145"/>
      <c r="M44" s="145"/>
      <c r="N44" s="145"/>
      <c r="O44" s="145"/>
      <c r="P44" s="145"/>
      <c r="Q44" s="145"/>
      <c r="R44" s="145"/>
      <c r="S44" s="145"/>
      <c r="T44" s="72"/>
      <c r="U44" s="72"/>
      <c r="Z44" s="268"/>
      <c r="AA44" s="269"/>
      <c r="AB44" s="269"/>
      <c r="AC44" s="269"/>
      <c r="AD44" s="269"/>
      <c r="AE44" s="269"/>
      <c r="AF44" s="269"/>
      <c r="AG44" s="269"/>
      <c r="AH44" s="270"/>
      <c r="AI44" s="177"/>
      <c r="AJ44" s="177"/>
      <c r="AK44" s="177"/>
    </row>
    <row r="45" spans="1:37">
      <c r="C45" s="142"/>
      <c r="D45" s="115"/>
      <c r="E45" s="115"/>
      <c r="F45" s="146"/>
      <c r="G45" s="115"/>
      <c r="H45" s="72"/>
      <c r="I45" s="72"/>
      <c r="J45" s="72"/>
      <c r="K45" s="72"/>
      <c r="L45" s="72"/>
      <c r="M45" s="72"/>
      <c r="N45" s="72"/>
      <c r="O45" s="72"/>
      <c r="P45" s="72"/>
      <c r="Q45" s="72"/>
      <c r="R45" s="72"/>
      <c r="S45" s="72"/>
      <c r="T45" s="72"/>
      <c r="U45" s="72"/>
      <c r="Z45" s="264" t="s">
        <v>268</v>
      </c>
      <c r="AA45" s="273">
        <f>Q35</f>
        <v>0.15190000000000001</v>
      </c>
      <c r="AB45" s="273">
        <f>Q36</f>
        <v>0.13719999999999999</v>
      </c>
      <c r="AC45" s="273">
        <f>Q37</f>
        <v>0.71086174300176863</v>
      </c>
      <c r="AD45" s="273">
        <f>Q38</f>
        <v>0</v>
      </c>
      <c r="AE45" s="274"/>
      <c r="AF45" s="274"/>
      <c r="AG45" s="274"/>
      <c r="AH45" s="267"/>
      <c r="AI45" s="177"/>
      <c r="AJ45" s="177"/>
      <c r="AK45" s="177"/>
    </row>
    <row r="46" spans="1:37">
      <c r="D46" s="115"/>
      <c r="E46" s="115"/>
      <c r="F46" s="146"/>
      <c r="G46" s="115"/>
      <c r="H46" s="174"/>
      <c r="I46" s="72"/>
      <c r="J46" s="72"/>
      <c r="K46" s="72"/>
      <c r="L46" s="72"/>
      <c r="M46" s="72"/>
      <c r="N46" s="72"/>
      <c r="O46" s="72"/>
      <c r="P46" s="72"/>
      <c r="Q46" s="72"/>
      <c r="R46" s="72"/>
      <c r="S46" s="72"/>
      <c r="T46" s="72"/>
      <c r="U46" s="72"/>
      <c r="Z46" s="264"/>
      <c r="AE46" s="274">
        <f>Q13</f>
        <v>9.2159438561843707E-2</v>
      </c>
      <c r="AF46" s="274">
        <f>Q14</f>
        <v>0</v>
      </c>
      <c r="AG46" s="274">
        <f>Q15</f>
        <v>0.57721978787371164</v>
      </c>
      <c r="AH46" s="267">
        <f>Q16</f>
        <v>0.33062077356444458</v>
      </c>
      <c r="AI46" s="177"/>
      <c r="AJ46" s="177"/>
      <c r="AK46" s="177"/>
    </row>
    <row r="47" spans="1:37">
      <c r="D47" s="143"/>
      <c r="E47" s="143"/>
      <c r="F47" s="143"/>
      <c r="G47" s="143"/>
      <c r="H47" s="71"/>
      <c r="I47" s="71"/>
      <c r="J47" s="71"/>
      <c r="K47" s="71"/>
      <c r="L47" s="71"/>
      <c r="M47" s="71"/>
      <c r="N47" s="71"/>
      <c r="O47" s="71"/>
      <c r="P47" s="71"/>
      <c r="Q47" s="71"/>
      <c r="R47" s="71"/>
      <c r="S47" s="71"/>
      <c r="T47" s="71"/>
      <c r="U47" s="72"/>
      <c r="Z47" s="268"/>
      <c r="AA47" s="269"/>
      <c r="AB47" s="269"/>
      <c r="AC47" s="269"/>
      <c r="AD47" s="269"/>
      <c r="AE47" s="269"/>
      <c r="AF47" s="269"/>
      <c r="AG47" s="269"/>
      <c r="AH47" s="270"/>
      <c r="AI47" s="177"/>
      <c r="AJ47" s="177"/>
      <c r="AK47" s="177"/>
    </row>
    <row r="48" spans="1:37">
      <c r="D48" s="143"/>
      <c r="E48" s="143"/>
      <c r="F48" s="143"/>
      <c r="G48" s="143"/>
      <c r="H48" s="71"/>
      <c r="I48" s="71"/>
      <c r="J48" s="71"/>
      <c r="K48" s="71"/>
      <c r="L48" s="71"/>
      <c r="M48" s="71"/>
      <c r="N48" s="71"/>
      <c r="O48" s="71"/>
      <c r="P48" s="71"/>
      <c r="Q48" s="71"/>
      <c r="R48" s="71"/>
      <c r="S48" s="71"/>
      <c r="T48" s="71"/>
      <c r="Z48" s="264" t="s">
        <v>269</v>
      </c>
      <c r="AA48" s="266">
        <f>R35</f>
        <v>0.35089999999999999</v>
      </c>
      <c r="AB48" s="266">
        <f>R36</f>
        <v>0.1065</v>
      </c>
      <c r="AC48" s="266">
        <f>R37</f>
        <v>0.54263964795230324</v>
      </c>
      <c r="AD48" s="266">
        <f>R38</f>
        <v>0</v>
      </c>
      <c r="AH48" s="265"/>
      <c r="AI48" s="177"/>
      <c r="AJ48" s="177"/>
      <c r="AK48" s="177"/>
    </row>
    <row r="49" spans="4:37">
      <c r="D49" s="143"/>
      <c r="E49" s="143"/>
      <c r="F49" s="143"/>
      <c r="G49" s="143"/>
      <c r="H49" s="71"/>
      <c r="I49" s="71"/>
      <c r="J49" s="71"/>
      <c r="K49" s="71"/>
      <c r="L49" s="71"/>
      <c r="M49" s="71"/>
      <c r="N49" s="71"/>
      <c r="O49" s="71"/>
      <c r="P49" s="71"/>
      <c r="Q49" s="71"/>
      <c r="R49" s="71"/>
      <c r="S49" s="71"/>
      <c r="T49" s="71"/>
      <c r="Z49" s="264"/>
      <c r="AE49" s="266">
        <f>R13</f>
        <v>0.32110984857381403</v>
      </c>
      <c r="AF49" s="266">
        <f>R14</f>
        <v>0.121484344312548</v>
      </c>
      <c r="AG49" s="266">
        <f>R15</f>
        <v>0.5574058071136373</v>
      </c>
      <c r="AH49" s="267">
        <f>R16</f>
        <v>0</v>
      </c>
      <c r="AI49" s="177"/>
      <c r="AJ49" s="177"/>
      <c r="AK49" s="177"/>
    </row>
    <row r="50" spans="4:37">
      <c r="D50" s="143"/>
      <c r="E50" s="143"/>
      <c r="F50" s="143"/>
      <c r="G50" s="143"/>
      <c r="H50" s="71"/>
      <c r="I50" s="71"/>
      <c r="J50" s="71"/>
      <c r="K50" s="71"/>
      <c r="L50" s="71"/>
      <c r="M50" s="71"/>
      <c r="N50" s="71"/>
      <c r="O50" s="71"/>
      <c r="P50" s="71"/>
      <c r="Q50" s="71"/>
      <c r="R50" s="71"/>
      <c r="S50" s="71"/>
      <c r="T50" s="71"/>
      <c r="Z50" s="268"/>
      <c r="AA50" s="269"/>
      <c r="AB50" s="269"/>
      <c r="AC50" s="269"/>
      <c r="AD50" s="269"/>
      <c r="AE50" s="269"/>
      <c r="AF50" s="269"/>
      <c r="AG50" s="269"/>
      <c r="AH50" s="270"/>
      <c r="AI50" s="177"/>
      <c r="AJ50" s="177"/>
      <c r="AK50" s="177"/>
    </row>
    <row r="51" spans="4:37">
      <c r="D51" s="143"/>
      <c r="E51" s="143"/>
      <c r="F51" s="143"/>
      <c r="G51" s="143"/>
      <c r="H51" s="71"/>
      <c r="I51" s="71"/>
      <c r="J51" s="71"/>
      <c r="K51" s="71"/>
      <c r="L51" s="71"/>
      <c r="M51" s="71"/>
      <c r="N51" s="71"/>
      <c r="O51" s="71"/>
      <c r="P51" s="71"/>
      <c r="Q51" s="71"/>
      <c r="R51" s="71"/>
      <c r="S51" s="71"/>
      <c r="T51" s="71"/>
      <c r="Z51" s="264" t="s">
        <v>270</v>
      </c>
      <c r="AA51" s="266">
        <f>S35</f>
        <v>0.17599999999999999</v>
      </c>
      <c r="AB51" s="266">
        <f>S36</f>
        <v>0</v>
      </c>
      <c r="AC51" s="266">
        <f>S37</f>
        <v>0.82396555847883279</v>
      </c>
      <c r="AD51" s="266">
        <f>S38</f>
        <v>0</v>
      </c>
      <c r="AH51" s="265"/>
      <c r="AI51" s="177"/>
      <c r="AJ51" s="177"/>
      <c r="AK51" s="177"/>
    </row>
    <row r="52" spans="4:37">
      <c r="D52" s="143"/>
      <c r="E52" s="143"/>
      <c r="F52" s="143"/>
      <c r="G52" s="143"/>
      <c r="H52" s="71"/>
      <c r="I52" s="71"/>
      <c r="J52" s="71"/>
      <c r="K52" s="71"/>
      <c r="L52" s="71"/>
      <c r="M52" s="71"/>
      <c r="N52" s="71"/>
      <c r="O52" s="71"/>
      <c r="P52" s="71"/>
      <c r="Q52" s="71"/>
      <c r="R52" s="71"/>
      <c r="S52" s="71"/>
      <c r="T52" s="71"/>
      <c r="Z52" s="264"/>
      <c r="AE52" s="266">
        <f>S13</f>
        <v>0.26139682394816099</v>
      </c>
      <c r="AF52" s="266">
        <f>S14</f>
        <v>0</v>
      </c>
      <c r="AG52" s="266">
        <f>S15</f>
        <v>0.73860317605183889</v>
      </c>
      <c r="AH52" s="267">
        <f>S16</f>
        <v>0</v>
      </c>
      <c r="AI52" s="177"/>
      <c r="AJ52" s="177"/>
      <c r="AK52" s="177"/>
    </row>
    <row r="53" spans="4:37">
      <c r="D53" s="92"/>
      <c r="E53" s="94"/>
      <c r="G53" s="94"/>
      <c r="H53" s="94"/>
      <c r="I53" s="94"/>
      <c r="J53" s="94"/>
      <c r="K53" s="94"/>
      <c r="L53" s="94"/>
      <c r="M53" s="94"/>
      <c r="N53" s="94"/>
      <c r="O53" s="94"/>
      <c r="R53" s="94"/>
      <c r="Z53" s="268"/>
      <c r="AA53" s="269"/>
      <c r="AB53" s="269"/>
      <c r="AC53" s="269"/>
      <c r="AD53" s="269"/>
      <c r="AE53" s="269"/>
      <c r="AF53" s="269"/>
      <c r="AG53" s="269"/>
      <c r="AH53" s="270"/>
      <c r="AI53" s="177"/>
      <c r="AJ53" s="177"/>
      <c r="AK53" s="177"/>
    </row>
    <row r="54" spans="4:37">
      <c r="D54" s="25"/>
      <c r="E54" s="25"/>
      <c r="F54" s="25"/>
      <c r="G54" s="25"/>
      <c r="H54" s="25"/>
      <c r="I54" s="25"/>
      <c r="J54" s="25"/>
      <c r="K54" s="25"/>
      <c r="L54" s="25"/>
      <c r="M54" s="25"/>
      <c r="N54" s="25"/>
      <c r="O54" s="25"/>
      <c r="P54" s="25"/>
      <c r="Q54" s="25"/>
      <c r="R54" s="25"/>
      <c r="S54" s="25"/>
      <c r="T54" s="25"/>
      <c r="Z54" s="264" t="s">
        <v>271</v>
      </c>
      <c r="AA54" s="266">
        <f>T35</f>
        <v>3.0999999999999999E-3</v>
      </c>
      <c r="AB54" s="266">
        <f>T36</f>
        <v>0.25109999999999999</v>
      </c>
      <c r="AC54" s="266">
        <f>T37</f>
        <v>0.74575405439918274</v>
      </c>
      <c r="AD54" s="266">
        <f>T38</f>
        <v>0</v>
      </c>
      <c r="AH54" s="265"/>
      <c r="AJ54" s="177"/>
      <c r="AK54" s="177"/>
    </row>
    <row r="55" spans="4:37">
      <c r="D55" s="25"/>
      <c r="E55" s="25"/>
      <c r="F55" s="25"/>
      <c r="G55" s="25"/>
      <c r="H55" s="25"/>
      <c r="I55" s="25"/>
      <c r="J55" s="25"/>
      <c r="K55" s="25"/>
      <c r="L55" s="25"/>
      <c r="M55" s="25"/>
      <c r="N55" s="25"/>
      <c r="O55" s="25"/>
      <c r="P55" s="25"/>
      <c r="Q55" s="25"/>
      <c r="R55" s="25"/>
      <c r="S55" s="25"/>
      <c r="T55" s="25"/>
      <c r="Z55" s="264"/>
      <c r="AE55" s="266">
        <f>T13</f>
        <v>7.7578190756977694E-2</v>
      </c>
      <c r="AF55" s="266">
        <f>T14</f>
        <v>0.25364434477467201</v>
      </c>
      <c r="AG55" s="266">
        <f>T15</f>
        <v>0.66877746446835018</v>
      </c>
      <c r="AH55" s="267">
        <f>T16</f>
        <v>0</v>
      </c>
      <c r="AJ55" s="177"/>
      <c r="AK55" s="177"/>
    </row>
    <row r="56" spans="4:37">
      <c r="D56" s="25"/>
      <c r="E56" s="25"/>
      <c r="F56" s="25"/>
      <c r="G56" s="25"/>
      <c r="H56" s="25"/>
      <c r="I56" s="25"/>
      <c r="J56" s="25"/>
      <c r="K56" s="25"/>
      <c r="L56" s="25"/>
      <c r="M56" s="25"/>
      <c r="N56" s="25"/>
      <c r="O56" s="25"/>
      <c r="P56" s="25"/>
      <c r="Q56" s="25"/>
      <c r="R56" s="25"/>
      <c r="S56" s="25"/>
      <c r="T56" s="25"/>
      <c r="Z56" s="275"/>
      <c r="AA56" s="276"/>
      <c r="AB56" s="276"/>
      <c r="AC56" s="276"/>
      <c r="AD56" s="276"/>
      <c r="AE56" s="276"/>
      <c r="AF56" s="276"/>
      <c r="AG56" s="276"/>
      <c r="AH56" s="277"/>
      <c r="AJ56" s="177"/>
      <c r="AK56" s="177"/>
    </row>
    <row r="57" spans="4:37">
      <c r="D57" s="25"/>
      <c r="E57" s="25"/>
      <c r="F57" s="25"/>
      <c r="G57" s="25"/>
      <c r="H57" s="25"/>
      <c r="I57" s="25"/>
      <c r="J57" s="25"/>
      <c r="K57" s="25"/>
      <c r="L57" s="25"/>
      <c r="M57" s="25"/>
      <c r="N57" s="25"/>
      <c r="O57" s="25"/>
      <c r="P57" s="25"/>
      <c r="Q57" s="25"/>
      <c r="R57" s="25"/>
      <c r="S57" s="25"/>
      <c r="T57" s="25"/>
    </row>
    <row r="58" spans="4:37">
      <c r="D58" s="25"/>
      <c r="E58" s="25"/>
      <c r="F58" s="25"/>
      <c r="G58" s="25"/>
      <c r="H58" s="25"/>
      <c r="I58" s="25"/>
      <c r="J58" s="25"/>
      <c r="K58" s="25"/>
      <c r="L58" s="25"/>
      <c r="M58" s="25"/>
      <c r="N58" s="25"/>
      <c r="O58" s="25"/>
      <c r="P58" s="25"/>
      <c r="Q58" s="25"/>
      <c r="R58" s="25"/>
      <c r="S58" s="25"/>
      <c r="T58" s="25"/>
    </row>
    <row r="59" spans="4:37">
      <c r="D59" s="25"/>
      <c r="E59" s="25"/>
      <c r="F59" s="25"/>
      <c r="G59" s="25"/>
      <c r="H59" s="25"/>
      <c r="I59" s="25"/>
      <c r="J59" s="25"/>
      <c r="K59" s="25"/>
      <c r="L59" s="25"/>
      <c r="M59" s="25"/>
      <c r="N59" s="25"/>
      <c r="O59" s="25"/>
      <c r="P59" s="25"/>
      <c r="Q59" s="25"/>
      <c r="R59" s="25"/>
      <c r="S59" s="25"/>
      <c r="T59" s="25"/>
    </row>
    <row r="60" spans="4:37">
      <c r="D60" s="25"/>
      <c r="E60" s="25"/>
      <c r="F60" s="25"/>
      <c r="G60" s="25"/>
      <c r="H60" s="25"/>
      <c r="I60" s="25"/>
      <c r="J60" s="25"/>
      <c r="K60" s="25"/>
      <c r="L60" s="25"/>
      <c r="M60" s="25"/>
      <c r="N60" s="25"/>
      <c r="O60" s="25"/>
      <c r="P60" s="25"/>
      <c r="Q60" s="25"/>
      <c r="R60" s="25"/>
      <c r="S60" s="25"/>
      <c r="T60" s="25"/>
    </row>
    <row r="61" spans="4:37">
      <c r="D61" s="25"/>
      <c r="E61" s="25"/>
      <c r="F61" s="25"/>
      <c r="G61" s="25"/>
      <c r="H61" s="25"/>
      <c r="I61" s="25"/>
      <c r="J61" s="25"/>
      <c r="K61" s="25"/>
      <c r="L61" s="25"/>
      <c r="M61" s="25"/>
      <c r="N61" s="25"/>
      <c r="O61" s="25"/>
      <c r="P61" s="25"/>
      <c r="Q61" s="25"/>
      <c r="R61" s="25"/>
      <c r="S61" s="25"/>
      <c r="T61" s="25"/>
    </row>
    <row r="62" spans="4:37">
      <c r="D62" s="25"/>
      <c r="E62" s="25"/>
      <c r="F62" s="25"/>
      <c r="G62" s="25"/>
      <c r="H62" s="25"/>
      <c r="I62" s="25"/>
      <c r="J62" s="25"/>
      <c r="K62" s="25"/>
      <c r="L62" s="25"/>
      <c r="M62" s="25"/>
      <c r="N62" s="25"/>
      <c r="O62" s="25"/>
      <c r="P62" s="25"/>
      <c r="Q62" s="25"/>
      <c r="R62" s="25"/>
      <c r="S62" s="25"/>
      <c r="T62" s="25"/>
    </row>
    <row r="63" spans="4:37">
      <c r="D63" s="25"/>
      <c r="E63" s="25"/>
      <c r="F63" s="25"/>
      <c r="G63" s="25"/>
      <c r="H63" s="25"/>
      <c r="I63" s="25"/>
      <c r="J63" s="25"/>
      <c r="K63" s="25"/>
      <c r="L63" s="25"/>
      <c r="M63" s="25"/>
      <c r="N63" s="25"/>
      <c r="O63" s="25"/>
      <c r="P63" s="25"/>
      <c r="Q63" s="25"/>
      <c r="R63" s="25"/>
      <c r="S63" s="25"/>
      <c r="T63" s="25"/>
    </row>
    <row r="64" spans="4:37">
      <c r="D64" s="25"/>
      <c r="E64" s="25"/>
      <c r="F64" s="25"/>
      <c r="G64" s="25"/>
      <c r="H64" s="25"/>
      <c r="I64" s="25"/>
      <c r="J64" s="25"/>
      <c r="K64" s="25"/>
      <c r="L64" s="25"/>
      <c r="M64" s="25"/>
      <c r="N64" s="25"/>
      <c r="O64" s="25"/>
      <c r="P64" s="25"/>
      <c r="Q64" s="25"/>
      <c r="R64" s="25"/>
      <c r="S64" s="25"/>
      <c r="T64" s="25"/>
    </row>
    <row r="65" spans="4:20">
      <c r="D65" s="25"/>
      <c r="E65" s="25"/>
      <c r="F65" s="25"/>
      <c r="G65" s="88"/>
      <c r="H65" s="88"/>
      <c r="I65" s="88"/>
      <c r="J65" s="25"/>
      <c r="K65" s="25"/>
      <c r="L65" s="25"/>
      <c r="M65" s="25"/>
      <c r="N65" s="25"/>
      <c r="O65" s="25"/>
      <c r="P65" s="25"/>
      <c r="Q65" s="25"/>
      <c r="R65" s="25"/>
      <c r="S65" s="25"/>
      <c r="T65" s="25"/>
    </row>
    <row r="66" spans="4:20">
      <c r="D66" s="25"/>
      <c r="E66" s="25"/>
      <c r="F66" s="25"/>
      <c r="G66" s="25"/>
      <c r="H66" s="25"/>
      <c r="I66" s="25"/>
      <c r="J66" s="25"/>
      <c r="K66" s="25"/>
      <c r="L66" s="25"/>
      <c r="M66" s="25"/>
      <c r="N66" s="25"/>
      <c r="O66" s="25"/>
      <c r="P66" s="25"/>
      <c r="Q66" s="25"/>
      <c r="R66" s="25"/>
      <c r="S66" s="25"/>
      <c r="T66" s="25"/>
    </row>
    <row r="67" spans="4:20">
      <c r="D67" s="25"/>
      <c r="E67" s="25"/>
      <c r="F67" s="25"/>
      <c r="G67" s="25"/>
      <c r="H67" s="25"/>
      <c r="I67" s="25"/>
      <c r="J67" s="25"/>
      <c r="K67" s="25"/>
      <c r="L67" s="25"/>
      <c r="M67" s="25"/>
      <c r="N67" s="25"/>
      <c r="O67" s="25"/>
      <c r="P67" s="25"/>
      <c r="Q67" s="25"/>
      <c r="R67" s="25"/>
      <c r="S67" s="25"/>
      <c r="T67" s="25"/>
    </row>
    <row r="68" spans="4:20">
      <c r="D68" s="72"/>
      <c r="E68" s="72"/>
      <c r="F68" s="72"/>
      <c r="G68" s="72"/>
      <c r="H68" s="72"/>
      <c r="I68" s="72"/>
      <c r="J68" s="72"/>
      <c r="K68" s="72"/>
      <c r="L68" s="72"/>
      <c r="M68" s="72"/>
      <c r="N68" s="72"/>
      <c r="O68" s="72"/>
      <c r="P68" s="72"/>
      <c r="Q68" s="72"/>
      <c r="R68" s="72"/>
      <c r="S68" s="72"/>
      <c r="T68" s="72"/>
    </row>
    <row r="69" spans="4:20">
      <c r="D69" s="72"/>
      <c r="E69" s="72"/>
      <c r="F69" s="72"/>
      <c r="G69" s="72"/>
      <c r="H69" s="72"/>
      <c r="I69" s="72"/>
      <c r="J69" s="72"/>
      <c r="K69" s="72"/>
      <c r="L69" s="72"/>
      <c r="M69" s="72"/>
      <c r="N69" s="72"/>
      <c r="O69" s="72"/>
      <c r="P69" s="72"/>
      <c r="Q69" s="72"/>
      <c r="R69" s="72"/>
      <c r="S69" s="72"/>
      <c r="T69" s="72"/>
    </row>
    <row r="70" spans="4:20">
      <c r="D70" s="72"/>
      <c r="E70" s="72"/>
      <c r="F70" s="72"/>
      <c r="G70" s="241"/>
      <c r="H70" s="241"/>
      <c r="I70" s="241"/>
      <c r="J70" s="72"/>
      <c r="K70" s="72"/>
      <c r="L70" s="72"/>
      <c r="M70" s="72"/>
      <c r="N70" s="72"/>
      <c r="O70" s="72"/>
      <c r="P70" s="72"/>
      <c r="Q70" s="72"/>
      <c r="R70" s="72"/>
      <c r="S70" s="72"/>
      <c r="T70" s="72"/>
    </row>
    <row r="71" spans="4:20">
      <c r="D71" s="72"/>
      <c r="E71" s="72"/>
      <c r="F71" s="72"/>
      <c r="G71" s="241"/>
      <c r="H71" s="241"/>
      <c r="I71" s="241"/>
      <c r="J71" s="72"/>
      <c r="K71" s="72"/>
      <c r="L71" s="72"/>
      <c r="M71" s="72"/>
      <c r="N71" s="72"/>
      <c r="O71" s="72"/>
      <c r="P71" s="72"/>
      <c r="Q71" s="72"/>
      <c r="R71" s="72"/>
      <c r="S71" s="72"/>
      <c r="T71" s="72"/>
    </row>
    <row r="72" spans="4:20">
      <c r="D72" s="72"/>
      <c r="E72" s="72"/>
      <c r="F72" s="72"/>
      <c r="G72" s="72"/>
      <c r="H72" s="72"/>
      <c r="I72" s="72"/>
      <c r="J72" s="72"/>
      <c r="K72" s="72"/>
      <c r="L72" s="72"/>
      <c r="M72" s="72"/>
      <c r="N72" s="72"/>
      <c r="O72" s="72"/>
      <c r="P72" s="72"/>
      <c r="Q72" s="72"/>
      <c r="R72" s="72"/>
      <c r="S72" s="72"/>
      <c r="T72" s="72"/>
    </row>
    <row r="73" spans="4:20">
      <c r="D73" s="72"/>
      <c r="E73" s="72"/>
      <c r="F73" s="72"/>
      <c r="G73" s="72"/>
      <c r="H73" s="72"/>
      <c r="I73" s="72"/>
      <c r="J73" s="72"/>
      <c r="K73" s="72"/>
      <c r="L73" s="72"/>
      <c r="M73" s="72"/>
      <c r="N73" s="72"/>
      <c r="O73" s="72"/>
      <c r="P73" s="72"/>
      <c r="Q73" s="72"/>
      <c r="R73" s="72"/>
      <c r="S73" s="72"/>
      <c r="T73" s="72"/>
    </row>
    <row r="81" spans="4:20">
      <c r="D81" s="72"/>
      <c r="E81" s="72"/>
      <c r="F81" s="72"/>
      <c r="G81" s="72"/>
      <c r="H81" s="72"/>
      <c r="I81" s="72"/>
      <c r="J81" s="72"/>
      <c r="K81" s="72"/>
      <c r="L81" s="72"/>
      <c r="M81" s="72"/>
      <c r="N81" s="72"/>
      <c r="O81" s="72"/>
      <c r="P81" s="72"/>
      <c r="Q81" s="72"/>
      <c r="R81" s="72"/>
      <c r="S81" s="72"/>
      <c r="T81" s="72"/>
    </row>
    <row r="82" spans="4:20">
      <c r="D82" s="21"/>
      <c r="E82" s="21"/>
      <c r="F82" s="21"/>
      <c r="G82" s="21"/>
      <c r="H82" s="21"/>
      <c r="I82" s="21"/>
      <c r="J82" s="21"/>
      <c r="K82" s="21"/>
      <c r="L82" s="21"/>
      <c r="M82" s="21"/>
      <c r="N82" s="21"/>
      <c r="O82" s="21"/>
      <c r="P82" s="21"/>
      <c r="Q82" s="21"/>
      <c r="R82" s="21"/>
      <c r="S82" s="21"/>
      <c r="T82" s="21"/>
    </row>
    <row r="83" spans="4:20">
      <c r="D83" s="21"/>
      <c r="E83" s="21"/>
      <c r="F83" s="21"/>
      <c r="G83" s="21"/>
      <c r="H83" s="21"/>
      <c r="I83" s="21"/>
      <c r="J83" s="21"/>
      <c r="K83" s="21"/>
      <c r="L83" s="21"/>
      <c r="M83" s="21"/>
      <c r="N83" s="21"/>
      <c r="O83" s="21"/>
      <c r="P83" s="21"/>
      <c r="Q83" s="21"/>
      <c r="R83" s="21"/>
      <c r="S83" s="21"/>
      <c r="T83" s="21"/>
    </row>
    <row r="84" spans="4:20">
      <c r="D84" s="21"/>
      <c r="E84" s="21"/>
      <c r="F84" s="21"/>
      <c r="G84" s="21"/>
      <c r="H84" s="21"/>
      <c r="I84" s="21"/>
      <c r="J84" s="21"/>
      <c r="K84" s="21"/>
      <c r="L84" s="21"/>
      <c r="M84" s="21"/>
      <c r="N84" s="21"/>
      <c r="O84" s="21"/>
      <c r="P84" s="21"/>
      <c r="Q84" s="21"/>
      <c r="R84" s="21"/>
      <c r="S84" s="21"/>
      <c r="T84" s="21"/>
    </row>
    <row r="85" spans="4:20">
      <c r="D85" s="21"/>
      <c r="E85" s="21"/>
      <c r="F85" s="21"/>
      <c r="G85" s="21"/>
      <c r="H85" s="21"/>
      <c r="I85" s="21"/>
      <c r="J85" s="21"/>
      <c r="K85" s="21"/>
      <c r="L85" s="21"/>
      <c r="M85" s="21"/>
      <c r="N85" s="21"/>
      <c r="O85" s="21"/>
      <c r="P85" s="21"/>
      <c r="Q85" s="21"/>
      <c r="R85" s="21"/>
      <c r="S85" s="21"/>
      <c r="T85" s="21"/>
    </row>
    <row r="86" spans="4:20">
      <c r="D86" s="21"/>
      <c r="E86" s="21"/>
      <c r="F86" s="21"/>
      <c r="G86" s="21"/>
      <c r="H86" s="21"/>
      <c r="I86" s="21"/>
      <c r="J86" s="21"/>
      <c r="K86" s="21"/>
      <c r="L86" s="21"/>
      <c r="M86" s="21"/>
      <c r="N86" s="21"/>
      <c r="O86" s="21"/>
      <c r="P86" s="21"/>
      <c r="Q86" s="21"/>
      <c r="R86" s="21"/>
      <c r="S86" s="21"/>
      <c r="T86" s="21"/>
    </row>
    <row r="96" spans="4:20">
      <c r="D96" s="82"/>
      <c r="E96" s="82"/>
      <c r="F96" s="82"/>
      <c r="G96" s="82"/>
      <c r="H96" s="82"/>
      <c r="I96" s="82"/>
      <c r="J96" s="82"/>
      <c r="K96" s="82"/>
      <c r="L96" s="82"/>
      <c r="M96" s="82"/>
      <c r="N96" s="82"/>
      <c r="O96" s="82"/>
      <c r="P96" s="82"/>
      <c r="Q96" s="82"/>
      <c r="R96" s="82"/>
      <c r="S96" s="82"/>
      <c r="T96" s="82"/>
    </row>
    <row r="97" spans="4:20">
      <c r="D97" s="82"/>
      <c r="E97" s="82"/>
      <c r="F97" s="82"/>
      <c r="G97" s="82"/>
      <c r="H97" s="82"/>
      <c r="I97" s="82"/>
      <c r="J97" s="82"/>
      <c r="K97" s="82"/>
      <c r="L97" s="82"/>
      <c r="M97" s="82"/>
      <c r="N97" s="82"/>
      <c r="O97" s="82"/>
      <c r="P97" s="82"/>
      <c r="Q97" s="82"/>
      <c r="R97" s="82"/>
      <c r="S97" s="82"/>
      <c r="T97" s="82"/>
    </row>
    <row r="98" spans="4:20">
      <c r="D98" s="82"/>
      <c r="E98" s="82"/>
      <c r="F98" s="82"/>
      <c r="G98" s="82"/>
      <c r="H98" s="82"/>
      <c r="I98" s="82"/>
      <c r="J98" s="82"/>
      <c r="K98" s="82"/>
      <c r="L98" s="82"/>
      <c r="M98" s="82"/>
      <c r="N98" s="82"/>
      <c r="O98" s="82"/>
      <c r="P98" s="82"/>
      <c r="Q98" s="82"/>
      <c r="R98" s="82"/>
      <c r="S98" s="82"/>
      <c r="T98" s="82"/>
    </row>
    <row r="99" spans="4:20">
      <c r="D99" s="82"/>
      <c r="E99" s="82"/>
      <c r="F99" s="82"/>
      <c r="G99" s="82"/>
      <c r="H99" s="82"/>
      <c r="I99" s="82"/>
      <c r="J99" s="82"/>
      <c r="K99" s="82"/>
      <c r="L99" s="82"/>
      <c r="M99" s="82"/>
      <c r="N99" s="82"/>
      <c r="O99" s="82"/>
      <c r="P99" s="82"/>
      <c r="Q99" s="82"/>
      <c r="R99" s="82"/>
      <c r="S99" s="82"/>
      <c r="T99" s="82"/>
    </row>
    <row r="100" spans="4:20">
      <c r="D100" s="82"/>
      <c r="E100" s="82"/>
      <c r="F100" s="82"/>
      <c r="G100" s="82"/>
      <c r="H100" s="82"/>
      <c r="I100" s="82"/>
      <c r="J100" s="82"/>
      <c r="K100" s="82"/>
      <c r="L100" s="82"/>
      <c r="M100" s="82"/>
      <c r="N100" s="82"/>
      <c r="O100" s="82"/>
      <c r="P100" s="82"/>
      <c r="Q100" s="82"/>
      <c r="R100" s="82"/>
      <c r="S100" s="82"/>
      <c r="T100" s="82"/>
    </row>
  </sheetData>
  <mergeCells count="4">
    <mergeCell ref="A5:A8"/>
    <mergeCell ref="A27:A30"/>
    <mergeCell ref="A3:C3"/>
    <mergeCell ref="A25:C25"/>
  </mergeCells>
  <phoneticPr fontId="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AEAE3-5B47-469B-9AAE-5DA87C0FAECB}">
  <sheetPr>
    <tabColor theme="8" tint="0.79998168889431442"/>
  </sheetPr>
  <dimension ref="A1:AL61"/>
  <sheetViews>
    <sheetView topLeftCell="A22" zoomScale="70" zoomScaleNormal="70" workbookViewId="0">
      <selection activeCell="A42" sqref="A42"/>
    </sheetView>
  </sheetViews>
  <sheetFormatPr defaultRowHeight="22.15"/>
  <cols>
    <col min="1" max="1" width="22.25" style="3" customWidth="1"/>
    <col min="2" max="2" width="15.9375" style="3" bestFit="1" customWidth="1"/>
    <col min="3" max="3" width="83.375" style="1" bestFit="1" customWidth="1"/>
    <col min="4" max="5" width="9.3125" style="1" bestFit="1" customWidth="1"/>
    <col min="6" max="6" width="8.3125" style="1" bestFit="1" customWidth="1"/>
    <col min="7" max="7" width="9.3125" style="1" bestFit="1" customWidth="1"/>
    <col min="8" max="8" width="9.6875" style="1" bestFit="1" customWidth="1"/>
    <col min="9" max="10" width="9.3125" style="1" bestFit="1" customWidth="1"/>
    <col min="11" max="12" width="10.0625" style="1" bestFit="1" customWidth="1"/>
    <col min="13" max="14" width="9.3125" style="1" bestFit="1" customWidth="1"/>
    <col min="15" max="15" width="8.9375" style="1" bestFit="1" customWidth="1"/>
    <col min="16" max="17" width="8.3125" style="1" bestFit="1" customWidth="1"/>
    <col min="18" max="18" width="8.9375" style="1" bestFit="1" customWidth="1"/>
    <col min="19" max="20" width="8.3125" style="1" bestFit="1" customWidth="1"/>
    <col min="21" max="21" width="9.3125" style="1" bestFit="1" customWidth="1"/>
    <col min="22" max="22" width="10.75" style="1" customWidth="1"/>
    <col min="23" max="23" width="27.8125" style="1" bestFit="1" customWidth="1"/>
    <col min="24" max="16384" width="9" style="1"/>
  </cols>
  <sheetData>
    <row r="1" spans="1:28">
      <c r="A1" s="51" t="s">
        <v>0</v>
      </c>
    </row>
    <row r="2" spans="1:28" s="3" customFormat="1">
      <c r="B2" s="49"/>
      <c r="D2" s="127"/>
      <c r="E2" s="127"/>
      <c r="F2" s="127"/>
      <c r="G2" s="127"/>
      <c r="H2" s="127"/>
      <c r="I2" s="127"/>
      <c r="J2" s="127"/>
      <c r="K2" s="127"/>
      <c r="L2" s="127"/>
      <c r="M2" s="127"/>
      <c r="N2" s="127"/>
      <c r="O2" s="127"/>
      <c r="P2" s="127"/>
      <c r="Q2" s="127"/>
      <c r="R2" s="127"/>
      <c r="S2" s="127"/>
      <c r="T2" s="127"/>
    </row>
    <row r="3" spans="1:28">
      <c r="A3" s="324">
        <v>45016</v>
      </c>
      <c r="B3" s="322"/>
      <c r="C3" s="322"/>
      <c r="D3" s="43" t="s">
        <v>256</v>
      </c>
      <c r="E3" s="43" t="s">
        <v>257</v>
      </c>
      <c r="F3" s="43" t="s">
        <v>258</v>
      </c>
      <c r="G3" s="43" t="s">
        <v>259</v>
      </c>
      <c r="H3" s="43" t="s">
        <v>260</v>
      </c>
      <c r="I3" s="43" t="s">
        <v>247</v>
      </c>
      <c r="J3" s="43" t="s">
        <v>261</v>
      </c>
      <c r="K3" s="43" t="s">
        <v>262</v>
      </c>
      <c r="L3" s="43" t="s">
        <v>263</v>
      </c>
      <c r="M3" s="43" t="s">
        <v>264</v>
      </c>
      <c r="N3" s="43" t="s">
        <v>265</v>
      </c>
      <c r="O3" s="43" t="s">
        <v>266</v>
      </c>
      <c r="P3" s="43" t="s">
        <v>267</v>
      </c>
      <c r="Q3" s="43" t="s">
        <v>268</v>
      </c>
      <c r="R3" s="43" t="s">
        <v>269</v>
      </c>
      <c r="S3" s="43" t="s">
        <v>270</v>
      </c>
      <c r="T3" s="43" t="s">
        <v>271</v>
      </c>
      <c r="U3" s="56" t="s">
        <v>25</v>
      </c>
      <c r="V3" s="3"/>
      <c r="W3" s="44" t="s">
        <v>91</v>
      </c>
    </row>
    <row r="4" spans="1:28">
      <c r="A4" s="48" t="s">
        <v>72</v>
      </c>
      <c r="B4" s="48" t="s">
        <v>73</v>
      </c>
      <c r="C4" s="1" t="s">
        <v>74</v>
      </c>
      <c r="D4" s="12">
        <v>7228.6210000000001</v>
      </c>
      <c r="E4" s="12">
        <v>4492.5720000000001</v>
      </c>
      <c r="F4" s="12">
        <v>64.193749910160605</v>
      </c>
      <c r="G4" s="12">
        <v>3483.123</v>
      </c>
      <c r="H4" s="12">
        <v>7024.5200467688701</v>
      </c>
      <c r="I4" s="119">
        <v>2917.8300000000004</v>
      </c>
      <c r="J4" s="12">
        <v>4610.0720000000001</v>
      </c>
      <c r="K4" s="12">
        <v>16505.713</v>
      </c>
      <c r="L4" s="12">
        <v>9123.6664559577803</v>
      </c>
      <c r="M4" s="12">
        <v>2916.6750000000002</v>
      </c>
      <c r="N4" s="12">
        <v>6411.5529999999999</v>
      </c>
      <c r="O4" s="12">
        <v>1407.85635850481</v>
      </c>
      <c r="P4" s="12">
        <v>0</v>
      </c>
      <c r="Q4" s="12">
        <v>226.846</v>
      </c>
      <c r="R4" s="12">
        <v>1234.7270000000001</v>
      </c>
      <c r="S4" s="12">
        <v>350.62400000000002</v>
      </c>
      <c r="T4" s="12">
        <v>295.68962030920602</v>
      </c>
      <c r="U4" s="12">
        <v>4224.8280000000004</v>
      </c>
      <c r="V4" s="12"/>
      <c r="W4" s="12">
        <f>SUM(D4:T4)</f>
        <v>68294.282231450823</v>
      </c>
      <c r="X4" s="12"/>
      <c r="Y4" s="12"/>
      <c r="Z4" s="12"/>
      <c r="AA4" s="12"/>
      <c r="AB4" s="12"/>
    </row>
    <row r="5" spans="1:28">
      <c r="A5" s="48" t="s">
        <v>92</v>
      </c>
      <c r="B5" s="48" t="s">
        <v>93</v>
      </c>
      <c r="C5" s="1" t="s">
        <v>94</v>
      </c>
      <c r="D5" s="12">
        <v>-118.374</v>
      </c>
      <c r="E5" s="12">
        <v>-26.350999999999999</v>
      </c>
      <c r="F5" s="12">
        <v>0</v>
      </c>
      <c r="G5" s="12">
        <v>0.65200000000000002</v>
      </c>
      <c r="H5" s="12">
        <v>-9.4049999999999994</v>
      </c>
      <c r="I5" s="12">
        <v>-22.079000000000001</v>
      </c>
      <c r="J5" s="12">
        <v>-115.846</v>
      </c>
      <c r="K5" s="12">
        <v>-5.1189999999999998</v>
      </c>
      <c r="L5" s="12">
        <v>-2.1902342699999999</v>
      </c>
      <c r="M5" s="12">
        <v>-84.465000000000003</v>
      </c>
      <c r="N5" s="12">
        <v>-253.87</v>
      </c>
      <c r="O5" s="12">
        <v>-71.959500039999995</v>
      </c>
      <c r="P5" s="12">
        <v>0</v>
      </c>
      <c r="Q5" s="12">
        <v>-54.073</v>
      </c>
      <c r="R5" s="12">
        <v>-4</v>
      </c>
      <c r="S5" s="12">
        <v>-23.17</v>
      </c>
      <c r="T5" s="12">
        <v>-38.356526944919999</v>
      </c>
      <c r="U5" s="12">
        <v>-107.48399999999999</v>
      </c>
      <c r="V5" s="12"/>
      <c r="W5" s="12">
        <f t="shared" ref="W5:W7" si="0">SUM(D5:T5)</f>
        <v>-828.60626125492001</v>
      </c>
      <c r="X5" s="12"/>
      <c r="Y5" s="12"/>
      <c r="Z5" s="12"/>
      <c r="AA5" s="12"/>
      <c r="AB5" s="12"/>
    </row>
    <row r="6" spans="1:28">
      <c r="A6" s="48" t="s">
        <v>95</v>
      </c>
      <c r="B6" s="48" t="s">
        <v>96</v>
      </c>
      <c r="C6" s="1" t="s">
        <v>97</v>
      </c>
      <c r="D6" s="12">
        <v>-508</v>
      </c>
      <c r="E6" s="12">
        <v>-293.96499999999997</v>
      </c>
      <c r="F6" s="12">
        <v>0</v>
      </c>
      <c r="G6" s="12">
        <v>0</v>
      </c>
      <c r="H6" s="12">
        <v>0</v>
      </c>
      <c r="I6" s="12">
        <v>-21.652999999999999</v>
      </c>
      <c r="J6" s="12">
        <v>0</v>
      </c>
      <c r="K6" s="12">
        <v>-1824.1969999999999</v>
      </c>
      <c r="L6" s="12">
        <v>-235.59999945999999</v>
      </c>
      <c r="M6" s="12">
        <v>-80</v>
      </c>
      <c r="N6" s="12">
        <v>-40</v>
      </c>
      <c r="O6" s="12">
        <v>-66.709000000000003</v>
      </c>
      <c r="P6" s="12">
        <v>0</v>
      </c>
      <c r="Q6" s="12">
        <v>0</v>
      </c>
      <c r="R6" s="12">
        <v>0</v>
      </c>
      <c r="S6" s="12">
        <v>-20</v>
      </c>
      <c r="T6" s="12">
        <v>0</v>
      </c>
      <c r="U6" s="12">
        <v>-220</v>
      </c>
      <c r="V6" s="12"/>
      <c r="W6" s="12">
        <f t="shared" si="0"/>
        <v>-3090.1239994599996</v>
      </c>
      <c r="X6" s="12"/>
      <c r="Y6" s="12"/>
      <c r="Z6" s="12"/>
      <c r="AA6" s="12"/>
      <c r="AB6" s="12"/>
    </row>
    <row r="7" spans="1:28">
      <c r="A7" s="48" t="s">
        <v>98</v>
      </c>
      <c r="B7" s="48" t="s">
        <v>99</v>
      </c>
      <c r="C7" s="1" t="s">
        <v>100</v>
      </c>
      <c r="D7" s="12">
        <v>6602.2470000000003</v>
      </c>
      <c r="E7" s="12">
        <v>4172.2560000000003</v>
      </c>
      <c r="F7" s="12">
        <v>64.193749910160605</v>
      </c>
      <c r="G7" s="12">
        <v>3483.7750000000001</v>
      </c>
      <c r="H7" s="12">
        <v>7015.1150467688703</v>
      </c>
      <c r="I7" s="12">
        <v>2874.0980000000004</v>
      </c>
      <c r="J7" s="12">
        <v>4494.2260000000006</v>
      </c>
      <c r="K7" s="12">
        <v>14676.397000000001</v>
      </c>
      <c r="L7" s="12">
        <v>8885.8762222277801</v>
      </c>
      <c r="M7" s="12">
        <v>2752.21</v>
      </c>
      <c r="N7" s="12">
        <v>6117.683</v>
      </c>
      <c r="O7" s="12">
        <v>1269.18785846481</v>
      </c>
      <c r="P7" s="12">
        <v>0</v>
      </c>
      <c r="Q7" s="12">
        <v>172.773</v>
      </c>
      <c r="R7" s="12">
        <v>1230.7270000000001</v>
      </c>
      <c r="S7" s="12">
        <v>307.45400000000001</v>
      </c>
      <c r="T7" s="12">
        <v>257.33309336428601</v>
      </c>
      <c r="U7" s="12">
        <v>3897.3440000000001</v>
      </c>
      <c r="V7" s="12"/>
      <c r="W7" s="12">
        <f t="shared" si="0"/>
        <v>64375.551970735898</v>
      </c>
      <c r="X7" s="12"/>
      <c r="Y7" s="12"/>
      <c r="Z7" s="12"/>
      <c r="AA7" s="12"/>
      <c r="AB7" s="12"/>
    </row>
    <row r="8" spans="1:28">
      <c r="A8" s="48"/>
      <c r="B8" s="48"/>
      <c r="D8" s="12"/>
      <c r="E8" s="12"/>
      <c r="F8" s="12"/>
      <c r="G8" s="12"/>
      <c r="H8" s="12"/>
      <c r="I8" s="12"/>
      <c r="J8" s="12"/>
      <c r="K8" s="12"/>
      <c r="L8" s="12"/>
      <c r="M8" s="12"/>
      <c r="N8" s="12"/>
      <c r="O8" s="12"/>
      <c r="P8" s="12"/>
      <c r="Q8" s="12"/>
      <c r="R8" s="12"/>
      <c r="S8" s="12"/>
      <c r="T8" s="12"/>
      <c r="U8" s="12"/>
      <c r="V8" s="12"/>
      <c r="W8" s="12"/>
      <c r="X8" s="12"/>
      <c r="Y8" s="12"/>
      <c r="Z8" s="12"/>
      <c r="AA8" s="12"/>
      <c r="AB8" s="12"/>
    </row>
    <row r="9" spans="1:28">
      <c r="A9" s="48" t="s">
        <v>101</v>
      </c>
      <c r="B9" s="48" t="s">
        <v>102</v>
      </c>
      <c r="C9" s="1" t="s">
        <v>103</v>
      </c>
      <c r="D9" s="12">
        <v>247.25229113268401</v>
      </c>
      <c r="E9" s="12">
        <v>322.33999999999997</v>
      </c>
      <c r="F9" s="12">
        <v>63.582157632645902</v>
      </c>
      <c r="G9" s="12">
        <v>340.36099999999999</v>
      </c>
      <c r="H9" s="12">
        <v>474.44499999999999</v>
      </c>
      <c r="I9" s="12">
        <v>318.17099999999999</v>
      </c>
      <c r="J9" s="12">
        <v>144.38399999999999</v>
      </c>
      <c r="K9" s="12">
        <v>508.34742687647599</v>
      </c>
      <c r="L9" s="12">
        <v>727.00899710937597</v>
      </c>
      <c r="M9" s="12">
        <v>93.016999999999996</v>
      </c>
      <c r="N9" s="12">
        <v>678.38400000000001</v>
      </c>
      <c r="O9" s="12">
        <v>235.02120691679201</v>
      </c>
      <c r="P9" s="12">
        <v>0</v>
      </c>
      <c r="Q9" s="12">
        <v>7.83</v>
      </c>
      <c r="R9" s="12">
        <v>109.760163630223</v>
      </c>
      <c r="S9" s="12">
        <v>24.991295339911499</v>
      </c>
      <c r="T9" s="12">
        <v>16.368665946669299</v>
      </c>
      <c r="U9" s="12">
        <v>0</v>
      </c>
      <c r="V9" s="12"/>
      <c r="W9" s="12">
        <f>SUM(D9:T9)</f>
        <v>4311.2642045847779</v>
      </c>
      <c r="X9" s="12"/>
      <c r="Y9" s="12"/>
      <c r="Z9" s="12"/>
      <c r="AA9" s="12"/>
      <c r="AB9" s="12"/>
    </row>
    <row r="10" spans="1:28">
      <c r="A10" s="48" t="s">
        <v>101</v>
      </c>
      <c r="B10" s="48" t="s">
        <v>104</v>
      </c>
      <c r="C10" s="1" t="s">
        <v>105</v>
      </c>
      <c r="D10" s="12">
        <v>3742.0795444823102</v>
      </c>
      <c r="E10" s="12">
        <v>2146.268</v>
      </c>
      <c r="F10" s="12">
        <v>34.978901148378199</v>
      </c>
      <c r="G10" s="12">
        <v>2259.0219999999999</v>
      </c>
      <c r="H10" s="12">
        <v>5148.4160000000002</v>
      </c>
      <c r="I10" s="12">
        <v>2200.8310000000001</v>
      </c>
      <c r="J10" s="12">
        <v>1421.5740000000001</v>
      </c>
      <c r="K10" s="12">
        <v>8206.1669653689005</v>
      </c>
      <c r="L10" s="12">
        <v>4045.9865987776402</v>
      </c>
      <c r="M10" s="12">
        <v>1252.837</v>
      </c>
      <c r="N10" s="12">
        <v>2780.4409999999998</v>
      </c>
      <c r="O10" s="12">
        <v>1478.68816215282</v>
      </c>
      <c r="P10" s="12">
        <v>0</v>
      </c>
      <c r="Q10" s="12">
        <v>184.72</v>
      </c>
      <c r="R10" s="12">
        <v>1554.11979305924</v>
      </c>
      <c r="S10" s="12">
        <v>490.86224739619001</v>
      </c>
      <c r="T10" s="12">
        <v>317.65791863762303</v>
      </c>
      <c r="U10" s="12">
        <v>0</v>
      </c>
      <c r="V10" s="12"/>
      <c r="W10" s="12">
        <f t="shared" ref="W10:W14" si="1">SUM(D10:T10)</f>
        <v>37264.649131023107</v>
      </c>
      <c r="X10" s="12"/>
      <c r="Y10" s="12"/>
      <c r="Z10" s="12"/>
      <c r="AA10" s="12"/>
      <c r="AB10" s="12"/>
    </row>
    <row r="11" spans="1:28">
      <c r="A11" s="48" t="s">
        <v>101</v>
      </c>
      <c r="B11" s="48" t="s">
        <v>106</v>
      </c>
      <c r="C11" s="1" t="s">
        <v>107</v>
      </c>
      <c r="D11" s="12">
        <v>5583.2178881531199</v>
      </c>
      <c r="E11" s="12">
        <v>4435.5600000000004</v>
      </c>
      <c r="F11" s="12">
        <v>8.0063958217874696</v>
      </c>
      <c r="G11" s="12">
        <v>2328.848</v>
      </c>
      <c r="H11" s="12">
        <v>5026.0990000000002</v>
      </c>
      <c r="I11" s="12">
        <v>2036.623</v>
      </c>
      <c r="J11" s="12">
        <v>4608.0810000000001</v>
      </c>
      <c r="K11" s="12">
        <v>6644.7202550435904</v>
      </c>
      <c r="L11" s="12">
        <v>8115.7342963904402</v>
      </c>
      <c r="M11" s="12">
        <v>2605.1799999999998</v>
      </c>
      <c r="N11" s="12">
        <v>4902.5770000000002</v>
      </c>
      <c r="O11" s="12">
        <v>0</v>
      </c>
      <c r="P11" s="12">
        <v>0</v>
      </c>
      <c r="Q11" s="12">
        <v>0</v>
      </c>
      <c r="R11" s="12">
        <v>0</v>
      </c>
      <c r="S11" s="12">
        <v>0</v>
      </c>
      <c r="T11" s="12">
        <v>0</v>
      </c>
      <c r="U11" s="61">
        <v>4732.4399999999996</v>
      </c>
      <c r="V11" s="12"/>
      <c r="W11" s="12">
        <f t="shared" si="1"/>
        <v>46294.64683540893</v>
      </c>
      <c r="X11" s="12"/>
      <c r="Y11" s="12"/>
      <c r="Z11" s="12"/>
      <c r="AA11" s="12"/>
      <c r="AB11" s="12"/>
    </row>
    <row r="12" spans="1:28">
      <c r="A12" s="48" t="s">
        <v>101</v>
      </c>
      <c r="B12" s="48" t="s">
        <v>108</v>
      </c>
      <c r="C12" s="1" t="s">
        <v>109</v>
      </c>
      <c r="D12" s="12">
        <v>385.96691341086398</v>
      </c>
      <c r="E12" s="12">
        <v>256.43799999999999</v>
      </c>
      <c r="F12" s="12">
        <v>0</v>
      </c>
      <c r="G12" s="12">
        <v>169.15299999999999</v>
      </c>
      <c r="H12" s="12">
        <v>649.57399999999996</v>
      </c>
      <c r="I12" s="12">
        <v>90.977999999999994</v>
      </c>
      <c r="J12" s="12">
        <v>260.19299999999998</v>
      </c>
      <c r="K12" s="12">
        <v>1894.98553108086</v>
      </c>
      <c r="L12" s="12">
        <v>525.36807229701503</v>
      </c>
      <c r="M12" s="12">
        <v>124.873</v>
      </c>
      <c r="N12" s="12">
        <v>353.166</v>
      </c>
      <c r="O12" s="12">
        <v>0</v>
      </c>
      <c r="P12" s="12">
        <v>0</v>
      </c>
      <c r="Q12" s="12">
        <v>0</v>
      </c>
      <c r="R12" s="12">
        <v>0</v>
      </c>
      <c r="S12" s="12">
        <v>0</v>
      </c>
      <c r="T12" s="12">
        <v>0</v>
      </c>
      <c r="U12" s="12">
        <v>0</v>
      </c>
      <c r="V12" s="12"/>
      <c r="W12" s="12">
        <f t="shared" si="1"/>
        <v>4710.695516788739</v>
      </c>
      <c r="X12" s="12"/>
      <c r="Y12" s="71"/>
      <c r="Z12" s="12"/>
      <c r="AA12" s="12"/>
      <c r="AB12" s="12"/>
    </row>
    <row r="13" spans="1:28">
      <c r="A13" s="48" t="s">
        <v>101</v>
      </c>
      <c r="B13" s="48" t="s">
        <v>110</v>
      </c>
      <c r="C13" s="1" t="s">
        <v>294</v>
      </c>
      <c r="D13" s="12">
        <v>0</v>
      </c>
      <c r="E13" s="12">
        <v>0</v>
      </c>
      <c r="F13" s="12">
        <v>0</v>
      </c>
      <c r="G13" s="12">
        <v>0</v>
      </c>
      <c r="H13" s="12">
        <v>0</v>
      </c>
      <c r="I13" s="12">
        <v>0</v>
      </c>
      <c r="J13" s="12">
        <v>0</v>
      </c>
      <c r="K13" s="12">
        <v>1690.87018371626</v>
      </c>
      <c r="L13" s="12">
        <v>0</v>
      </c>
      <c r="M13" s="12">
        <v>0</v>
      </c>
      <c r="N13" s="12">
        <v>0</v>
      </c>
      <c r="O13" s="12">
        <v>0</v>
      </c>
      <c r="P13" s="12">
        <v>0</v>
      </c>
      <c r="Q13" s="61">
        <v>27.864999999999998</v>
      </c>
      <c r="R13" s="12">
        <v>0</v>
      </c>
      <c r="S13" s="12">
        <v>0</v>
      </c>
      <c r="T13" s="12">
        <v>0</v>
      </c>
      <c r="U13" s="12">
        <v>0</v>
      </c>
      <c r="V13" s="12"/>
      <c r="W13" s="12">
        <f t="shared" si="1"/>
        <v>1718.7351837162601</v>
      </c>
      <c r="X13" s="12"/>
      <c r="Y13" s="12"/>
      <c r="Z13" s="12"/>
      <c r="AA13" s="12"/>
      <c r="AB13" s="12"/>
    </row>
    <row r="14" spans="1:28">
      <c r="C14" s="1" t="s">
        <v>111</v>
      </c>
      <c r="D14" s="12">
        <v>9958.5166371789783</v>
      </c>
      <c r="E14" s="12">
        <v>7160.6060000000007</v>
      </c>
      <c r="F14" s="12">
        <v>106.56745460281157</v>
      </c>
      <c r="G14" s="12">
        <v>5097.384</v>
      </c>
      <c r="H14" s="12">
        <v>11298.534</v>
      </c>
      <c r="I14" s="12">
        <v>4646.6030000000001</v>
      </c>
      <c r="J14" s="12">
        <v>6434.2320000000009</v>
      </c>
      <c r="K14" s="12">
        <v>18945.090362086088</v>
      </c>
      <c r="L14" s="12">
        <v>13414.097964574472</v>
      </c>
      <c r="M14" s="12">
        <v>4075.9069999999997</v>
      </c>
      <c r="N14" s="12">
        <v>8714.5679999999993</v>
      </c>
      <c r="O14" s="12">
        <v>1713.709369069612</v>
      </c>
      <c r="P14" s="12">
        <v>0</v>
      </c>
      <c r="Q14" s="12">
        <v>220.41500000000002</v>
      </c>
      <c r="R14" s="12">
        <v>1663.8799566894629</v>
      </c>
      <c r="S14" s="12">
        <v>515.85354273610153</v>
      </c>
      <c r="T14" s="12">
        <v>334.02658458429232</v>
      </c>
      <c r="U14" s="12">
        <v>4732.4399999999996</v>
      </c>
      <c r="V14" s="12"/>
      <c r="W14" s="12">
        <f t="shared" si="1"/>
        <v>94299.990871521819</v>
      </c>
      <c r="X14" s="12"/>
      <c r="Y14" s="12"/>
      <c r="Z14" s="12"/>
      <c r="AA14" s="12"/>
      <c r="AB14" s="12"/>
    </row>
    <row r="15" spans="1:28">
      <c r="D15" s="4"/>
      <c r="E15" s="4"/>
      <c r="F15" s="4"/>
      <c r="G15" s="4"/>
      <c r="H15" s="4"/>
      <c r="I15" s="4"/>
      <c r="J15" s="4"/>
      <c r="K15" s="4"/>
      <c r="L15" s="4"/>
      <c r="M15" s="4"/>
      <c r="N15" s="4"/>
      <c r="O15" s="4"/>
      <c r="P15" s="4"/>
      <c r="Q15" s="4"/>
      <c r="R15" s="4"/>
      <c r="S15" s="4"/>
      <c r="T15" s="4"/>
      <c r="W15" s="6"/>
    </row>
    <row r="16" spans="1:28">
      <c r="A16" s="324">
        <v>44651</v>
      </c>
      <c r="B16" s="322"/>
      <c r="C16" s="322"/>
      <c r="D16" s="43" t="s">
        <v>256</v>
      </c>
      <c r="E16" s="43" t="s">
        <v>257</v>
      </c>
      <c r="F16" s="43" t="s">
        <v>258</v>
      </c>
      <c r="G16" s="43" t="s">
        <v>259</v>
      </c>
      <c r="H16" s="43" t="s">
        <v>260</v>
      </c>
      <c r="I16" s="43" t="s">
        <v>272</v>
      </c>
      <c r="J16" s="43" t="s">
        <v>261</v>
      </c>
      <c r="K16" s="43" t="s">
        <v>262</v>
      </c>
      <c r="L16" s="43" t="s">
        <v>263</v>
      </c>
      <c r="M16" s="43" t="s">
        <v>264</v>
      </c>
      <c r="N16" s="43" t="s">
        <v>265</v>
      </c>
      <c r="O16" s="43" t="s">
        <v>266</v>
      </c>
      <c r="P16" s="43" t="s">
        <v>267</v>
      </c>
      <c r="Q16" s="43" t="s">
        <v>268</v>
      </c>
      <c r="R16" s="43" t="s">
        <v>269</v>
      </c>
      <c r="S16" s="43" t="s">
        <v>270</v>
      </c>
      <c r="T16" s="43" t="s">
        <v>271</v>
      </c>
      <c r="U16" s="56" t="s">
        <v>25</v>
      </c>
      <c r="V16" s="3"/>
      <c r="W16" s="44" t="s">
        <v>91</v>
      </c>
    </row>
    <row r="17" spans="1:38">
      <c r="A17" s="48" t="s">
        <v>72</v>
      </c>
      <c r="B17" s="48" t="s">
        <v>73</v>
      </c>
      <c r="C17" s="1" t="s">
        <v>74</v>
      </c>
      <c r="D17" s="12">
        <v>6595.05</v>
      </c>
      <c r="E17" s="12">
        <v>4189.4400000000005</v>
      </c>
      <c r="F17" s="12">
        <v>36.74</v>
      </c>
      <c r="G17" s="12">
        <v>3169.6900000000005</v>
      </c>
      <c r="H17" s="12">
        <v>6348.34</v>
      </c>
      <c r="I17" s="61">
        <v>2494.4699999999998</v>
      </c>
      <c r="J17" s="61">
        <v>4134.0700000000006</v>
      </c>
      <c r="K17" s="61">
        <v>13840.650000000001</v>
      </c>
      <c r="L17" s="61">
        <v>8169.3600000000006</v>
      </c>
      <c r="M17" s="61">
        <v>2423.25</v>
      </c>
      <c r="N17" s="61">
        <v>5643.3</v>
      </c>
      <c r="O17" s="61">
        <v>1292.5</v>
      </c>
      <c r="P17" s="61">
        <v>412.6</v>
      </c>
      <c r="Q17" s="61">
        <v>163.97</v>
      </c>
      <c r="R17" s="61">
        <v>1127.1199999999999</v>
      </c>
      <c r="S17" s="61">
        <v>292.67</v>
      </c>
      <c r="T17" s="61">
        <v>234.92999999999998</v>
      </c>
      <c r="U17" s="64">
        <v>3594.4630000000002</v>
      </c>
      <c r="V17" s="12"/>
      <c r="W17" s="12">
        <f>SUM(D17:T17)</f>
        <v>60568.150000000009</v>
      </c>
      <c r="X17" s="12"/>
      <c r="Y17" s="12"/>
      <c r="Z17" s="12"/>
      <c r="AA17" s="12"/>
      <c r="AB17" s="12"/>
      <c r="AC17" s="12"/>
      <c r="AD17" s="12"/>
      <c r="AE17" s="12"/>
      <c r="AF17" s="12"/>
      <c r="AG17" s="12"/>
      <c r="AH17" s="12"/>
      <c r="AI17" s="12"/>
      <c r="AJ17" s="12"/>
      <c r="AK17" s="12"/>
      <c r="AL17" s="12"/>
    </row>
    <row r="18" spans="1:38">
      <c r="A18" s="48" t="s">
        <v>92</v>
      </c>
      <c r="B18" s="48" t="s">
        <v>93</v>
      </c>
      <c r="C18" s="1" t="s">
        <v>94</v>
      </c>
      <c r="D18" s="12">
        <v>-138.83699999999999</v>
      </c>
      <c r="E18" s="12">
        <v>-53.752000000000002</v>
      </c>
      <c r="F18" s="12">
        <v>-0.56499999999999995</v>
      </c>
      <c r="G18" s="12">
        <v>0.97699999999999998</v>
      </c>
      <c r="H18" s="12">
        <v>-2.8</v>
      </c>
      <c r="I18" s="61">
        <v>-25.786000000000001</v>
      </c>
      <c r="J18" s="61">
        <v>-157.43700000000001</v>
      </c>
      <c r="K18" s="61">
        <v>-8.2469999999999999</v>
      </c>
      <c r="L18" s="61">
        <v>-8.2792155800000007</v>
      </c>
      <c r="M18" s="61">
        <v>-4.1210000000000004</v>
      </c>
      <c r="N18" s="61">
        <v>-28.5025585800018</v>
      </c>
      <c r="O18" s="61">
        <v>-128.53333386502501</v>
      </c>
      <c r="P18" s="61">
        <v>-11.984</v>
      </c>
      <c r="Q18" s="61">
        <v>-25.693999999999999</v>
      </c>
      <c r="R18" s="61">
        <v>-11.411</v>
      </c>
      <c r="S18" s="61">
        <v>-49.607619679999999</v>
      </c>
      <c r="T18" s="61">
        <v>-19.114027799999999</v>
      </c>
      <c r="U18" s="64">
        <v>-333.69299999999998</v>
      </c>
      <c r="V18" s="12"/>
      <c r="W18" s="12">
        <f t="shared" ref="W18:W20" si="2">SUM(D18:T18)</f>
        <v>-673.69375550502684</v>
      </c>
      <c r="X18" s="12"/>
      <c r="Y18" s="12"/>
      <c r="Z18" s="12"/>
      <c r="AA18" s="12"/>
      <c r="AB18" s="12"/>
      <c r="AC18" s="12"/>
      <c r="AD18" s="12"/>
      <c r="AE18" s="12"/>
      <c r="AF18" s="12"/>
      <c r="AG18" s="12"/>
      <c r="AH18" s="12"/>
      <c r="AI18" s="12"/>
      <c r="AJ18" s="12"/>
      <c r="AK18" s="12"/>
      <c r="AL18" s="12"/>
    </row>
    <row r="19" spans="1:38">
      <c r="A19" s="48" t="s">
        <v>95</v>
      </c>
      <c r="B19" s="48" t="s">
        <v>96</v>
      </c>
      <c r="C19" s="1" t="s">
        <v>97</v>
      </c>
      <c r="D19" s="12">
        <v>-729</v>
      </c>
      <c r="E19" s="12">
        <v>-407.30700000000002</v>
      </c>
      <c r="F19" s="12">
        <v>0</v>
      </c>
      <c r="G19" s="12">
        <v>0</v>
      </c>
      <c r="H19" s="12">
        <v>-75</v>
      </c>
      <c r="I19" s="61">
        <v>-161.696</v>
      </c>
      <c r="J19" s="61">
        <v>-285</v>
      </c>
      <c r="K19" s="61">
        <v>-411.53500000000003</v>
      </c>
      <c r="L19" s="61">
        <v>-173.59999948000001</v>
      </c>
      <c r="M19" s="61">
        <v>0</v>
      </c>
      <c r="N19" s="61">
        <v>-2.46291E-3</v>
      </c>
      <c r="O19" s="61">
        <v>-70.179000000000002</v>
      </c>
      <c r="P19" s="61">
        <v>0</v>
      </c>
      <c r="Q19" s="61">
        <v>0</v>
      </c>
      <c r="R19" s="61">
        <v>0</v>
      </c>
      <c r="S19" s="61">
        <v>0</v>
      </c>
      <c r="T19" s="61">
        <v>0</v>
      </c>
      <c r="U19" s="64">
        <v>-145</v>
      </c>
      <c r="V19" s="12"/>
      <c r="W19" s="12">
        <f t="shared" si="2"/>
        <v>-2313.3194623899999</v>
      </c>
      <c r="X19" s="12"/>
      <c r="Y19" s="12"/>
      <c r="Z19" s="12"/>
      <c r="AA19" s="12"/>
      <c r="AB19" s="12"/>
      <c r="AC19" s="12"/>
      <c r="AD19" s="12"/>
      <c r="AE19" s="12"/>
      <c r="AF19" s="12"/>
      <c r="AG19" s="12"/>
      <c r="AH19" s="12"/>
      <c r="AI19" s="12"/>
      <c r="AJ19" s="12"/>
      <c r="AK19" s="12"/>
      <c r="AL19" s="12"/>
    </row>
    <row r="20" spans="1:38">
      <c r="A20" s="48" t="s">
        <v>98</v>
      </c>
      <c r="B20" s="48" t="s">
        <v>99</v>
      </c>
      <c r="C20" s="1" t="s">
        <v>100</v>
      </c>
      <c r="D20" s="12">
        <v>5727.2129999999997</v>
      </c>
      <c r="E20" s="61">
        <v>3728.3810000000003</v>
      </c>
      <c r="F20" s="61">
        <v>36.175000000000004</v>
      </c>
      <c r="G20" s="61">
        <v>3170.6670000000004</v>
      </c>
      <c r="H20" s="61">
        <v>6270.54</v>
      </c>
      <c r="I20" s="61">
        <v>2306.9879999999998</v>
      </c>
      <c r="J20" s="61">
        <v>3691.6330000000007</v>
      </c>
      <c r="K20" s="61">
        <v>13420.868000000002</v>
      </c>
      <c r="L20" s="61">
        <v>7987.4807849400004</v>
      </c>
      <c r="M20" s="61">
        <v>2419.1289999999999</v>
      </c>
      <c r="N20" s="61">
        <v>5614.7949785099981</v>
      </c>
      <c r="O20" s="61">
        <v>1093.7876661349749</v>
      </c>
      <c r="P20" s="61">
        <v>400.61600000000004</v>
      </c>
      <c r="Q20" s="61">
        <v>138.27600000000001</v>
      </c>
      <c r="R20" s="61">
        <v>1115.7089999999998</v>
      </c>
      <c r="S20" s="61">
        <v>243.06238032000002</v>
      </c>
      <c r="T20" s="61">
        <v>215.81597219999998</v>
      </c>
      <c r="U20" s="61">
        <v>3115.7700000000004</v>
      </c>
      <c r="V20" s="12"/>
      <c r="W20" s="12">
        <f t="shared" si="2"/>
        <v>57581.136782104986</v>
      </c>
      <c r="X20" s="12"/>
      <c r="Y20" s="12"/>
      <c r="Z20" s="12"/>
      <c r="AA20" s="12"/>
      <c r="AB20" s="12"/>
      <c r="AC20" s="12"/>
      <c r="AD20" s="12"/>
      <c r="AE20" s="12"/>
      <c r="AF20" s="12"/>
      <c r="AG20" s="12"/>
      <c r="AH20" s="12"/>
      <c r="AI20" s="12"/>
      <c r="AJ20" s="12"/>
      <c r="AK20" s="12"/>
      <c r="AL20" s="12"/>
    </row>
    <row r="21" spans="1:38">
      <c r="B21" s="49"/>
      <c r="D21" s="12"/>
      <c r="E21" s="61"/>
      <c r="F21" s="61"/>
      <c r="G21" s="61"/>
      <c r="H21" s="61"/>
      <c r="I21" s="61"/>
      <c r="J21" s="61"/>
      <c r="K21" s="61"/>
      <c r="L21" s="61"/>
      <c r="M21" s="61"/>
      <c r="N21" s="61"/>
      <c r="O21" s="61"/>
      <c r="P21" s="61"/>
      <c r="Q21" s="61"/>
      <c r="R21" s="61"/>
      <c r="S21" s="61"/>
      <c r="T21" s="61"/>
      <c r="U21" s="64"/>
      <c r="V21" s="12"/>
      <c r="W21" s="12"/>
      <c r="X21" s="12"/>
      <c r="Y21" s="12"/>
      <c r="Z21" s="12"/>
      <c r="AA21" s="12"/>
      <c r="AB21" s="12"/>
      <c r="AC21" s="12"/>
      <c r="AD21" s="12"/>
      <c r="AE21" s="12"/>
      <c r="AF21" s="12"/>
      <c r="AG21" s="12"/>
      <c r="AH21" s="12"/>
      <c r="AI21" s="12"/>
      <c r="AJ21" s="12"/>
      <c r="AK21" s="12"/>
      <c r="AL21" s="12"/>
    </row>
    <row r="22" spans="1:38">
      <c r="A22" s="48" t="s">
        <v>101</v>
      </c>
      <c r="B22" s="48" t="s">
        <v>102</v>
      </c>
      <c r="C22" s="1" t="s">
        <v>103</v>
      </c>
      <c r="D22" s="12">
        <v>217.35885463546299</v>
      </c>
      <c r="E22" s="61">
        <v>270.115133041474</v>
      </c>
      <c r="F22" s="61">
        <v>59.896000000000001</v>
      </c>
      <c r="G22" s="61">
        <v>318.27699999999999</v>
      </c>
      <c r="H22" s="61">
        <v>424.67700000000002</v>
      </c>
      <c r="I22" s="61">
        <v>151.33500000000001</v>
      </c>
      <c r="J22" s="61">
        <v>114.157</v>
      </c>
      <c r="K22" s="61">
        <v>397.834</v>
      </c>
      <c r="L22" s="61">
        <v>655.579329062493</v>
      </c>
      <c r="M22" s="61">
        <v>84.102999999999994</v>
      </c>
      <c r="N22" s="61">
        <v>614.26499999999999</v>
      </c>
      <c r="O22" s="61">
        <v>186.809</v>
      </c>
      <c r="P22" s="61">
        <v>132.24799999999999</v>
      </c>
      <c r="Q22" s="61">
        <v>7.2759999999999998</v>
      </c>
      <c r="R22" s="61">
        <v>92.899000000000001</v>
      </c>
      <c r="S22" s="61">
        <v>21.637</v>
      </c>
      <c r="T22" s="61">
        <v>14.9162869369171</v>
      </c>
      <c r="U22" s="64">
        <v>0</v>
      </c>
      <c r="V22" s="12"/>
      <c r="W22" s="12">
        <f t="shared" ref="W22:W27" si="3">SUM(D22:T22)</f>
        <v>3763.3826036763471</v>
      </c>
      <c r="X22" s="12"/>
      <c r="Y22" s="12"/>
      <c r="Z22" s="12"/>
      <c r="AA22" s="12"/>
      <c r="AB22" s="12"/>
      <c r="AC22" s="12"/>
      <c r="AD22" s="12"/>
      <c r="AE22" s="12"/>
      <c r="AF22" s="12"/>
      <c r="AG22" s="12"/>
      <c r="AH22" s="12"/>
      <c r="AI22" s="12"/>
      <c r="AJ22" s="12"/>
      <c r="AK22" s="12"/>
      <c r="AL22" s="12"/>
    </row>
    <row r="23" spans="1:38">
      <c r="A23" s="48" t="s">
        <v>101</v>
      </c>
      <c r="B23" s="48" t="s">
        <v>104</v>
      </c>
      <c r="C23" s="1" t="s">
        <v>105</v>
      </c>
      <c r="D23" s="12">
        <v>3225.2553307937101</v>
      </c>
      <c r="E23" s="61">
        <v>1923.5056403420899</v>
      </c>
      <c r="F23" s="61">
        <v>26.388000000000002</v>
      </c>
      <c r="G23" s="61">
        <v>2006.008</v>
      </c>
      <c r="H23" s="61">
        <v>4637.1229999999996</v>
      </c>
      <c r="I23" s="61">
        <v>1529.8520000000001</v>
      </c>
      <c r="J23" s="61">
        <v>1228.01</v>
      </c>
      <c r="K23" s="61">
        <v>7184.23</v>
      </c>
      <c r="L23" s="61">
        <v>3716.6166991322798</v>
      </c>
      <c r="M23" s="61">
        <v>1128.9459999999999</v>
      </c>
      <c r="N23" s="61">
        <v>2502.5479999999998</v>
      </c>
      <c r="O23" s="61">
        <v>1291.577</v>
      </c>
      <c r="P23" s="61">
        <v>453.73700000000002</v>
      </c>
      <c r="Q23" s="61">
        <v>164.255</v>
      </c>
      <c r="R23" s="61">
        <v>1397.982</v>
      </c>
      <c r="S23" s="61">
        <v>427.91899999999998</v>
      </c>
      <c r="T23" s="61">
        <v>283.34013246264999</v>
      </c>
      <c r="U23" s="61">
        <v>3699.7669999999998</v>
      </c>
      <c r="V23" s="12"/>
      <c r="W23" s="12">
        <f t="shared" si="3"/>
        <v>33127.292802730728</v>
      </c>
      <c r="X23" s="12"/>
      <c r="Y23" s="12"/>
      <c r="Z23" s="12"/>
      <c r="AA23" s="12"/>
      <c r="AB23" s="12"/>
      <c r="AC23" s="12"/>
      <c r="AD23" s="12"/>
      <c r="AE23" s="12"/>
      <c r="AF23" s="12"/>
      <c r="AG23" s="12"/>
      <c r="AH23" s="12"/>
      <c r="AI23" s="12"/>
      <c r="AJ23" s="12"/>
      <c r="AK23" s="12"/>
      <c r="AL23" s="12"/>
    </row>
    <row r="24" spans="1:38">
      <c r="A24" s="48" t="s">
        <v>101</v>
      </c>
      <c r="B24" s="48" t="s">
        <v>106</v>
      </c>
      <c r="C24" s="1" t="s">
        <v>107</v>
      </c>
      <c r="D24" s="12">
        <v>4958.0686391361596</v>
      </c>
      <c r="E24" s="61">
        <v>4029.72589500301</v>
      </c>
      <c r="F24" s="61">
        <v>4.9480000000000004</v>
      </c>
      <c r="G24" s="61">
        <v>2070.0749999999998</v>
      </c>
      <c r="H24" s="61">
        <v>4488.2979999999998</v>
      </c>
      <c r="I24" s="61">
        <v>1857.5930000000001</v>
      </c>
      <c r="J24" s="61">
        <v>4073.306</v>
      </c>
      <c r="K24" s="61">
        <v>5852.06</v>
      </c>
      <c r="L24" s="61">
        <v>7478.1105533005002</v>
      </c>
      <c r="M24" s="61">
        <v>2285.0520000000001</v>
      </c>
      <c r="N24" s="61">
        <v>4301.7370000000001</v>
      </c>
      <c r="O24" s="61">
        <v>0</v>
      </c>
      <c r="P24" s="61">
        <v>0</v>
      </c>
      <c r="Q24" s="61">
        <v>0</v>
      </c>
      <c r="R24" s="61">
        <v>0</v>
      </c>
      <c r="S24" s="61">
        <v>0</v>
      </c>
      <c r="T24" s="61">
        <v>0</v>
      </c>
      <c r="U24" s="64">
        <v>0</v>
      </c>
      <c r="V24" s="12"/>
      <c r="W24" s="12">
        <f t="shared" si="3"/>
        <v>41398.974087439674</v>
      </c>
      <c r="X24" s="12"/>
      <c r="Y24" s="12"/>
      <c r="Z24" s="12"/>
      <c r="AA24" s="12"/>
      <c r="AB24" s="12"/>
      <c r="AC24" s="12"/>
      <c r="AD24" s="12"/>
      <c r="AE24" s="12"/>
      <c r="AF24" s="12"/>
      <c r="AG24" s="12"/>
      <c r="AH24" s="12"/>
      <c r="AI24" s="12"/>
      <c r="AJ24" s="12"/>
      <c r="AK24" s="12"/>
      <c r="AL24" s="12"/>
    </row>
    <row r="25" spans="1:38">
      <c r="A25" s="48" t="s">
        <v>101</v>
      </c>
      <c r="B25" s="48" t="s">
        <v>108</v>
      </c>
      <c r="C25" s="1" t="s">
        <v>109</v>
      </c>
      <c r="D25" s="12">
        <v>353.77818583760001</v>
      </c>
      <c r="E25" s="61">
        <v>236.95620550638799</v>
      </c>
      <c r="F25" s="61">
        <v>0</v>
      </c>
      <c r="G25" s="61">
        <v>153.46</v>
      </c>
      <c r="H25" s="61">
        <v>582.82399999999996</v>
      </c>
      <c r="I25" s="61">
        <v>84.385000000000005</v>
      </c>
      <c r="J25" s="61">
        <v>219.70699999999999</v>
      </c>
      <c r="K25" s="61">
        <v>1700.126</v>
      </c>
      <c r="L25" s="61">
        <v>485.47125967144399</v>
      </c>
      <c r="M25" s="61">
        <v>117.08199999999999</v>
      </c>
      <c r="N25" s="61">
        <v>327.35300000000001</v>
      </c>
      <c r="O25" s="61">
        <v>0</v>
      </c>
      <c r="P25" s="61">
        <v>0</v>
      </c>
      <c r="Q25" s="61">
        <v>0</v>
      </c>
      <c r="R25" s="61">
        <v>0</v>
      </c>
      <c r="S25" s="61">
        <v>0</v>
      </c>
      <c r="T25" s="61">
        <v>0</v>
      </c>
      <c r="U25" s="64">
        <v>0</v>
      </c>
      <c r="V25" s="12"/>
      <c r="W25" s="12">
        <f t="shared" si="3"/>
        <v>4261.1426510154315</v>
      </c>
      <c r="X25" s="12"/>
      <c r="Y25" s="12"/>
      <c r="Z25" s="12"/>
      <c r="AA25" s="12"/>
      <c r="AB25" s="12"/>
      <c r="AC25" s="12"/>
      <c r="AD25" s="12"/>
      <c r="AE25" s="12"/>
      <c r="AF25" s="12"/>
      <c r="AG25" s="12"/>
      <c r="AH25" s="12"/>
      <c r="AI25" s="12"/>
      <c r="AJ25" s="12"/>
      <c r="AK25" s="12"/>
      <c r="AL25" s="12"/>
    </row>
    <row r="26" spans="1:38">
      <c r="A26" s="48" t="s">
        <v>101</v>
      </c>
      <c r="B26" s="48" t="s">
        <v>110</v>
      </c>
      <c r="C26" s="1" t="s">
        <v>294</v>
      </c>
      <c r="D26" s="12">
        <v>0</v>
      </c>
      <c r="E26" s="61">
        <v>0</v>
      </c>
      <c r="F26" s="61">
        <v>0</v>
      </c>
      <c r="G26" s="61">
        <v>0</v>
      </c>
      <c r="H26" s="61">
        <v>0</v>
      </c>
      <c r="I26" s="61">
        <v>0</v>
      </c>
      <c r="J26" s="61">
        <v>0</v>
      </c>
      <c r="K26" s="61">
        <v>1506.78</v>
      </c>
      <c r="L26" s="61">
        <v>0</v>
      </c>
      <c r="M26" s="61">
        <v>0</v>
      </c>
      <c r="N26" s="61">
        <v>0</v>
      </c>
      <c r="O26" s="61">
        <v>0</v>
      </c>
      <c r="P26" s="61">
        <v>0</v>
      </c>
      <c r="Q26" s="61">
        <v>17.913</v>
      </c>
      <c r="R26" s="61">
        <v>0</v>
      </c>
      <c r="S26" s="61">
        <v>0</v>
      </c>
      <c r="T26" s="61">
        <v>0</v>
      </c>
      <c r="U26" s="64">
        <v>0</v>
      </c>
      <c r="V26" s="12"/>
      <c r="W26" s="12">
        <f t="shared" si="3"/>
        <v>1524.693</v>
      </c>
      <c r="X26" s="12"/>
      <c r="Y26" s="12"/>
      <c r="Z26" s="12"/>
      <c r="AA26" s="12"/>
      <c r="AB26" s="12"/>
      <c r="AC26" s="12"/>
      <c r="AD26" s="12"/>
      <c r="AE26" s="12"/>
      <c r="AF26" s="12"/>
      <c r="AG26" s="12"/>
      <c r="AH26" s="12"/>
      <c r="AI26" s="12"/>
      <c r="AJ26" s="12"/>
      <c r="AK26" s="12"/>
      <c r="AL26" s="12"/>
    </row>
    <row r="27" spans="1:38">
      <c r="C27" s="1" t="s">
        <v>111</v>
      </c>
      <c r="D27" s="12">
        <v>8754.4610104029325</v>
      </c>
      <c r="E27" s="61">
        <v>6460.3028738929615</v>
      </c>
      <c r="F27" s="61">
        <v>91.231999999999999</v>
      </c>
      <c r="G27" s="61">
        <v>4547.82</v>
      </c>
      <c r="H27" s="61">
        <v>10132.921999999999</v>
      </c>
      <c r="I27" s="61">
        <v>3623.1650000000004</v>
      </c>
      <c r="J27" s="61">
        <v>5635.18</v>
      </c>
      <c r="K27" s="61">
        <v>16641.03</v>
      </c>
      <c r="L27" s="61">
        <v>12335.777841166717</v>
      </c>
      <c r="M27" s="61">
        <v>3615.183</v>
      </c>
      <c r="N27" s="61">
        <v>7745.9029999999993</v>
      </c>
      <c r="O27" s="61">
        <v>1478.386</v>
      </c>
      <c r="P27" s="61">
        <v>585.98500000000001</v>
      </c>
      <c r="Q27" s="61">
        <v>189.44400000000002</v>
      </c>
      <c r="R27" s="61">
        <v>1490.8809999999999</v>
      </c>
      <c r="S27" s="61">
        <v>449.55599999999998</v>
      </c>
      <c r="T27" s="61">
        <v>298.25641939956711</v>
      </c>
      <c r="U27" s="61">
        <v>3699.7669999999998</v>
      </c>
      <c r="V27" s="12"/>
      <c r="W27" s="12">
        <f t="shared" si="3"/>
        <v>84075.485144862178</v>
      </c>
      <c r="X27" s="12"/>
      <c r="Y27" s="12"/>
      <c r="Z27" s="12"/>
      <c r="AA27" s="12"/>
      <c r="AB27" s="12"/>
      <c r="AC27" s="12"/>
      <c r="AD27" s="12"/>
      <c r="AE27" s="12"/>
      <c r="AF27" s="12"/>
      <c r="AG27" s="12"/>
      <c r="AH27" s="12"/>
      <c r="AI27" s="12"/>
      <c r="AJ27" s="12"/>
      <c r="AK27" s="12"/>
      <c r="AL27" s="12"/>
    </row>
    <row r="28" spans="1:38">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row>
    <row r="29" spans="1:38">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1:38" s="59" customFormat="1">
      <c r="A30" s="50" t="s">
        <v>112</v>
      </c>
      <c r="B30" s="57"/>
      <c r="C30" s="58"/>
      <c r="D30" s="43" t="s">
        <v>256</v>
      </c>
      <c r="E30" s="43" t="s">
        <v>257</v>
      </c>
      <c r="F30" s="43" t="s">
        <v>258</v>
      </c>
      <c r="G30" s="43" t="s">
        <v>259</v>
      </c>
      <c r="H30" s="43" t="s">
        <v>260</v>
      </c>
      <c r="I30" s="43" t="s">
        <v>247</v>
      </c>
      <c r="J30" s="43" t="s">
        <v>261</v>
      </c>
      <c r="K30" s="43" t="s">
        <v>262</v>
      </c>
      <c r="L30" s="43" t="s">
        <v>263</v>
      </c>
      <c r="M30" s="43" t="s">
        <v>264</v>
      </c>
      <c r="N30" s="43" t="s">
        <v>265</v>
      </c>
      <c r="O30" s="43" t="s">
        <v>266</v>
      </c>
      <c r="P30" s="43" t="s">
        <v>267</v>
      </c>
      <c r="Q30" s="43" t="s">
        <v>268</v>
      </c>
      <c r="R30" s="43" t="s">
        <v>269</v>
      </c>
      <c r="S30" s="43" t="s">
        <v>270</v>
      </c>
      <c r="T30" s="43" t="s">
        <v>271</v>
      </c>
      <c r="U30" s="44" t="s">
        <v>25</v>
      </c>
      <c r="W30" s="60" t="s">
        <v>342</v>
      </c>
    </row>
    <row r="31" spans="1:38">
      <c r="A31" s="48" t="s">
        <v>113</v>
      </c>
      <c r="B31" s="48" t="s">
        <v>114</v>
      </c>
      <c r="C31" s="13">
        <v>45016</v>
      </c>
      <c r="D31" s="117">
        <v>0.66297494301021387</v>
      </c>
      <c r="E31" s="117">
        <v>0.58266800323883206</v>
      </c>
      <c r="F31" s="117">
        <v>0.60237668385172238</v>
      </c>
      <c r="G31" s="117">
        <v>0.68344370367231511</v>
      </c>
      <c r="H31" s="117">
        <v>0.62088719180460672</v>
      </c>
      <c r="I31" s="117">
        <v>0.61853745628795931</v>
      </c>
      <c r="J31" s="117">
        <v>0.69848678132836983</v>
      </c>
      <c r="K31" s="117">
        <v>0.77468076000160857</v>
      </c>
      <c r="L31" s="117">
        <v>0.66242815921686626</v>
      </c>
      <c r="M31" s="117">
        <v>0.67523866467021942</v>
      </c>
      <c r="N31" s="117">
        <v>0.70200645631544789</v>
      </c>
      <c r="O31" s="117">
        <v>0.74060857772742605</v>
      </c>
      <c r="P31" s="159" t="s">
        <v>18</v>
      </c>
      <c r="Q31" s="117">
        <v>0.78385318603543308</v>
      </c>
      <c r="R31" s="117">
        <v>0.73967295239778885</v>
      </c>
      <c r="S31" s="117">
        <v>0.59601025199760271</v>
      </c>
      <c r="T31" s="117">
        <v>0.77039704394949871</v>
      </c>
      <c r="U31" s="117">
        <v>0.82353796350297104</v>
      </c>
      <c r="V31" s="4"/>
      <c r="W31" s="4">
        <f>AVERAGE(D31:T31)</f>
        <v>0.68214192596911949</v>
      </c>
    </row>
    <row r="32" spans="1:38">
      <c r="A32" s="48" t="s">
        <v>115</v>
      </c>
      <c r="B32" s="48" t="s">
        <v>116</v>
      </c>
      <c r="C32" s="13">
        <v>44651</v>
      </c>
      <c r="D32" s="4">
        <v>0.65420525886617997</v>
      </c>
      <c r="E32" s="4">
        <v>0.57712216791985904</v>
      </c>
      <c r="F32" s="4">
        <v>0.39653849526481899</v>
      </c>
      <c r="G32" s="4">
        <v>0.69718194651503396</v>
      </c>
      <c r="H32" s="4">
        <v>0.61882890246268596</v>
      </c>
      <c r="I32" s="62">
        <v>0.63673031727784901</v>
      </c>
      <c r="J32" s="62">
        <v>0.65510418478203003</v>
      </c>
      <c r="K32" s="62">
        <v>0.80649250677392004</v>
      </c>
      <c r="L32" s="62">
        <v>0.64750541220290803</v>
      </c>
      <c r="M32" s="62">
        <v>0.66915810347636595</v>
      </c>
      <c r="N32" s="62">
        <v>0.72487300428497503</v>
      </c>
      <c r="O32" s="62">
        <v>0.73985114826565412</v>
      </c>
      <c r="P32" s="62">
        <v>0.68366596414583991</v>
      </c>
      <c r="Q32" s="62">
        <v>0.72986212284369001</v>
      </c>
      <c r="R32" s="62">
        <v>0.74835818552922684</v>
      </c>
      <c r="S32" s="62">
        <v>0.54067653489220502</v>
      </c>
      <c r="T32" s="62">
        <v>0.72358547101991211</v>
      </c>
      <c r="U32" s="62">
        <v>0.84199999999999997</v>
      </c>
      <c r="V32" s="4"/>
      <c r="W32" s="4">
        <f>AVERAGE(D32:T32)</f>
        <v>0.66174939567783253</v>
      </c>
    </row>
    <row r="33" spans="1:23" s="7" customFormat="1">
      <c r="A33" s="53"/>
      <c r="B33" s="53"/>
      <c r="C33" s="7" t="s">
        <v>117</v>
      </c>
      <c r="D33" s="54">
        <v>0.6</v>
      </c>
      <c r="E33" s="54">
        <v>0.6</v>
      </c>
      <c r="F33" s="54">
        <v>0.6</v>
      </c>
      <c r="G33" s="54">
        <v>0.6</v>
      </c>
      <c r="H33" s="54">
        <v>0.6</v>
      </c>
      <c r="I33" s="134">
        <v>0.6</v>
      </c>
      <c r="J33" s="134">
        <v>0.6</v>
      </c>
      <c r="K33" s="134">
        <v>0.6</v>
      </c>
      <c r="L33" s="134">
        <v>0.6</v>
      </c>
      <c r="M33" s="134">
        <v>0.6</v>
      </c>
      <c r="N33" s="134">
        <v>0.6</v>
      </c>
      <c r="O33" s="134">
        <v>0.6</v>
      </c>
      <c r="P33" s="134">
        <v>0.6</v>
      </c>
      <c r="Q33" s="134">
        <v>0.6</v>
      </c>
      <c r="R33" s="134">
        <v>0.6</v>
      </c>
      <c r="S33" s="134">
        <v>0.6</v>
      </c>
      <c r="T33" s="134">
        <v>0.6</v>
      </c>
      <c r="U33" s="134">
        <v>0.6</v>
      </c>
      <c r="V33" s="54"/>
      <c r="W33" s="54">
        <f t="shared" ref="W33" si="4">AVERAGE(D33:T33)</f>
        <v>0.59999999999999987</v>
      </c>
    </row>
    <row r="34" spans="1:23">
      <c r="D34" s="8"/>
      <c r="E34" s="8"/>
      <c r="F34" s="8"/>
      <c r="G34" s="8"/>
      <c r="H34" s="8"/>
      <c r="I34" s="8"/>
      <c r="J34" s="8"/>
      <c r="K34" s="8"/>
      <c r="L34" s="8"/>
      <c r="M34" s="8"/>
      <c r="N34" s="8"/>
      <c r="O34" s="8"/>
      <c r="P34" s="8"/>
      <c r="Q34" s="8"/>
      <c r="R34" s="8"/>
      <c r="S34" s="8"/>
      <c r="T34" s="8"/>
      <c r="U34" s="8"/>
    </row>
    <row r="35" spans="1:23" s="7" customFormat="1">
      <c r="A35" s="315" t="s">
        <v>276</v>
      </c>
      <c r="J35" s="139"/>
      <c r="U35" s="54"/>
    </row>
    <row r="36" spans="1:23" s="7" customFormat="1">
      <c r="A36" s="250" t="s">
        <v>237</v>
      </c>
      <c r="U36" s="54"/>
    </row>
    <row r="37" spans="1:23">
      <c r="A37" s="1"/>
      <c r="W37" s="2"/>
    </row>
    <row r="38" spans="1:23">
      <c r="B38" s="140"/>
    </row>
    <row r="39" spans="1:23">
      <c r="B39" s="140"/>
    </row>
    <row r="57" spans="1:21">
      <c r="A57"/>
    </row>
    <row r="58" spans="1:21">
      <c r="D58" s="132"/>
      <c r="E58" s="132"/>
      <c r="F58" s="132"/>
      <c r="G58" s="132"/>
      <c r="H58" s="132"/>
      <c r="I58" s="132"/>
      <c r="J58" s="132"/>
      <c r="K58" s="132"/>
      <c r="L58" s="132"/>
      <c r="M58" s="132"/>
      <c r="N58" s="132"/>
      <c r="O58" s="132"/>
      <c r="P58" s="132"/>
      <c r="Q58" s="132"/>
      <c r="R58" s="132"/>
      <c r="S58" s="132"/>
      <c r="T58" s="132"/>
      <c r="U58" s="132"/>
    </row>
    <row r="61" spans="1:21">
      <c r="D61" s="4"/>
      <c r="E61" s="4"/>
      <c r="F61" s="4"/>
      <c r="G61" s="4"/>
      <c r="H61" s="4"/>
      <c r="I61" s="4"/>
      <c r="J61" s="4"/>
      <c r="K61" s="133"/>
      <c r="L61" s="132"/>
      <c r="M61" s="4"/>
      <c r="N61" s="4"/>
      <c r="O61" s="4"/>
      <c r="P61" s="4"/>
      <c r="Q61" s="4"/>
      <c r="R61" s="133"/>
      <c r="S61" s="133"/>
      <c r="T61" s="133"/>
      <c r="U61" s="133"/>
    </row>
  </sheetData>
  <mergeCells count="2">
    <mergeCell ref="A3:C3"/>
    <mergeCell ref="A16:C16"/>
  </mergeCells>
  <phoneticPr fontId="7" type="noConversion"/>
  <pageMargins left="0.7" right="0.7" top="0.75" bottom="0.75" header="0.3" footer="0.3"/>
  <pageSetup paperSize="9" orientation="portrait" r:id="rId1"/>
  <ignoredErrors>
    <ignoredError sqref="W4:W7 W32:W33 W22:W27 W17:W20 W13 W9:W12 W14:W16 W21 W28:W3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ED11-2C80-4760-B0EF-A0A197985EE7}">
  <sheetPr>
    <tabColor theme="8" tint="0.79998168889431442"/>
  </sheetPr>
  <dimension ref="A1:AG56"/>
  <sheetViews>
    <sheetView zoomScale="70" zoomScaleNormal="70" workbookViewId="0">
      <selection activeCell="V24" sqref="V24"/>
    </sheetView>
  </sheetViews>
  <sheetFormatPr defaultColWidth="30" defaultRowHeight="22.15"/>
  <cols>
    <col min="1" max="1" width="18.75" style="1" customWidth="1"/>
    <col min="2" max="2" width="9.3125" style="1" bestFit="1" customWidth="1"/>
    <col min="3" max="3" width="62.3125" style="1" bestFit="1" customWidth="1"/>
    <col min="4" max="5" width="9.3125" style="1" bestFit="1" customWidth="1"/>
    <col min="6" max="6" width="7.1875" style="1" bestFit="1" customWidth="1"/>
    <col min="7" max="7" width="8.9375" style="1" bestFit="1" customWidth="1"/>
    <col min="8" max="9" width="9.3125" style="1" bestFit="1" customWidth="1"/>
    <col min="10" max="10" width="8.6875" style="1" bestFit="1" customWidth="1"/>
    <col min="11" max="11" width="10.0625" style="1" bestFit="1" customWidth="1"/>
    <col min="12" max="12" width="8.9375" style="1" bestFit="1" customWidth="1"/>
    <col min="13" max="14" width="9.3125" style="1" bestFit="1" customWidth="1"/>
    <col min="15" max="15" width="8.9375" style="1" bestFit="1" customWidth="1"/>
    <col min="16" max="17" width="7.6875" style="1" bestFit="1" customWidth="1"/>
    <col min="18" max="18" width="8.9375" style="1" bestFit="1" customWidth="1"/>
    <col min="19" max="20" width="7.6875" style="1" bestFit="1" customWidth="1"/>
    <col min="21" max="21" width="8.625" style="1" customWidth="1"/>
    <col min="22" max="22" width="14.375" style="1" customWidth="1"/>
    <col min="23" max="25" width="30" style="1"/>
    <col min="26" max="30" width="12.125" style="20" customWidth="1"/>
    <col min="31" max="31" width="5.25" style="1" hidden="1" customWidth="1"/>
    <col min="32" max="32" width="6" style="1" hidden="1" customWidth="1"/>
    <col min="33" max="33" width="5.5" style="1" hidden="1" customWidth="1"/>
    <col min="34" max="16384" width="30" style="1"/>
  </cols>
  <sheetData>
    <row r="1" spans="1:30">
      <c r="A1" s="51" t="s">
        <v>0</v>
      </c>
    </row>
    <row r="2" spans="1:30">
      <c r="A2" s="51"/>
      <c r="Z2" s="20" t="s">
        <v>341</v>
      </c>
    </row>
    <row r="3" spans="1:30">
      <c r="A3" s="324">
        <v>45016</v>
      </c>
      <c r="B3" s="322"/>
      <c r="C3" s="322"/>
    </row>
    <row r="4" spans="1:30">
      <c r="A4" s="45" t="s">
        <v>118</v>
      </c>
      <c r="B4" s="3"/>
      <c r="C4" s="3"/>
      <c r="D4" s="43" t="s">
        <v>256</v>
      </c>
      <c r="E4" s="43" t="s">
        <v>257</v>
      </c>
      <c r="F4" s="43" t="s">
        <v>258</v>
      </c>
      <c r="G4" s="43" t="s">
        <v>259</v>
      </c>
      <c r="H4" s="43" t="s">
        <v>260</v>
      </c>
      <c r="I4" s="43" t="s">
        <v>272</v>
      </c>
      <c r="J4" s="43" t="s">
        <v>261</v>
      </c>
      <c r="K4" s="43" t="s">
        <v>262</v>
      </c>
      <c r="L4" s="43" t="s">
        <v>263</v>
      </c>
      <c r="M4" s="43" t="s">
        <v>264</v>
      </c>
      <c r="N4" s="43" t="s">
        <v>265</v>
      </c>
      <c r="O4" s="43" t="s">
        <v>266</v>
      </c>
      <c r="P4" s="43" t="s">
        <v>267</v>
      </c>
      <c r="Q4" s="43" t="s">
        <v>268</v>
      </c>
      <c r="R4" s="43" t="s">
        <v>269</v>
      </c>
      <c r="S4" s="43" t="s">
        <v>270</v>
      </c>
      <c r="T4" s="43" t="s">
        <v>271</v>
      </c>
      <c r="U4" s="9"/>
      <c r="V4" s="44" t="s">
        <v>88</v>
      </c>
      <c r="Z4" s="285"/>
      <c r="AA4" s="296">
        <v>44651</v>
      </c>
      <c r="AB4" s="296">
        <v>44651</v>
      </c>
      <c r="AC4" s="296">
        <v>45016</v>
      </c>
      <c r="AD4" s="297">
        <v>45016</v>
      </c>
    </row>
    <row r="5" spans="1:30" ht="28.5">
      <c r="A5" s="48" t="s">
        <v>60</v>
      </c>
      <c r="B5" s="48" t="s">
        <v>119</v>
      </c>
      <c r="C5" s="1" t="s">
        <v>339</v>
      </c>
      <c r="D5" s="64">
        <v>7228.6210000000001</v>
      </c>
      <c r="E5" s="64">
        <v>4492.5720000000001</v>
      </c>
      <c r="F5" s="64">
        <v>64.193749910160605</v>
      </c>
      <c r="G5" s="64">
        <v>3483.123</v>
      </c>
      <c r="H5" s="64">
        <v>7024.5200467688701</v>
      </c>
      <c r="I5" s="64">
        <v>2477.2620000000002</v>
      </c>
      <c r="J5" s="61">
        <v>4610.0720000000001</v>
      </c>
      <c r="K5" s="64">
        <v>16505.713</v>
      </c>
      <c r="L5" s="64">
        <v>9123.6664559577803</v>
      </c>
      <c r="M5" s="64">
        <v>2916.6750000000002</v>
      </c>
      <c r="N5" s="64">
        <v>6411.5529999999999</v>
      </c>
      <c r="O5" s="64">
        <v>1407.85635850481</v>
      </c>
      <c r="P5" s="64">
        <v>440.56900000000002</v>
      </c>
      <c r="Q5" s="64">
        <v>226.846</v>
      </c>
      <c r="R5" s="64">
        <v>1234.7270000000001</v>
      </c>
      <c r="S5" s="64">
        <v>350.62400000000002</v>
      </c>
      <c r="T5" s="64">
        <v>295.68962030920602</v>
      </c>
      <c r="U5" s="12"/>
      <c r="V5" s="12">
        <f>SUM(D5:T5)</f>
        <v>68294.283231450827</v>
      </c>
      <c r="Z5" s="286"/>
      <c r="AA5" s="298" t="s">
        <v>307</v>
      </c>
      <c r="AB5" s="299" t="s">
        <v>321</v>
      </c>
      <c r="AC5" s="298" t="s">
        <v>307</v>
      </c>
      <c r="AD5" s="300" t="s">
        <v>321</v>
      </c>
    </row>
    <row r="6" spans="1:30">
      <c r="A6" s="48" t="s">
        <v>120</v>
      </c>
      <c r="B6" s="48" t="s">
        <v>121</v>
      </c>
      <c r="C6" s="1" t="s">
        <v>331</v>
      </c>
      <c r="D6" s="64">
        <v>827.697</v>
      </c>
      <c r="E6" s="64">
        <v>623.70399999999995</v>
      </c>
      <c r="F6" s="64">
        <v>6.66643076509654</v>
      </c>
      <c r="G6" s="64">
        <v>286.22399999999999</v>
      </c>
      <c r="H6" s="64">
        <v>476.63881950311202</v>
      </c>
      <c r="I6" s="64">
        <v>115.34</v>
      </c>
      <c r="J6" s="64">
        <v>447.83699999999999</v>
      </c>
      <c r="K6" s="64">
        <v>1779.797</v>
      </c>
      <c r="L6" s="64">
        <v>752.832085796461</v>
      </c>
      <c r="M6" s="64">
        <v>175.25700000000001</v>
      </c>
      <c r="N6" s="64">
        <v>768.22745019056697</v>
      </c>
      <c r="O6" s="64">
        <v>163.685</v>
      </c>
      <c r="P6" s="64">
        <v>40.340000000000003</v>
      </c>
      <c r="Q6" s="64">
        <v>33.453000000000003</v>
      </c>
      <c r="R6" s="64">
        <v>139.505</v>
      </c>
      <c r="S6" s="64">
        <v>40.067</v>
      </c>
      <c r="T6" s="64">
        <v>38.375337915636599</v>
      </c>
      <c r="U6" s="12"/>
      <c r="V6" s="12">
        <f>SUM(D6:T6)</f>
        <v>6715.6461241708739</v>
      </c>
      <c r="Z6" s="286" t="s">
        <v>256</v>
      </c>
      <c r="AA6" s="287">
        <f>D24</f>
        <v>2.8660000000000001E-2</v>
      </c>
      <c r="AB6" s="287">
        <f>D23</f>
        <v>5.933999999999999E-2</v>
      </c>
      <c r="AC6" s="288"/>
      <c r="AD6" s="289"/>
    </row>
    <row r="7" spans="1:30">
      <c r="A7" s="48" t="s">
        <v>122</v>
      </c>
      <c r="B7" s="48" t="s">
        <v>123</v>
      </c>
      <c r="C7" s="1" t="s">
        <v>330</v>
      </c>
      <c r="D7" s="64">
        <v>212.32900000000001</v>
      </c>
      <c r="E7" s="64">
        <v>104.093</v>
      </c>
      <c r="F7" s="64">
        <v>2.79961926464832</v>
      </c>
      <c r="G7" s="64">
        <v>109.363</v>
      </c>
      <c r="H7" s="64">
        <v>231.23391443739499</v>
      </c>
      <c r="I7" s="64">
        <v>85.465000000000003</v>
      </c>
      <c r="J7" s="64">
        <v>79.254999999999995</v>
      </c>
      <c r="K7" s="64">
        <v>384.291</v>
      </c>
      <c r="L7" s="64">
        <v>173.59496025807999</v>
      </c>
      <c r="M7" s="64">
        <v>98.566999999999993</v>
      </c>
      <c r="N7" s="64">
        <v>177.84962462690001</v>
      </c>
      <c r="O7" s="64">
        <v>26.814</v>
      </c>
      <c r="P7" s="64">
        <v>16.913</v>
      </c>
      <c r="Q7" s="64">
        <v>7.3620000000000001</v>
      </c>
      <c r="R7" s="64">
        <v>43.752000000000002</v>
      </c>
      <c r="S7" s="64">
        <v>10.974</v>
      </c>
      <c r="T7" s="64">
        <v>10.894467222079101</v>
      </c>
      <c r="U7" s="12"/>
      <c r="V7" s="12">
        <f>SUM(D7:T7)</f>
        <v>1775.5505858091026</v>
      </c>
      <c r="Z7" s="286"/>
      <c r="AA7" s="288"/>
      <c r="AB7" s="288"/>
      <c r="AC7" s="287">
        <f>D12</f>
        <v>2.9373375641080099E-2</v>
      </c>
      <c r="AD7" s="289">
        <f>D11</f>
        <v>8.5129376681942898E-2</v>
      </c>
    </row>
    <row r="8" spans="1:30">
      <c r="A8" s="3"/>
      <c r="B8" s="3"/>
      <c r="E8" s="138"/>
      <c r="F8" s="138"/>
      <c r="G8" s="138"/>
      <c r="H8" s="138"/>
      <c r="I8" s="55"/>
      <c r="K8" s="138"/>
      <c r="L8" s="138"/>
      <c r="M8" s="138"/>
      <c r="N8" s="138"/>
      <c r="O8" s="138"/>
      <c r="Q8" s="138"/>
      <c r="R8" s="138"/>
      <c r="S8" s="138"/>
      <c r="T8" s="138"/>
      <c r="Z8" s="290"/>
      <c r="AA8" s="291"/>
      <c r="AB8" s="291"/>
      <c r="AC8" s="291"/>
      <c r="AD8" s="292"/>
    </row>
    <row r="9" spans="1:30">
      <c r="A9" s="45" t="s">
        <v>124</v>
      </c>
      <c r="B9" s="3"/>
      <c r="D9" s="138"/>
      <c r="E9" s="138"/>
      <c r="F9" s="138"/>
      <c r="G9" s="138"/>
      <c r="H9" s="138"/>
      <c r="I9" s="55"/>
      <c r="J9" s="136"/>
      <c r="K9" s="138"/>
      <c r="L9" s="138"/>
      <c r="M9" s="138"/>
      <c r="N9" s="138"/>
      <c r="O9" s="138"/>
      <c r="Q9" s="138"/>
      <c r="R9" s="138"/>
      <c r="S9" s="138"/>
      <c r="T9" s="138"/>
      <c r="V9" s="56" t="s">
        <v>132</v>
      </c>
      <c r="Z9" s="286" t="s">
        <v>257</v>
      </c>
      <c r="AA9" s="287">
        <f>E24</f>
        <v>2.0369999999999999E-2</v>
      </c>
      <c r="AB9" s="287">
        <f>E23</f>
        <v>7.5520000000000004E-2</v>
      </c>
      <c r="AC9" s="288"/>
      <c r="AD9" s="289"/>
    </row>
    <row r="10" spans="1:30">
      <c r="A10" s="48" t="s">
        <v>125</v>
      </c>
      <c r="B10" s="48" t="s">
        <v>126</v>
      </c>
      <c r="C10" s="1" t="s">
        <v>127</v>
      </c>
      <c r="D10" s="4">
        <v>0.114502752323023</v>
      </c>
      <c r="E10" s="4">
        <v>0.13883005102644999</v>
      </c>
      <c r="F10" s="4">
        <v>0.10384859545401599</v>
      </c>
      <c r="G10" s="4">
        <v>8.2174531304234702E-2</v>
      </c>
      <c r="H10" s="4">
        <v>6.7853578085004695E-2</v>
      </c>
      <c r="I10" s="4">
        <v>4.6559474474974903E-2</v>
      </c>
      <c r="J10" s="4">
        <v>9.7143168262881788E-2</v>
      </c>
      <c r="K10" s="4">
        <v>0.10782914982224601</v>
      </c>
      <c r="L10" s="4">
        <v>8.2514205164181481E-2</v>
      </c>
      <c r="M10" s="4">
        <v>6.0087942605878297E-2</v>
      </c>
      <c r="N10" s="4">
        <v>0.119819246630351</v>
      </c>
      <c r="O10" s="4">
        <v>0.11626541231368166</v>
      </c>
      <c r="P10" s="4">
        <v>9.15634100447376E-2</v>
      </c>
      <c r="Q10" s="4">
        <v>0.14747008984068499</v>
      </c>
      <c r="R10" s="4">
        <v>0.112984489688814</v>
      </c>
      <c r="S10" s="4">
        <v>0.11427340969243401</v>
      </c>
      <c r="T10" s="4">
        <v>0.12978249921491</v>
      </c>
      <c r="U10" s="4"/>
      <c r="V10" s="55">
        <f>AVERAGE(D10:T10)</f>
        <v>0.10197070623226494</v>
      </c>
      <c r="Z10" s="286"/>
      <c r="AA10" s="288"/>
      <c r="AB10" s="288"/>
      <c r="AC10" s="287">
        <f>E12</f>
        <v>2.3170023763670299E-2</v>
      </c>
      <c r="AD10" s="289">
        <f>E11</f>
        <v>0.11566002726277969</v>
      </c>
    </row>
    <row r="11" spans="1:30" s="7" customFormat="1">
      <c r="A11" s="135"/>
      <c r="B11" s="135"/>
      <c r="C11" s="7" t="s">
        <v>278</v>
      </c>
      <c r="D11" s="54">
        <f>D10-D12</f>
        <v>8.5129376681942898E-2</v>
      </c>
      <c r="E11" s="54">
        <f t="shared" ref="E11:T11" si="0">E10-E12</f>
        <v>0.11566002726277969</v>
      </c>
      <c r="F11" s="54">
        <f t="shared" si="0"/>
        <v>6.0236572966368897E-2</v>
      </c>
      <c r="G11" s="54">
        <f t="shared" si="0"/>
        <v>5.0776558852501E-2</v>
      </c>
      <c r="H11" s="54">
        <f t="shared" si="0"/>
        <v>3.4935469388915494E-2</v>
      </c>
      <c r="I11" s="54">
        <f t="shared" si="0"/>
        <v>1.20596870117902E-2</v>
      </c>
      <c r="J11" s="54">
        <f t="shared" si="0"/>
        <v>7.9951462797110295E-2</v>
      </c>
      <c r="K11" s="54">
        <f t="shared" si="0"/>
        <v>8.4546847506678055E-2</v>
      </c>
      <c r="L11" s="54">
        <f t="shared" si="0"/>
        <v>6.3487319306827286E-2</v>
      </c>
      <c r="M11" s="54">
        <f t="shared" si="0"/>
        <v>2.6293639161030995E-2</v>
      </c>
      <c r="N11" s="54">
        <f t="shared" si="0"/>
        <v>9.2080315886598291E-2</v>
      </c>
      <c r="O11" s="54">
        <f t="shared" si="0"/>
        <v>9.7219435188233061E-2</v>
      </c>
      <c r="P11" s="54">
        <f t="shared" si="0"/>
        <v>5.3174417628112702E-2</v>
      </c>
      <c r="Q11" s="54">
        <f t="shared" si="0"/>
        <v>0.11501635470759909</v>
      </c>
      <c r="R11" s="54">
        <f t="shared" si="0"/>
        <v>7.7549936139729908E-2</v>
      </c>
      <c r="S11" s="54">
        <f t="shared" si="0"/>
        <v>8.2974924705667502E-2</v>
      </c>
      <c r="T11" s="54">
        <f t="shared" si="0"/>
        <v>9.2938232545398208E-2</v>
      </c>
      <c r="U11" s="54"/>
      <c r="V11" s="137">
        <f>AVERAGE(D11:T11)</f>
        <v>7.2001798690428442E-2</v>
      </c>
      <c r="Z11" s="290"/>
      <c r="AA11" s="291"/>
      <c r="AB11" s="291"/>
      <c r="AC11" s="291"/>
      <c r="AD11" s="292"/>
    </row>
    <row r="12" spans="1:30">
      <c r="A12" s="48" t="s">
        <v>128</v>
      </c>
      <c r="B12" s="48" t="s">
        <v>129</v>
      </c>
      <c r="C12" s="1" t="s">
        <v>130</v>
      </c>
      <c r="D12" s="4">
        <v>2.9373375641080099E-2</v>
      </c>
      <c r="E12" s="4">
        <v>2.3170023763670299E-2</v>
      </c>
      <c r="F12" s="4">
        <v>4.3612022487647097E-2</v>
      </c>
      <c r="G12" s="4">
        <v>3.1397972451733702E-2</v>
      </c>
      <c r="H12" s="4">
        <v>3.2918108696089202E-2</v>
      </c>
      <c r="I12" s="4">
        <v>3.4499787463184703E-2</v>
      </c>
      <c r="J12" s="4">
        <v>1.7191705465771499E-2</v>
      </c>
      <c r="K12" s="4">
        <v>2.3282302315567948E-2</v>
      </c>
      <c r="L12" s="4">
        <v>1.9026885857354198E-2</v>
      </c>
      <c r="M12" s="4">
        <v>3.3794303444847303E-2</v>
      </c>
      <c r="N12" s="4">
        <v>2.77389307437527E-2</v>
      </c>
      <c r="O12" s="4">
        <v>1.9045977125448602E-2</v>
      </c>
      <c r="P12" s="4">
        <v>3.8388992416624898E-2</v>
      </c>
      <c r="Q12" s="4">
        <v>3.2453735133085901E-2</v>
      </c>
      <c r="R12" s="4">
        <v>3.5434553549084098E-2</v>
      </c>
      <c r="S12" s="4">
        <v>3.1298484986766503E-2</v>
      </c>
      <c r="T12" s="4">
        <v>3.6844266669511801E-2</v>
      </c>
      <c r="U12" s="4"/>
      <c r="V12" s="55">
        <f>AVERAGE(D12:T12)</f>
        <v>2.9968907541836506E-2</v>
      </c>
      <c r="Z12" s="286" t="s">
        <v>258</v>
      </c>
      <c r="AA12" s="287">
        <f>F24</f>
        <v>2.7050000000000001E-2</v>
      </c>
      <c r="AB12" s="287">
        <f>F23</f>
        <v>6.2689999999999996E-2</v>
      </c>
      <c r="AC12" s="288"/>
      <c r="AD12" s="289"/>
    </row>
    <row r="13" spans="1:30">
      <c r="A13" s="51"/>
      <c r="D13" s="5"/>
      <c r="E13" s="5"/>
      <c r="F13" s="5"/>
      <c r="G13" s="5"/>
      <c r="H13" s="5"/>
      <c r="I13" s="5"/>
      <c r="J13" s="5"/>
      <c r="K13" s="5"/>
      <c r="L13" s="5"/>
      <c r="M13" s="5"/>
      <c r="N13" s="5"/>
      <c r="O13" s="5"/>
      <c r="P13" s="5"/>
      <c r="Q13" s="5"/>
      <c r="R13" s="5"/>
      <c r="S13" s="5"/>
      <c r="T13" s="5"/>
      <c r="Z13" s="286"/>
      <c r="AA13" s="288"/>
      <c r="AB13" s="288"/>
      <c r="AC13" s="287">
        <f>F12</f>
        <v>4.3612022487647097E-2</v>
      </c>
      <c r="AD13" s="289">
        <f>F11</f>
        <v>6.0236572966368897E-2</v>
      </c>
    </row>
    <row r="14" spans="1:30">
      <c r="A14" s="51"/>
      <c r="D14" s="5"/>
      <c r="E14" s="5"/>
      <c r="F14" s="5"/>
      <c r="G14" s="5"/>
      <c r="H14" s="5"/>
      <c r="I14" s="5"/>
      <c r="J14" s="5"/>
      <c r="K14" s="5"/>
      <c r="L14" s="5"/>
      <c r="M14" s="5"/>
      <c r="N14" s="5"/>
      <c r="O14" s="5"/>
      <c r="P14" s="5"/>
      <c r="Q14" s="5"/>
      <c r="R14" s="5"/>
      <c r="S14" s="5"/>
      <c r="T14" s="5"/>
      <c r="Z14" s="290"/>
      <c r="AA14" s="291"/>
      <c r="AB14" s="291"/>
      <c r="AC14" s="291"/>
      <c r="AD14" s="292"/>
    </row>
    <row r="15" spans="1:30">
      <c r="A15" s="324">
        <v>44651</v>
      </c>
      <c r="B15" s="322"/>
      <c r="C15" s="322"/>
      <c r="D15" s="12"/>
      <c r="E15" s="12"/>
      <c r="F15" s="12"/>
      <c r="G15" s="12"/>
      <c r="H15" s="12"/>
      <c r="I15" s="12"/>
      <c r="J15" s="12"/>
      <c r="K15" s="12"/>
      <c r="L15" s="12"/>
      <c r="M15" s="12"/>
      <c r="N15" s="12"/>
      <c r="O15" s="12"/>
      <c r="P15" s="12"/>
      <c r="Q15" s="12"/>
      <c r="R15" s="12"/>
      <c r="S15" s="12"/>
      <c r="T15" s="12"/>
      <c r="Z15" s="286" t="s">
        <v>259</v>
      </c>
      <c r="AA15" s="287">
        <f>G24</f>
        <v>2.9499999999999998E-2</v>
      </c>
      <c r="AB15" s="287">
        <f>G23</f>
        <v>3.3030000000000004E-2</v>
      </c>
      <c r="AC15" s="288"/>
      <c r="AD15" s="289"/>
    </row>
    <row r="16" spans="1:30" s="3" customFormat="1">
      <c r="A16" s="45" t="s">
        <v>118</v>
      </c>
      <c r="D16" s="43" t="s">
        <v>256</v>
      </c>
      <c r="E16" s="43" t="s">
        <v>257</v>
      </c>
      <c r="F16" s="43" t="s">
        <v>258</v>
      </c>
      <c r="G16" s="43" t="s">
        <v>259</v>
      </c>
      <c r="H16" s="43" t="s">
        <v>260</v>
      </c>
      <c r="I16" s="43" t="s">
        <v>272</v>
      </c>
      <c r="J16" s="43" t="s">
        <v>261</v>
      </c>
      <c r="K16" s="43" t="s">
        <v>262</v>
      </c>
      <c r="L16" s="43" t="s">
        <v>263</v>
      </c>
      <c r="M16" s="43" t="s">
        <v>264</v>
      </c>
      <c r="N16" s="43" t="s">
        <v>265</v>
      </c>
      <c r="O16" s="43" t="s">
        <v>266</v>
      </c>
      <c r="P16" s="43" t="s">
        <v>267</v>
      </c>
      <c r="Q16" s="43" t="s">
        <v>268</v>
      </c>
      <c r="R16" s="43" t="s">
        <v>269</v>
      </c>
      <c r="S16" s="43" t="s">
        <v>270</v>
      </c>
      <c r="T16" s="43" t="s">
        <v>271</v>
      </c>
      <c r="U16" s="9"/>
      <c r="V16" s="44" t="s">
        <v>88</v>
      </c>
      <c r="Z16" s="286"/>
      <c r="AA16" s="288"/>
      <c r="AB16" s="288"/>
      <c r="AC16" s="287">
        <f>G12</f>
        <v>3.1397972451733702E-2</v>
      </c>
      <c r="AD16" s="289">
        <f>G11</f>
        <v>5.0776558852501E-2</v>
      </c>
    </row>
    <row r="17" spans="1:33">
      <c r="A17" s="48" t="s">
        <v>60</v>
      </c>
      <c r="B17" s="48" t="s">
        <v>119</v>
      </c>
      <c r="C17" s="1" t="s">
        <v>339</v>
      </c>
      <c r="D17" s="64">
        <v>6595.0514315445298</v>
      </c>
      <c r="E17" s="64">
        <v>4189.4430000000002</v>
      </c>
      <c r="F17" s="64">
        <v>36.741999999999997</v>
      </c>
      <c r="G17" s="64">
        <v>3169.681</v>
      </c>
      <c r="H17" s="64">
        <v>6348.3450000000003</v>
      </c>
      <c r="I17" s="64">
        <v>2494.4609999999998</v>
      </c>
      <c r="J17" s="64">
        <v>4134.07</v>
      </c>
      <c r="K17" s="64">
        <v>13840.647999999999</v>
      </c>
      <c r="L17" s="64">
        <v>8169.3621309481596</v>
      </c>
      <c r="M17" s="64">
        <v>2423.25</v>
      </c>
      <c r="N17" s="64">
        <v>5643.3010000000004</v>
      </c>
      <c r="O17" s="64">
        <v>1292.49791354489</v>
      </c>
      <c r="P17" s="64">
        <v>412.6</v>
      </c>
      <c r="Q17" s="64">
        <v>163.96199999999999</v>
      </c>
      <c r="R17" s="64">
        <v>1127.124</v>
      </c>
      <c r="S17" s="64">
        <v>292.67200000000003</v>
      </c>
      <c r="T17" s="64">
        <v>234.928039515949</v>
      </c>
      <c r="U17" s="12"/>
      <c r="V17" s="12">
        <f>SUM(D17:T17)</f>
        <v>60568.138515553532</v>
      </c>
      <c r="Z17" s="290"/>
      <c r="AA17" s="291"/>
      <c r="AB17" s="291"/>
      <c r="AC17" s="291"/>
      <c r="AD17" s="292"/>
    </row>
    <row r="18" spans="1:33">
      <c r="A18" s="48" t="s">
        <v>120</v>
      </c>
      <c r="B18" s="48" t="s">
        <v>121</v>
      </c>
      <c r="C18" s="1" t="s">
        <v>331</v>
      </c>
      <c r="D18" s="64">
        <v>580.35900000000004</v>
      </c>
      <c r="E18" s="64">
        <v>401.733</v>
      </c>
      <c r="F18" s="64">
        <v>3.2970000000000002</v>
      </c>
      <c r="G18" s="64">
        <v>200.101</v>
      </c>
      <c r="H18" s="64">
        <v>335.09699999999998</v>
      </c>
      <c r="I18" s="64">
        <v>102.3</v>
      </c>
      <c r="J18" s="64">
        <v>294.55799999999999</v>
      </c>
      <c r="K18" s="64">
        <v>1046.288</v>
      </c>
      <c r="L18" s="64">
        <v>477.38078141950302</v>
      </c>
      <c r="M18" s="64">
        <v>112.747</v>
      </c>
      <c r="N18" s="64">
        <v>497.64</v>
      </c>
      <c r="O18" s="64">
        <v>115.093</v>
      </c>
      <c r="P18" s="64">
        <v>32.683</v>
      </c>
      <c r="Q18" s="64">
        <v>16.11</v>
      </c>
      <c r="R18" s="64">
        <v>92.8</v>
      </c>
      <c r="S18" s="64">
        <v>30.395</v>
      </c>
      <c r="T18" s="64">
        <v>21.9427510203247</v>
      </c>
      <c r="U18" s="12"/>
      <c r="V18" s="12">
        <f t="shared" ref="V18:V19" si="1">SUM(D18:T18)</f>
        <v>4360.5245324398284</v>
      </c>
      <c r="W18" s="14"/>
      <c r="Z18" s="286" t="s">
        <v>260</v>
      </c>
      <c r="AA18" s="287">
        <f>H24</f>
        <v>3.08033867198798E-2</v>
      </c>
      <c r="AB18" s="287">
        <f>H23</f>
        <v>2.2320722539772003E-2</v>
      </c>
      <c r="AC18" s="288"/>
      <c r="AD18" s="289"/>
    </row>
    <row r="19" spans="1:33">
      <c r="A19" s="48" t="s">
        <v>122</v>
      </c>
      <c r="B19" s="48" t="s">
        <v>123</v>
      </c>
      <c r="C19" s="1" t="s">
        <v>330</v>
      </c>
      <c r="D19" s="64">
        <v>188.98599999999999</v>
      </c>
      <c r="E19" s="64">
        <v>85.320999999999998</v>
      </c>
      <c r="F19" s="64">
        <v>0.99399999999999999</v>
      </c>
      <c r="G19" s="64">
        <v>94.396000000000001</v>
      </c>
      <c r="H19" s="64">
        <v>194.303</v>
      </c>
      <c r="I19" s="64">
        <v>48.061</v>
      </c>
      <c r="J19" s="64">
        <v>59.534999999999997</v>
      </c>
      <c r="K19" s="64">
        <v>311.99099999999999</v>
      </c>
      <c r="L19" s="64">
        <v>113.98987901851601</v>
      </c>
      <c r="M19" s="64">
        <v>62.061</v>
      </c>
      <c r="N19" s="64">
        <v>158.114</v>
      </c>
      <c r="O19" s="64">
        <v>25.024999999999999</v>
      </c>
      <c r="P19" s="64">
        <v>13.552</v>
      </c>
      <c r="Q19" s="64">
        <v>5.2869999999999999</v>
      </c>
      <c r="R19" s="64">
        <v>36.110999999999997</v>
      </c>
      <c r="S19" s="64">
        <v>9.2055900485355995</v>
      </c>
      <c r="T19" s="64">
        <v>5.7948773164789298</v>
      </c>
      <c r="U19" s="12"/>
      <c r="V19" s="12">
        <f t="shared" si="1"/>
        <v>1412.7273463835306</v>
      </c>
      <c r="Z19" s="286"/>
      <c r="AA19" s="288"/>
      <c r="AB19" s="288"/>
      <c r="AC19" s="287">
        <f>H12</f>
        <v>3.2918108696089202E-2</v>
      </c>
      <c r="AD19" s="289">
        <f>H11</f>
        <v>3.4935469388915494E-2</v>
      </c>
    </row>
    <row r="20" spans="1:33">
      <c r="A20" s="3"/>
      <c r="B20" s="3"/>
      <c r="E20" s="138"/>
      <c r="F20" s="138"/>
      <c r="G20" s="138"/>
      <c r="H20" s="138"/>
      <c r="I20" s="55"/>
      <c r="J20" s="138"/>
      <c r="K20" s="138"/>
      <c r="L20" s="138"/>
      <c r="M20" s="138"/>
      <c r="N20" s="138"/>
      <c r="O20" s="138"/>
      <c r="Q20" s="138"/>
      <c r="R20" s="138"/>
      <c r="S20" s="138"/>
      <c r="T20" s="138"/>
      <c r="Z20" s="290"/>
      <c r="AA20" s="291"/>
      <c r="AB20" s="291"/>
      <c r="AC20" s="291"/>
      <c r="AD20" s="292"/>
    </row>
    <row r="21" spans="1:33">
      <c r="A21" s="45" t="s">
        <v>124</v>
      </c>
      <c r="B21" s="3"/>
      <c r="D21" s="138"/>
      <c r="E21" s="138"/>
      <c r="F21" s="138"/>
      <c r="G21" s="138"/>
      <c r="H21" s="138"/>
      <c r="I21" s="55"/>
      <c r="J21" s="55"/>
      <c r="K21" s="4"/>
      <c r="L21" s="4"/>
      <c r="M21" s="4"/>
      <c r="N21" s="4"/>
      <c r="O21" s="4"/>
      <c r="P21" s="4"/>
      <c r="Q21" s="4"/>
      <c r="R21" s="4"/>
      <c r="S21" s="4"/>
      <c r="T21" s="4"/>
      <c r="V21" s="56" t="s">
        <v>132</v>
      </c>
      <c r="Z21" s="286" t="s">
        <v>272</v>
      </c>
      <c r="AA21" s="287">
        <f>I24</f>
        <v>1.9269999999999999E-2</v>
      </c>
      <c r="AB21" s="287">
        <f>I23</f>
        <v>2.1739999999999999E-2</v>
      </c>
      <c r="AC21" s="288"/>
      <c r="AD21" s="289"/>
    </row>
    <row r="22" spans="1:33">
      <c r="A22" s="48" t="s">
        <v>125</v>
      </c>
      <c r="B22" s="48" t="s">
        <v>126</v>
      </c>
      <c r="C22" s="1" t="s">
        <v>127</v>
      </c>
      <c r="D22" s="55">
        <v>8.7999999999999995E-2</v>
      </c>
      <c r="E22" s="55">
        <v>9.5890000000000003E-2</v>
      </c>
      <c r="F22" s="55">
        <v>8.974E-2</v>
      </c>
      <c r="G22" s="55">
        <v>6.2530000000000002E-2</v>
      </c>
      <c r="H22" s="55">
        <v>5.3124109259651803E-2</v>
      </c>
      <c r="I22" s="55">
        <v>4.1009999999999998E-2</v>
      </c>
      <c r="J22" s="55">
        <v>7.1251333431702896E-2</v>
      </c>
      <c r="K22" s="55">
        <v>7.5595282167912198E-2</v>
      </c>
      <c r="L22" s="55">
        <v>5.8584697405026705E-2</v>
      </c>
      <c r="M22" s="55">
        <v>4.6530000000000002E-2</v>
      </c>
      <c r="N22" s="55">
        <v>8.8200000000000001E-2</v>
      </c>
      <c r="O22" s="55">
        <v>8.8950000000000001E-2</v>
      </c>
      <c r="P22" s="55">
        <v>7.9210000000000003E-2</v>
      </c>
      <c r="Q22" s="55">
        <v>9.8610000000000003E-2</v>
      </c>
      <c r="R22" s="55">
        <v>8.233E-2</v>
      </c>
      <c r="S22" s="55">
        <v>0.10385</v>
      </c>
      <c r="T22" s="55">
        <v>9.340200967724438E-2</v>
      </c>
      <c r="U22" s="4"/>
      <c r="V22" s="55">
        <f>AVERAGE(D22:T22)</f>
        <v>7.7459260702443411E-2</v>
      </c>
      <c r="W22" s="4"/>
      <c r="Z22" s="286"/>
      <c r="AA22" s="288"/>
      <c r="AB22" s="288"/>
      <c r="AC22" s="287">
        <f>I12</f>
        <v>3.4499787463184703E-2</v>
      </c>
      <c r="AD22" s="289">
        <f>I11</f>
        <v>1.20596870117902E-2</v>
      </c>
    </row>
    <row r="23" spans="1:33" s="7" customFormat="1">
      <c r="A23" s="135"/>
      <c r="B23" s="135"/>
      <c r="C23" s="7" t="s">
        <v>278</v>
      </c>
      <c r="D23" s="137">
        <f>D22-D24</f>
        <v>5.933999999999999E-2</v>
      </c>
      <c r="E23" s="137">
        <f t="shared" ref="E23:T23" si="2">E22-E24</f>
        <v>7.5520000000000004E-2</v>
      </c>
      <c r="F23" s="137">
        <f t="shared" si="2"/>
        <v>6.2689999999999996E-2</v>
      </c>
      <c r="G23" s="137">
        <f t="shared" si="2"/>
        <v>3.3030000000000004E-2</v>
      </c>
      <c r="H23" s="137">
        <f t="shared" si="2"/>
        <v>2.2320722539772003E-2</v>
      </c>
      <c r="I23" s="137">
        <f t="shared" si="2"/>
        <v>2.1739999999999999E-2</v>
      </c>
      <c r="J23" s="137">
        <f t="shared" si="2"/>
        <v>5.6850271040403279E-2</v>
      </c>
      <c r="K23" s="137">
        <f t="shared" si="2"/>
        <v>5.3053703512911096E-2</v>
      </c>
      <c r="L23" s="137">
        <f t="shared" si="2"/>
        <v>4.4595733396718705E-2</v>
      </c>
      <c r="M23" s="137">
        <f t="shared" si="2"/>
        <v>2.0920000000000001E-2</v>
      </c>
      <c r="N23" s="137">
        <f t="shared" si="2"/>
        <v>6.0199999999999997E-2</v>
      </c>
      <c r="O23" s="137">
        <f t="shared" si="2"/>
        <v>6.9609393165141198E-2</v>
      </c>
      <c r="P23" s="137">
        <f t="shared" si="2"/>
        <v>4.6370000000000001E-2</v>
      </c>
      <c r="Q23" s="137">
        <f t="shared" si="2"/>
        <v>6.6250000000000003E-2</v>
      </c>
      <c r="R23" s="137">
        <f t="shared" si="2"/>
        <v>5.0290000000000001E-2</v>
      </c>
      <c r="S23" s="137">
        <f t="shared" si="2"/>
        <v>7.2396456875786996E-2</v>
      </c>
      <c r="T23" s="137">
        <f t="shared" si="2"/>
        <v>6.873540398633228E-2</v>
      </c>
      <c r="U23" s="54"/>
      <c r="V23" s="137">
        <f>AVERAGE(D23:T23)</f>
        <v>5.199480497159209E-2</v>
      </c>
      <c r="W23" s="54"/>
      <c r="Z23" s="290"/>
      <c r="AA23" s="291"/>
      <c r="AB23" s="291"/>
      <c r="AC23" s="291"/>
      <c r="AD23" s="292"/>
    </row>
    <row r="24" spans="1:33">
      <c r="A24" s="48" t="s">
        <v>128</v>
      </c>
      <c r="B24" s="48" t="s">
        <v>129</v>
      </c>
      <c r="C24" s="1" t="s">
        <v>130</v>
      </c>
      <c r="D24" s="55">
        <v>2.8660000000000001E-2</v>
      </c>
      <c r="E24" s="55">
        <v>2.0369999999999999E-2</v>
      </c>
      <c r="F24" s="55">
        <v>2.7050000000000001E-2</v>
      </c>
      <c r="G24" s="55">
        <v>2.9499999999999998E-2</v>
      </c>
      <c r="H24" s="55">
        <v>3.08033867198798E-2</v>
      </c>
      <c r="I24" s="55">
        <v>1.9269999999999999E-2</v>
      </c>
      <c r="J24" s="55">
        <v>1.4401062391299615E-2</v>
      </c>
      <c r="K24" s="55">
        <v>2.2541578655001102E-2</v>
      </c>
      <c r="L24" s="55">
        <v>1.3988964008308E-2</v>
      </c>
      <c r="M24" s="55">
        <v>2.5610000000000001E-2</v>
      </c>
      <c r="N24" s="55">
        <v>2.8000000000000004E-2</v>
      </c>
      <c r="O24" s="55">
        <v>1.93406068348588E-2</v>
      </c>
      <c r="P24" s="55">
        <v>3.2840000000000001E-2</v>
      </c>
      <c r="Q24" s="55">
        <v>3.236E-2</v>
      </c>
      <c r="R24" s="55">
        <v>3.2039999999999999E-2</v>
      </c>
      <c r="S24" s="55">
        <v>3.1453543124213001E-2</v>
      </c>
      <c r="T24" s="55">
        <v>2.46666056909121E-2</v>
      </c>
      <c r="U24" s="4"/>
      <c r="V24" s="55">
        <f>AVERAGE(D24:T24)</f>
        <v>2.5464455730851321E-2</v>
      </c>
      <c r="W24" s="4"/>
      <c r="Z24" s="286" t="s">
        <v>261</v>
      </c>
      <c r="AA24" s="287">
        <f>J24</f>
        <v>1.4401062391299615E-2</v>
      </c>
      <c r="AB24" s="287">
        <f>J23</f>
        <v>5.6850271040403279E-2</v>
      </c>
      <c r="AC24" s="288"/>
      <c r="AD24" s="289"/>
    </row>
    <row r="25" spans="1:33">
      <c r="A25" s="3"/>
      <c r="B25" s="3"/>
      <c r="D25" s="136"/>
      <c r="E25" s="136"/>
      <c r="F25" s="136"/>
      <c r="G25" s="55"/>
      <c r="H25" s="55"/>
      <c r="I25" s="136"/>
      <c r="J25" s="136"/>
      <c r="K25" s="136"/>
      <c r="L25" s="136"/>
      <c r="M25" s="136"/>
      <c r="N25" s="136"/>
      <c r="O25" s="136"/>
      <c r="P25" s="136"/>
      <c r="Q25" s="55"/>
      <c r="R25" s="136"/>
      <c r="S25" s="136"/>
      <c r="T25" s="136"/>
      <c r="V25" s="55"/>
      <c r="Z25" s="286"/>
      <c r="AA25" s="288"/>
      <c r="AB25" s="288"/>
      <c r="AC25" s="287">
        <f>J12</f>
        <v>1.7191705465771499E-2</v>
      </c>
      <c r="AD25" s="289">
        <f>J11</f>
        <v>7.9951462797110295E-2</v>
      </c>
    </row>
    <row r="26" spans="1:33">
      <c r="A26" s="3"/>
      <c r="B26" s="3"/>
      <c r="C26" s="20"/>
      <c r="D26" s="242"/>
      <c r="E26" s="242"/>
      <c r="F26" s="242"/>
      <c r="G26" s="242"/>
      <c r="H26" s="242"/>
      <c r="I26" s="242"/>
      <c r="J26" s="242"/>
      <c r="K26" s="242"/>
      <c r="L26" s="242"/>
      <c r="M26" s="242"/>
      <c r="N26" s="242"/>
      <c r="O26" s="242"/>
      <c r="P26" s="242"/>
      <c r="Q26" s="242"/>
      <c r="R26" s="242"/>
      <c r="S26" s="242"/>
      <c r="T26" s="242"/>
      <c r="V26" s="55"/>
      <c r="Z26" s="290"/>
      <c r="AA26" s="291"/>
      <c r="AB26" s="291"/>
      <c r="AC26" s="291"/>
      <c r="AD26" s="292"/>
    </row>
    <row r="27" spans="1:33">
      <c r="A27" s="52"/>
      <c r="B27" s="3"/>
      <c r="D27" s="55"/>
      <c r="E27" s="55"/>
      <c r="F27" s="55"/>
      <c r="G27" s="55"/>
      <c r="H27" s="55"/>
      <c r="I27" s="140"/>
      <c r="J27" s="148"/>
      <c r="K27" s="148"/>
      <c r="L27" s="149"/>
      <c r="M27" s="148"/>
      <c r="N27" s="148"/>
      <c r="O27" s="149"/>
      <c r="P27" s="136"/>
      <c r="Q27" s="55"/>
      <c r="R27" s="55"/>
      <c r="S27" s="55"/>
      <c r="T27" s="55"/>
      <c r="V27" s="55"/>
      <c r="Z27" s="286" t="s">
        <v>262</v>
      </c>
      <c r="AA27" s="287">
        <f>K24</f>
        <v>2.2541578655001102E-2</v>
      </c>
      <c r="AB27" s="287">
        <f>K23</f>
        <v>5.3053703512911096E-2</v>
      </c>
      <c r="AC27" s="288"/>
      <c r="AD27" s="289"/>
    </row>
    <row r="28" spans="1:33">
      <c r="A28" s="7"/>
      <c r="B28" s="3"/>
      <c r="D28" s="55"/>
      <c r="E28" s="55"/>
      <c r="F28" s="55"/>
      <c r="G28" s="55"/>
      <c r="H28" s="136"/>
      <c r="I28" s="148"/>
      <c r="J28" s="148"/>
      <c r="K28" s="148"/>
      <c r="L28" s="149"/>
      <c r="M28" s="148"/>
      <c r="N28" s="148"/>
      <c r="O28" s="149"/>
      <c r="P28" s="136"/>
      <c r="Q28" s="55"/>
      <c r="R28" s="55"/>
      <c r="S28" s="55"/>
      <c r="T28" s="55"/>
      <c r="V28" s="55"/>
      <c r="Z28" s="286"/>
      <c r="AA28" s="288"/>
      <c r="AB28" s="288"/>
      <c r="AC28" s="287">
        <f>K12</f>
        <v>2.3282302315567948E-2</v>
      </c>
      <c r="AD28" s="289">
        <f>K11</f>
        <v>8.4546847506678055E-2</v>
      </c>
      <c r="AE28" s="190"/>
      <c r="AF28" s="198"/>
      <c r="AG28" s="199"/>
    </row>
    <row r="29" spans="1:33">
      <c r="D29" s="8"/>
      <c r="E29" s="8"/>
      <c r="F29" s="8"/>
      <c r="G29" s="8"/>
      <c r="H29" s="5"/>
      <c r="I29" s="5"/>
      <c r="J29" s="5"/>
      <c r="K29" s="5"/>
      <c r="L29" s="4"/>
      <c r="M29" s="5"/>
      <c r="N29" s="5"/>
      <c r="O29" s="4"/>
      <c r="P29" s="5"/>
      <c r="Q29" s="4"/>
      <c r="R29" s="4"/>
      <c r="S29" s="4"/>
      <c r="T29" s="4"/>
      <c r="Z29" s="290"/>
      <c r="AA29" s="291"/>
      <c r="AB29" s="291"/>
      <c r="AC29" s="291"/>
      <c r="AD29" s="292"/>
      <c r="AE29" s="192"/>
      <c r="AF29" s="193" t="s">
        <v>301</v>
      </c>
      <c r="AG29" s="196"/>
    </row>
    <row r="30" spans="1:33">
      <c r="D30" s="8"/>
      <c r="E30" s="8"/>
      <c r="F30" s="8"/>
      <c r="G30" s="8"/>
      <c r="H30" s="5"/>
      <c r="I30" s="5"/>
      <c r="J30" s="5"/>
      <c r="K30" s="5"/>
      <c r="L30" s="4"/>
      <c r="M30" s="5"/>
      <c r="N30" s="5"/>
      <c r="O30" s="4"/>
      <c r="P30" s="5"/>
      <c r="Q30" s="4"/>
      <c r="R30" s="4"/>
      <c r="S30" s="4"/>
      <c r="T30" s="4"/>
      <c r="Z30" s="286" t="s">
        <v>263</v>
      </c>
      <c r="AA30" s="287">
        <f>L24</f>
        <v>1.3988964008308E-2</v>
      </c>
      <c r="AB30" s="287">
        <f>L23</f>
        <v>4.4595733396718705E-2</v>
      </c>
      <c r="AC30" s="288"/>
      <c r="AD30" s="289"/>
      <c r="AE30" s="192" t="s">
        <v>256</v>
      </c>
      <c r="AF30" s="193">
        <v>0</v>
      </c>
      <c r="AG30" s="196">
        <v>1.5</v>
      </c>
    </row>
    <row r="31" spans="1:33">
      <c r="D31" s="8"/>
      <c r="E31" s="8"/>
      <c r="F31" s="8"/>
      <c r="G31" s="8"/>
      <c r="H31" s="5"/>
      <c r="I31" s="5"/>
      <c r="J31" s="5"/>
      <c r="K31" s="5"/>
      <c r="L31" s="4"/>
      <c r="M31" s="5"/>
      <c r="N31" s="5"/>
      <c r="O31" s="4"/>
      <c r="P31" s="5"/>
      <c r="Q31" s="4"/>
      <c r="R31" s="4"/>
      <c r="S31" s="4"/>
      <c r="T31" s="4"/>
      <c r="Z31" s="286"/>
      <c r="AA31" s="288"/>
      <c r="AB31" s="288"/>
      <c r="AC31" s="287">
        <f>L12</f>
        <v>1.9026885857354198E-2</v>
      </c>
      <c r="AD31" s="289">
        <f>L11</f>
        <v>6.3487319306827286E-2</v>
      </c>
      <c r="AE31" s="192" t="s">
        <v>257</v>
      </c>
      <c r="AF31" s="193">
        <v>0</v>
      </c>
      <c r="AG31" s="196">
        <v>4.5</v>
      </c>
    </row>
    <row r="32" spans="1:33">
      <c r="D32" s="8"/>
      <c r="E32" s="8"/>
      <c r="F32" s="8"/>
      <c r="G32" s="8"/>
      <c r="H32" s="5"/>
      <c r="I32" s="5"/>
      <c r="J32" s="5"/>
      <c r="K32" s="5"/>
      <c r="L32" s="4"/>
      <c r="M32" s="5"/>
      <c r="N32" s="5"/>
      <c r="O32" s="4"/>
      <c r="P32" s="5"/>
      <c r="Q32" s="4"/>
      <c r="Z32" s="290"/>
      <c r="AA32" s="291"/>
      <c r="AB32" s="291"/>
      <c r="AC32" s="291"/>
      <c r="AD32" s="292"/>
      <c r="AE32" s="192" t="s">
        <v>258</v>
      </c>
      <c r="AF32" s="193">
        <v>0</v>
      </c>
      <c r="AG32" s="196">
        <v>7.5</v>
      </c>
    </row>
    <row r="33" spans="4:33">
      <c r="D33" s="8"/>
      <c r="E33" s="8"/>
      <c r="F33" s="8"/>
      <c r="G33" s="8"/>
      <c r="H33" s="5"/>
      <c r="I33" s="5"/>
      <c r="J33" s="5"/>
      <c r="K33" s="5"/>
      <c r="L33" s="4"/>
      <c r="M33" s="5"/>
      <c r="N33" s="5"/>
      <c r="O33" s="4"/>
      <c r="P33" s="5"/>
      <c r="Q33" s="4"/>
      <c r="Z33" s="286" t="s">
        <v>264</v>
      </c>
      <c r="AA33" s="287">
        <f>M24</f>
        <v>2.5610000000000001E-2</v>
      </c>
      <c r="AB33" s="287">
        <f>M23</f>
        <v>2.0920000000000001E-2</v>
      </c>
      <c r="AC33" s="288"/>
      <c r="AD33" s="289"/>
      <c r="AE33" s="192" t="s">
        <v>259</v>
      </c>
      <c r="AF33" s="193">
        <v>0</v>
      </c>
      <c r="AG33" s="196">
        <v>10.5</v>
      </c>
    </row>
    <row r="34" spans="4:33">
      <c r="L34" s="4"/>
      <c r="O34" s="4"/>
      <c r="Q34" s="4"/>
      <c r="Z34" s="286"/>
      <c r="AA34" s="288"/>
      <c r="AB34" s="288"/>
      <c r="AC34" s="287">
        <f>M12</f>
        <v>3.3794303444847303E-2</v>
      </c>
      <c r="AD34" s="289">
        <f>M11</f>
        <v>2.6293639161030995E-2</v>
      </c>
      <c r="AE34" s="192" t="s">
        <v>260</v>
      </c>
      <c r="AF34" s="193">
        <v>0</v>
      </c>
      <c r="AG34" s="196">
        <v>13.5</v>
      </c>
    </row>
    <row r="35" spans="4:33">
      <c r="Z35" s="290"/>
      <c r="AA35" s="291"/>
      <c r="AB35" s="291"/>
      <c r="AC35" s="291"/>
      <c r="AD35" s="292"/>
      <c r="AE35" s="192" t="s">
        <v>272</v>
      </c>
      <c r="AF35" s="193">
        <v>0</v>
      </c>
      <c r="AG35" s="196">
        <v>16.5</v>
      </c>
    </row>
    <row r="36" spans="4:33">
      <c r="Z36" s="286" t="s">
        <v>265</v>
      </c>
      <c r="AA36" s="287">
        <f>N24</f>
        <v>2.8000000000000004E-2</v>
      </c>
      <c r="AB36" s="287">
        <f>N23</f>
        <v>6.0199999999999997E-2</v>
      </c>
      <c r="AC36" s="288"/>
      <c r="AD36" s="289"/>
      <c r="AE36" s="192" t="s">
        <v>261</v>
      </c>
      <c r="AF36" s="193">
        <v>0</v>
      </c>
      <c r="AG36" s="196">
        <v>19.5</v>
      </c>
    </row>
    <row r="37" spans="4:33">
      <c r="Z37" s="286"/>
      <c r="AA37" s="288"/>
      <c r="AB37" s="288"/>
      <c r="AC37" s="287">
        <f>N12</f>
        <v>2.77389307437527E-2</v>
      </c>
      <c r="AD37" s="289">
        <f>N11</f>
        <v>9.2080315886598291E-2</v>
      </c>
      <c r="AE37" s="192" t="s">
        <v>262</v>
      </c>
      <c r="AF37" s="193">
        <v>0</v>
      </c>
      <c r="AG37" s="196">
        <v>22.5</v>
      </c>
    </row>
    <row r="38" spans="4:33">
      <c r="Z38" s="290"/>
      <c r="AA38" s="291"/>
      <c r="AB38" s="291"/>
      <c r="AC38" s="291"/>
      <c r="AD38" s="292"/>
      <c r="AE38" s="192" t="s">
        <v>263</v>
      </c>
      <c r="AF38" s="193">
        <v>0</v>
      </c>
      <c r="AG38" s="196">
        <v>25.5</v>
      </c>
    </row>
    <row r="39" spans="4:33">
      <c r="Z39" s="286" t="s">
        <v>266</v>
      </c>
      <c r="AA39" s="287">
        <f>O24</f>
        <v>1.93406068348588E-2</v>
      </c>
      <c r="AB39" s="287">
        <f>O23</f>
        <v>6.9609393165141198E-2</v>
      </c>
      <c r="AC39" s="288"/>
      <c r="AD39" s="289"/>
      <c r="AE39" s="192" t="s">
        <v>264</v>
      </c>
      <c r="AF39" s="193">
        <v>0</v>
      </c>
      <c r="AG39" s="196">
        <v>28.5</v>
      </c>
    </row>
    <row r="40" spans="4:33">
      <c r="Z40" s="286"/>
      <c r="AA40" s="288"/>
      <c r="AB40" s="288"/>
      <c r="AC40" s="287">
        <f>O12</f>
        <v>1.9045977125448602E-2</v>
      </c>
      <c r="AD40" s="289">
        <f>O11</f>
        <v>9.7219435188233061E-2</v>
      </c>
      <c r="AE40" s="192" t="s">
        <v>265</v>
      </c>
      <c r="AF40" s="193">
        <v>0</v>
      </c>
      <c r="AG40" s="196">
        <v>31.5</v>
      </c>
    </row>
    <row r="41" spans="4:33">
      <c r="Z41" s="290"/>
      <c r="AA41" s="291"/>
      <c r="AB41" s="291"/>
      <c r="AC41" s="291"/>
      <c r="AD41" s="292"/>
      <c r="AE41" s="192" t="s">
        <v>266</v>
      </c>
      <c r="AF41" s="193">
        <v>0</v>
      </c>
      <c r="AG41" s="196">
        <v>34.5</v>
      </c>
    </row>
    <row r="42" spans="4:33">
      <c r="Z42" s="286" t="s">
        <v>267</v>
      </c>
      <c r="AA42" s="287">
        <f>P24</f>
        <v>3.2840000000000001E-2</v>
      </c>
      <c r="AB42" s="287">
        <f>P23</f>
        <v>4.6370000000000001E-2</v>
      </c>
      <c r="AC42" s="288"/>
      <c r="AD42" s="289"/>
      <c r="AE42" s="192" t="s">
        <v>267</v>
      </c>
      <c r="AF42" s="193">
        <v>0</v>
      </c>
      <c r="AG42" s="196">
        <v>37.5</v>
      </c>
    </row>
    <row r="43" spans="4:33">
      <c r="Z43" s="286"/>
      <c r="AA43" s="288"/>
      <c r="AB43" s="288"/>
      <c r="AC43" s="287">
        <f>P12</f>
        <v>3.8388992416624898E-2</v>
      </c>
      <c r="AD43" s="289">
        <f>P11</f>
        <v>5.3174417628112702E-2</v>
      </c>
      <c r="AE43" s="192" t="s">
        <v>268</v>
      </c>
      <c r="AF43" s="193">
        <v>0</v>
      </c>
      <c r="AG43" s="196">
        <v>40.5</v>
      </c>
    </row>
    <row r="44" spans="4:33">
      <c r="Z44" s="290"/>
      <c r="AA44" s="291"/>
      <c r="AB44" s="291"/>
      <c r="AC44" s="291"/>
      <c r="AD44" s="292"/>
      <c r="AE44" s="192" t="s">
        <v>269</v>
      </c>
      <c r="AF44" s="193">
        <v>0</v>
      </c>
      <c r="AG44" s="196">
        <v>43.5</v>
      </c>
    </row>
    <row r="45" spans="4:33">
      <c r="Z45" s="286" t="s">
        <v>268</v>
      </c>
      <c r="AA45" s="287">
        <f>Q24</f>
        <v>3.236E-2</v>
      </c>
      <c r="AB45" s="287">
        <f>Q23</f>
        <v>6.6250000000000003E-2</v>
      </c>
      <c r="AC45" s="288"/>
      <c r="AD45" s="289"/>
      <c r="AE45" s="192" t="s">
        <v>270</v>
      </c>
      <c r="AF45" s="193">
        <v>0</v>
      </c>
      <c r="AG45" s="196">
        <v>46.5</v>
      </c>
    </row>
    <row r="46" spans="4:33">
      <c r="Z46" s="286"/>
      <c r="AA46" s="288"/>
      <c r="AB46" s="288"/>
      <c r="AC46" s="287">
        <f>Q12</f>
        <v>3.2453735133085901E-2</v>
      </c>
      <c r="AD46" s="289">
        <f>Q11</f>
        <v>0.11501635470759909</v>
      </c>
      <c r="AE46" s="200" t="s">
        <v>271</v>
      </c>
      <c r="AF46" s="201">
        <v>0</v>
      </c>
      <c r="AG46" s="202">
        <v>49.5</v>
      </c>
    </row>
    <row r="47" spans="4:33">
      <c r="Z47" s="290"/>
      <c r="AA47" s="291"/>
      <c r="AB47" s="291"/>
      <c r="AC47" s="291"/>
      <c r="AD47" s="292"/>
    </row>
    <row r="48" spans="4:33">
      <c r="Z48" s="286" t="s">
        <v>269</v>
      </c>
      <c r="AA48" s="287">
        <f>R24</f>
        <v>3.2039999999999999E-2</v>
      </c>
      <c r="AB48" s="287">
        <f>R23</f>
        <v>5.0290000000000001E-2</v>
      </c>
      <c r="AC48" s="288"/>
      <c r="AD48" s="289"/>
    </row>
    <row r="49" spans="26:30">
      <c r="Z49" s="286"/>
      <c r="AA49" s="288"/>
      <c r="AB49" s="288"/>
      <c r="AC49" s="287">
        <f>R12</f>
        <v>3.5434553549084098E-2</v>
      </c>
      <c r="AD49" s="289">
        <f>R11</f>
        <v>7.7549936139729908E-2</v>
      </c>
    </row>
    <row r="50" spans="26:30">
      <c r="Z50" s="290"/>
      <c r="AA50" s="291"/>
      <c r="AB50" s="291"/>
      <c r="AC50" s="291"/>
      <c r="AD50" s="292"/>
    </row>
    <row r="51" spans="26:30">
      <c r="Z51" s="286" t="s">
        <v>270</v>
      </c>
      <c r="AA51" s="287">
        <f>S24</f>
        <v>3.1453543124213001E-2</v>
      </c>
      <c r="AB51" s="287">
        <f>S23</f>
        <v>7.2396456875786996E-2</v>
      </c>
      <c r="AC51" s="288"/>
      <c r="AD51" s="289"/>
    </row>
    <row r="52" spans="26:30">
      <c r="Z52" s="286"/>
      <c r="AA52" s="288"/>
      <c r="AB52" s="288"/>
      <c r="AC52" s="287">
        <f>S12</f>
        <v>3.1298484986766503E-2</v>
      </c>
      <c r="AD52" s="289">
        <f>S11</f>
        <v>8.2974924705667502E-2</v>
      </c>
    </row>
    <row r="53" spans="26:30">
      <c r="Z53" s="290"/>
      <c r="AA53" s="291"/>
      <c r="AB53" s="291"/>
      <c r="AC53" s="291"/>
      <c r="AD53" s="292"/>
    </row>
    <row r="54" spans="26:30">
      <c r="Z54" s="286" t="s">
        <v>271</v>
      </c>
      <c r="AA54" s="287">
        <f>T24</f>
        <v>2.46666056909121E-2</v>
      </c>
      <c r="AB54" s="287">
        <f>T23</f>
        <v>6.873540398633228E-2</v>
      </c>
      <c r="AC54" s="288"/>
      <c r="AD54" s="289"/>
    </row>
    <row r="55" spans="26:30">
      <c r="Z55" s="286"/>
      <c r="AA55" s="288"/>
      <c r="AB55" s="288"/>
      <c r="AC55" s="287">
        <f>T12</f>
        <v>3.6844266669511801E-2</v>
      </c>
      <c r="AD55" s="289">
        <f>T11</f>
        <v>9.2938232545398208E-2</v>
      </c>
    </row>
    <row r="56" spans="26:30">
      <c r="Z56" s="293"/>
      <c r="AA56" s="294"/>
      <c r="AB56" s="294"/>
      <c r="AC56" s="294"/>
      <c r="AD56" s="295"/>
    </row>
  </sheetData>
  <mergeCells count="2">
    <mergeCell ref="A15:C15"/>
    <mergeCell ref="A3:C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3517-0F4D-4888-A28F-1FC8F4F95B34}">
  <sheetPr>
    <tabColor theme="8" tint="0.79998168889431442"/>
  </sheetPr>
  <dimension ref="A1:AN76"/>
  <sheetViews>
    <sheetView zoomScale="70" zoomScaleNormal="70" workbookViewId="0">
      <selection activeCell="C23" sqref="C23"/>
    </sheetView>
  </sheetViews>
  <sheetFormatPr defaultColWidth="13.5" defaultRowHeight="22.15"/>
  <cols>
    <col min="1" max="1" width="12.875" style="20" customWidth="1"/>
    <col min="2" max="2" width="8.25" style="89" bestFit="1" customWidth="1"/>
    <col min="3" max="3" width="41.25" style="20" customWidth="1"/>
    <col min="4" max="20" width="7.5" style="20" bestFit="1" customWidth="1"/>
    <col min="21" max="21" width="9.5" style="20" customWidth="1"/>
    <col min="22" max="22" width="14.375" style="24" bestFit="1" customWidth="1"/>
    <col min="23" max="23" width="20.75" style="20" customWidth="1"/>
    <col min="24" max="24" width="14.625" style="20" customWidth="1"/>
    <col min="25" max="26" width="13.5" style="20"/>
    <col min="27" max="27" width="5.25" style="20" bestFit="1" customWidth="1"/>
    <col min="28" max="37" width="10" style="20" bestFit="1" customWidth="1"/>
    <col min="38" max="38" width="8.5" style="20" hidden="1" customWidth="1"/>
    <col min="39" max="39" width="6" style="20" hidden="1" customWidth="1"/>
    <col min="40" max="40" width="5.5" style="20" hidden="1" customWidth="1"/>
    <col min="41" max="41" width="13.5" style="20" customWidth="1"/>
    <col min="42" max="16384" width="13.5" style="20"/>
  </cols>
  <sheetData>
    <row r="1" spans="1:40">
      <c r="A1" s="51" t="s">
        <v>0</v>
      </c>
      <c r="AA1" s="20" t="s">
        <v>341</v>
      </c>
    </row>
    <row r="2" spans="1:40" s="22" customFormat="1">
      <c r="B2" s="19"/>
      <c r="V2" s="147"/>
    </row>
    <row r="3" spans="1:40" s="22" customFormat="1">
      <c r="A3" s="324">
        <v>45016</v>
      </c>
      <c r="B3" s="322"/>
      <c r="C3" s="322"/>
      <c r="V3" s="147"/>
      <c r="AA3" s="190"/>
      <c r="AB3" s="191">
        <v>44651</v>
      </c>
      <c r="AC3" s="191">
        <v>44651</v>
      </c>
      <c r="AD3" s="191">
        <v>44651</v>
      </c>
      <c r="AE3" s="191">
        <v>44651</v>
      </c>
      <c r="AF3" s="191">
        <v>44651</v>
      </c>
      <c r="AG3" s="191">
        <v>45016</v>
      </c>
      <c r="AH3" s="191">
        <v>45016</v>
      </c>
      <c r="AI3" s="191">
        <v>45016</v>
      </c>
      <c r="AJ3" s="191">
        <v>45016</v>
      </c>
      <c r="AK3" s="191">
        <v>45016</v>
      </c>
      <c r="AL3" s="190"/>
      <c r="AM3" s="198"/>
      <c r="AN3" s="199"/>
    </row>
    <row r="4" spans="1:40" s="22" customFormat="1">
      <c r="A4" s="46" t="s">
        <v>131</v>
      </c>
      <c r="B4" s="19"/>
      <c r="D4" s="65" t="s">
        <v>256</v>
      </c>
      <c r="E4" s="65" t="s">
        <v>257</v>
      </c>
      <c r="F4" s="65" t="s">
        <v>258</v>
      </c>
      <c r="G4" s="65" t="s">
        <v>259</v>
      </c>
      <c r="H4" s="65" t="s">
        <v>260</v>
      </c>
      <c r="I4" s="65" t="s">
        <v>247</v>
      </c>
      <c r="J4" s="65" t="s">
        <v>261</v>
      </c>
      <c r="K4" s="65" t="s">
        <v>262</v>
      </c>
      <c r="L4" s="65" t="s">
        <v>263</v>
      </c>
      <c r="M4" s="65" t="s">
        <v>264</v>
      </c>
      <c r="N4" s="65" t="s">
        <v>265</v>
      </c>
      <c r="O4" s="65" t="s">
        <v>266</v>
      </c>
      <c r="P4" s="65" t="s">
        <v>267</v>
      </c>
      <c r="Q4" s="65" t="s">
        <v>268</v>
      </c>
      <c r="R4" s="65" t="s">
        <v>269</v>
      </c>
      <c r="S4" s="65" t="s">
        <v>270</v>
      </c>
      <c r="T4" s="65" t="s">
        <v>271</v>
      </c>
      <c r="V4" s="44" t="s">
        <v>132</v>
      </c>
      <c r="AA4" s="192"/>
      <c r="AB4" s="193" t="s">
        <v>310</v>
      </c>
      <c r="AC4" s="193" t="s">
        <v>311</v>
      </c>
      <c r="AD4" s="193" t="s">
        <v>312</v>
      </c>
      <c r="AE4" s="193" t="s">
        <v>313</v>
      </c>
      <c r="AF4" s="193" t="s">
        <v>314</v>
      </c>
      <c r="AG4" s="193" t="s">
        <v>310</v>
      </c>
      <c r="AH4" s="193" t="s">
        <v>311</v>
      </c>
      <c r="AI4" s="193" t="s">
        <v>312</v>
      </c>
      <c r="AJ4" s="193" t="s">
        <v>313</v>
      </c>
      <c r="AK4" s="196" t="s">
        <v>314</v>
      </c>
      <c r="AL4" s="192"/>
      <c r="AM4" s="193" t="s">
        <v>301</v>
      </c>
      <c r="AN4" s="196"/>
    </row>
    <row r="5" spans="1:40">
      <c r="A5" s="69" t="s">
        <v>133</v>
      </c>
      <c r="B5" s="69" t="s">
        <v>134</v>
      </c>
      <c r="C5" s="20" t="s">
        <v>131</v>
      </c>
      <c r="D5" s="23">
        <v>11.3</v>
      </c>
      <c r="E5" s="67">
        <v>10.1</v>
      </c>
      <c r="F5" s="67">
        <v>6.4</v>
      </c>
      <c r="G5" s="67">
        <v>11.2</v>
      </c>
      <c r="H5" s="67">
        <v>13.7</v>
      </c>
      <c r="I5" s="67">
        <v>13.8</v>
      </c>
      <c r="J5" s="67">
        <v>10.5</v>
      </c>
      <c r="K5" s="67">
        <v>12.2</v>
      </c>
      <c r="L5" s="23">
        <v>13.7</v>
      </c>
      <c r="M5" s="23">
        <v>13.8</v>
      </c>
      <c r="N5" s="23">
        <v>13.6</v>
      </c>
      <c r="O5" s="23">
        <v>13.2</v>
      </c>
      <c r="P5" s="171" t="s">
        <v>18</v>
      </c>
      <c r="Q5" s="23">
        <v>10</v>
      </c>
      <c r="R5" s="67">
        <v>10.6</v>
      </c>
      <c r="S5" s="67">
        <v>20.3</v>
      </c>
      <c r="T5" s="20">
        <v>6.3</v>
      </c>
      <c r="U5" s="88"/>
      <c r="V5" s="26">
        <f>AVERAGE(D5:T5)</f>
        <v>11.918750000000001</v>
      </c>
      <c r="AA5" s="192" t="s">
        <v>256</v>
      </c>
      <c r="AB5" s="117">
        <f t="array" ref="AB5:AF5">TRANSPOSE(D22:D26)</f>
        <v>6.0183162616547499E-2</v>
      </c>
      <c r="AC5" s="117">
        <v>7.2292873224272802E-2</v>
      </c>
      <c r="AD5" s="117">
        <v>0.17509798383215799</v>
      </c>
      <c r="AE5" s="117">
        <v>0.49962998816083798</v>
      </c>
      <c r="AF5" s="117">
        <v>0.19279599216618401</v>
      </c>
      <c r="AG5" s="36"/>
      <c r="AH5" s="36"/>
      <c r="AI5" s="36"/>
      <c r="AJ5" s="36"/>
      <c r="AK5" s="303"/>
      <c r="AL5" s="192" t="s">
        <v>256</v>
      </c>
      <c r="AM5" s="193">
        <v>0</v>
      </c>
      <c r="AN5" s="196">
        <v>1.5</v>
      </c>
    </row>
    <row r="6" spans="1:40">
      <c r="C6" s="87"/>
      <c r="D6" s="23"/>
      <c r="E6" s="67"/>
      <c r="F6" s="67"/>
      <c r="G6" s="67"/>
      <c r="H6" s="67"/>
      <c r="I6" s="67"/>
      <c r="J6" s="67"/>
      <c r="K6" s="67"/>
      <c r="L6" s="23"/>
      <c r="M6" s="23"/>
      <c r="N6" s="23"/>
      <c r="O6" s="23"/>
      <c r="P6" s="23"/>
      <c r="Q6" s="23"/>
      <c r="R6" s="67"/>
      <c r="S6" s="67"/>
      <c r="U6" s="88"/>
      <c r="V6" s="26"/>
      <c r="AA6" s="192"/>
      <c r="AB6" s="36"/>
      <c r="AC6" s="36"/>
      <c r="AD6" s="36"/>
      <c r="AE6" s="36"/>
      <c r="AF6" s="36"/>
      <c r="AG6" s="117">
        <f t="array" ref="AG6:AK6">TRANSPOSE(D9:D13)</f>
        <v>6.7000000000000004E-2</v>
      </c>
      <c r="AH6" s="117">
        <v>4.8000000000000001E-2</v>
      </c>
      <c r="AI6" s="117">
        <v>0.21</v>
      </c>
      <c r="AJ6" s="117">
        <v>0.504</v>
      </c>
      <c r="AK6" s="303">
        <v>0.17100000000000001</v>
      </c>
      <c r="AL6" s="192" t="s">
        <v>257</v>
      </c>
      <c r="AM6" s="193">
        <v>0</v>
      </c>
      <c r="AN6" s="196">
        <v>4.5</v>
      </c>
    </row>
    <row r="7" spans="1:40">
      <c r="A7" s="46" t="s">
        <v>277</v>
      </c>
      <c r="V7" s="26"/>
      <c r="AA7" s="194"/>
      <c r="AB7" s="304"/>
      <c r="AC7" s="304"/>
      <c r="AD7" s="304"/>
      <c r="AE7" s="304"/>
      <c r="AF7" s="304"/>
      <c r="AG7" s="304"/>
      <c r="AH7" s="304"/>
      <c r="AI7" s="304"/>
      <c r="AJ7" s="304"/>
      <c r="AK7" s="305"/>
      <c r="AL7" s="192" t="s">
        <v>258</v>
      </c>
      <c r="AM7" s="193">
        <v>0</v>
      </c>
      <c r="AN7" s="196">
        <v>7.5</v>
      </c>
    </row>
    <row r="8" spans="1:40">
      <c r="A8" s="46" t="s">
        <v>135</v>
      </c>
      <c r="D8" s="65" t="s">
        <v>256</v>
      </c>
      <c r="E8" s="65" t="s">
        <v>257</v>
      </c>
      <c r="F8" s="65" t="s">
        <v>258</v>
      </c>
      <c r="G8" s="65" t="s">
        <v>259</v>
      </c>
      <c r="H8" s="65" t="s">
        <v>260</v>
      </c>
      <c r="I8" s="65" t="s">
        <v>247</v>
      </c>
      <c r="J8" s="65" t="s">
        <v>261</v>
      </c>
      <c r="K8" s="65" t="s">
        <v>262</v>
      </c>
      <c r="L8" s="65" t="s">
        <v>263</v>
      </c>
      <c r="M8" s="65" t="s">
        <v>264</v>
      </c>
      <c r="N8" s="65" t="s">
        <v>265</v>
      </c>
      <c r="O8" s="65" t="s">
        <v>266</v>
      </c>
      <c r="P8" s="65" t="s">
        <v>267</v>
      </c>
      <c r="Q8" s="65" t="s">
        <v>268</v>
      </c>
      <c r="R8" s="65" t="s">
        <v>269</v>
      </c>
      <c r="S8" s="65" t="s">
        <v>270</v>
      </c>
      <c r="T8" s="65" t="s">
        <v>271</v>
      </c>
      <c r="U8" s="17"/>
      <c r="V8" s="44" t="s">
        <v>132</v>
      </c>
      <c r="AA8" s="192" t="s">
        <v>257</v>
      </c>
      <c r="AB8" s="117">
        <f t="array" ref="AB8:AF8">TRANSPOSE(E22:E26)</f>
        <v>1.7500000000000002E-2</v>
      </c>
      <c r="AC8" s="117">
        <v>2.1099999999999997E-2</v>
      </c>
      <c r="AD8" s="117">
        <v>0.2666</v>
      </c>
      <c r="AE8" s="117">
        <v>0.54900000000000004</v>
      </c>
      <c r="AF8" s="117">
        <v>0.14580000000000001</v>
      </c>
      <c r="AG8" s="36"/>
      <c r="AH8" s="36"/>
      <c r="AI8" s="36"/>
      <c r="AJ8" s="36"/>
      <c r="AK8" s="303"/>
      <c r="AL8" s="192" t="s">
        <v>259</v>
      </c>
      <c r="AM8" s="193">
        <v>0</v>
      </c>
      <c r="AN8" s="196">
        <v>10.5</v>
      </c>
    </row>
    <row r="9" spans="1:40">
      <c r="A9" s="75" t="s">
        <v>136</v>
      </c>
      <c r="B9" s="69" t="s">
        <v>137</v>
      </c>
      <c r="C9" s="20" t="s">
        <v>138</v>
      </c>
      <c r="D9" s="72">
        <v>6.7000000000000004E-2</v>
      </c>
      <c r="E9" s="72">
        <v>1.4999999999999999E-2</v>
      </c>
      <c r="F9" s="72">
        <v>0</v>
      </c>
      <c r="G9" s="72">
        <v>1.7000000000000001E-2</v>
      </c>
      <c r="H9" s="72">
        <v>4.3999999999999997E-2</v>
      </c>
      <c r="I9" s="115">
        <v>6.2E-2</v>
      </c>
      <c r="J9" s="72">
        <v>0</v>
      </c>
      <c r="K9" s="72">
        <v>0.10299999999999999</v>
      </c>
      <c r="L9" s="72">
        <v>3.7999999999999999E-2</v>
      </c>
      <c r="M9" s="72">
        <v>7.1999999999999995E-2</v>
      </c>
      <c r="N9" s="72">
        <v>2.3E-2</v>
      </c>
      <c r="O9" s="72">
        <v>2E-3</v>
      </c>
      <c r="P9" s="302" t="s">
        <v>18</v>
      </c>
      <c r="Q9" s="72">
        <v>0</v>
      </c>
      <c r="R9" s="115">
        <v>2.5000000000000001E-2</v>
      </c>
      <c r="S9" s="115">
        <v>0</v>
      </c>
      <c r="T9" s="72">
        <v>7.0000000000000007E-2</v>
      </c>
      <c r="U9" s="72"/>
      <c r="V9" s="10">
        <f t="shared" ref="V9:V14" si="0">AVERAGE(D9:T9)</f>
        <v>3.3625000000000002E-2</v>
      </c>
      <c r="X9" s="115"/>
      <c r="AA9" s="192"/>
      <c r="AB9" s="36"/>
      <c r="AC9" s="36"/>
      <c r="AD9" s="36"/>
      <c r="AE9" s="36"/>
      <c r="AF9" s="36"/>
      <c r="AG9" s="117">
        <f t="array" ref="AG9:AK9">TRANSPOSE(E9:E13)</f>
        <v>1.4999999999999999E-2</v>
      </c>
      <c r="AH9" s="117">
        <v>7.5999999999999998E-2</v>
      </c>
      <c r="AI9" s="117">
        <v>0.29699999999999999</v>
      </c>
      <c r="AJ9" s="117">
        <v>0.45800000000000002</v>
      </c>
      <c r="AK9" s="303">
        <v>0.154</v>
      </c>
      <c r="AL9" s="192" t="s">
        <v>260</v>
      </c>
      <c r="AM9" s="193">
        <v>0</v>
      </c>
      <c r="AN9" s="196">
        <v>13.5</v>
      </c>
    </row>
    <row r="10" spans="1:40">
      <c r="A10" s="75" t="s">
        <v>139</v>
      </c>
      <c r="B10" s="69" t="s">
        <v>140</v>
      </c>
      <c r="C10" s="20" t="s">
        <v>141</v>
      </c>
      <c r="D10" s="72">
        <v>4.8000000000000001E-2</v>
      </c>
      <c r="E10" s="72">
        <v>7.5999999999999998E-2</v>
      </c>
      <c r="F10" s="72">
        <v>2E-3</v>
      </c>
      <c r="G10" s="72">
        <v>8.0000000000000002E-3</v>
      </c>
      <c r="H10" s="72">
        <v>7.0000000000000001E-3</v>
      </c>
      <c r="I10" s="115">
        <v>0.03</v>
      </c>
      <c r="J10" s="72">
        <v>1E-3</v>
      </c>
      <c r="K10" s="72">
        <v>5.2999999999999999E-2</v>
      </c>
      <c r="L10" s="72">
        <v>0.114</v>
      </c>
      <c r="M10" s="72">
        <v>2.3E-2</v>
      </c>
      <c r="N10" s="72">
        <v>0</v>
      </c>
      <c r="O10" s="72">
        <v>2E-3</v>
      </c>
      <c r="P10" s="302" t="s">
        <v>18</v>
      </c>
      <c r="Q10" s="72">
        <v>9.0999999999999998E-2</v>
      </c>
      <c r="R10" s="115">
        <v>0</v>
      </c>
      <c r="S10" s="115">
        <v>0</v>
      </c>
      <c r="T10" s="72">
        <v>0.26</v>
      </c>
      <c r="U10" s="72"/>
      <c r="V10" s="10">
        <f t="shared" si="0"/>
        <v>4.4687500000000005E-2</v>
      </c>
      <c r="X10" s="115"/>
      <c r="AA10" s="194"/>
      <c r="AB10" s="304"/>
      <c r="AC10" s="304"/>
      <c r="AD10" s="304"/>
      <c r="AE10" s="304"/>
      <c r="AF10" s="304"/>
      <c r="AG10" s="304"/>
      <c r="AH10" s="304"/>
      <c r="AI10" s="304"/>
      <c r="AJ10" s="304"/>
      <c r="AK10" s="305"/>
      <c r="AL10" s="192" t="s">
        <v>247</v>
      </c>
      <c r="AM10" s="193">
        <v>0</v>
      </c>
      <c r="AN10" s="196">
        <v>16.5</v>
      </c>
    </row>
    <row r="11" spans="1:40">
      <c r="A11" s="75" t="s">
        <v>142</v>
      </c>
      <c r="B11" s="69" t="s">
        <v>143</v>
      </c>
      <c r="C11" s="20" t="s">
        <v>144</v>
      </c>
      <c r="D11" s="72">
        <v>0.21</v>
      </c>
      <c r="E11" s="72">
        <v>0.29699999999999999</v>
      </c>
      <c r="F11" s="72">
        <v>0.47099999999999997</v>
      </c>
      <c r="G11" s="72">
        <v>0.16400000000000001</v>
      </c>
      <c r="H11" s="72">
        <v>0.17899999999999999</v>
      </c>
      <c r="I11" s="115">
        <v>0.14000000000000001</v>
      </c>
      <c r="J11" s="72">
        <v>0.26800000000000002</v>
      </c>
      <c r="K11" s="72">
        <v>0.21199999999999999</v>
      </c>
      <c r="L11" s="72">
        <v>0.124</v>
      </c>
      <c r="M11" s="72">
        <v>0.14599999999999999</v>
      </c>
      <c r="N11" s="72">
        <v>0.16</v>
      </c>
      <c r="O11" s="72">
        <v>0.218</v>
      </c>
      <c r="P11" s="302" t="s">
        <v>18</v>
      </c>
      <c r="Q11" s="72">
        <v>0</v>
      </c>
      <c r="R11" s="115">
        <v>9.7000000000000003E-2</v>
      </c>
      <c r="S11" s="115">
        <v>8.3000000000000004E-2</v>
      </c>
      <c r="T11" s="72">
        <v>0</v>
      </c>
      <c r="U11" s="72"/>
      <c r="V11" s="10">
        <f t="shared" si="0"/>
        <v>0.17306250000000001</v>
      </c>
      <c r="X11" s="115"/>
      <c r="AA11" s="192" t="s">
        <v>258</v>
      </c>
      <c r="AB11" s="117">
        <f t="array" ref="AB11:AF11">TRANSPOSE(F22:F26)</f>
        <v>2.8920742533310702E-3</v>
      </c>
      <c r="AC11" s="117">
        <v>9.9169721050407098E-2</v>
      </c>
      <c r="AD11" s="117">
        <v>3.4694469519536096E-18</v>
      </c>
      <c r="AE11" s="117">
        <v>0.89784149225199816</v>
      </c>
      <c r="AF11" s="117">
        <v>9.6712444264127797E-5</v>
      </c>
      <c r="AG11" s="36"/>
      <c r="AH11" s="36"/>
      <c r="AI11" s="36"/>
      <c r="AJ11" s="36"/>
      <c r="AK11" s="303"/>
      <c r="AL11" s="192" t="s">
        <v>261</v>
      </c>
      <c r="AM11" s="193">
        <v>0</v>
      </c>
      <c r="AN11" s="196">
        <v>19.5</v>
      </c>
    </row>
    <row r="12" spans="1:40">
      <c r="A12" s="75" t="s">
        <v>145</v>
      </c>
      <c r="B12" s="69" t="s">
        <v>146</v>
      </c>
      <c r="C12" s="20" t="s">
        <v>147</v>
      </c>
      <c r="D12" s="72">
        <v>0.504</v>
      </c>
      <c r="E12" s="72">
        <v>0.45800000000000002</v>
      </c>
      <c r="F12" s="72">
        <v>0.52800000000000002</v>
      </c>
      <c r="G12" s="72">
        <v>0.70799999999999996</v>
      </c>
      <c r="H12" s="72">
        <v>0.53900000000000003</v>
      </c>
      <c r="I12" s="115">
        <v>0.55600000000000005</v>
      </c>
      <c r="J12" s="72">
        <v>0.61299999999999999</v>
      </c>
      <c r="K12" s="72">
        <v>0.42899999999999999</v>
      </c>
      <c r="L12" s="72">
        <v>0.54800000000000004</v>
      </c>
      <c r="M12" s="72">
        <v>0.50800000000000001</v>
      </c>
      <c r="N12" s="72">
        <v>0.67300000000000004</v>
      </c>
      <c r="O12" s="72">
        <v>0.57999999999999996</v>
      </c>
      <c r="P12" s="302" t="s">
        <v>18</v>
      </c>
      <c r="Q12" s="72">
        <v>0.90800000000000003</v>
      </c>
      <c r="R12" s="115">
        <v>0.877</v>
      </c>
      <c r="S12" s="115">
        <v>0.16600000000000001</v>
      </c>
      <c r="T12" s="72">
        <v>0.67</v>
      </c>
      <c r="U12" s="72"/>
      <c r="V12" s="10">
        <f t="shared" si="0"/>
        <v>0.57906250000000004</v>
      </c>
      <c r="X12" s="115"/>
      <c r="AA12" s="192"/>
      <c r="AB12" s="36"/>
      <c r="AC12" s="36"/>
      <c r="AD12" s="36"/>
      <c r="AE12" s="36"/>
      <c r="AF12" s="36"/>
      <c r="AG12" s="117">
        <f t="array" ref="AG12:AK12">TRANSPOSE(F9:F13)</f>
        <v>0</v>
      </c>
      <c r="AH12" s="117">
        <v>2E-3</v>
      </c>
      <c r="AI12" s="117">
        <v>0.47099999999999997</v>
      </c>
      <c r="AJ12" s="117">
        <v>0.52800000000000002</v>
      </c>
      <c r="AK12" s="303">
        <v>0</v>
      </c>
      <c r="AL12" s="192" t="s">
        <v>262</v>
      </c>
      <c r="AM12" s="193">
        <v>0</v>
      </c>
      <c r="AN12" s="196">
        <v>22.5</v>
      </c>
    </row>
    <row r="13" spans="1:40">
      <c r="A13" s="75" t="s">
        <v>148</v>
      </c>
      <c r="B13" s="69" t="s">
        <v>149</v>
      </c>
      <c r="C13" s="20" t="s">
        <v>150</v>
      </c>
      <c r="D13" s="72">
        <v>0.17100000000000001</v>
      </c>
      <c r="E13" s="72">
        <v>0.154</v>
      </c>
      <c r="F13" s="72">
        <v>0</v>
      </c>
      <c r="G13" s="72">
        <v>0.104</v>
      </c>
      <c r="H13" s="72">
        <v>0.23200000000000001</v>
      </c>
      <c r="I13" s="115">
        <v>0.21199999999999999</v>
      </c>
      <c r="J13" s="72">
        <v>0.11799999999999999</v>
      </c>
      <c r="K13" s="72">
        <v>0.20399999999999999</v>
      </c>
      <c r="L13" s="72">
        <v>0.17699999999999999</v>
      </c>
      <c r="M13" s="72">
        <v>0.252</v>
      </c>
      <c r="N13" s="72">
        <v>0.14499999999999999</v>
      </c>
      <c r="O13" s="72">
        <v>0.19800000000000001</v>
      </c>
      <c r="P13" s="302" t="s">
        <v>18</v>
      </c>
      <c r="Q13" s="72">
        <v>1E-3</v>
      </c>
      <c r="R13" s="115">
        <v>2E-3</v>
      </c>
      <c r="S13" s="115">
        <v>0.751</v>
      </c>
      <c r="T13" s="72">
        <v>0</v>
      </c>
      <c r="U13" s="72"/>
      <c r="V13" s="10">
        <f t="shared" si="0"/>
        <v>0.17006250000000001</v>
      </c>
      <c r="X13" s="115"/>
      <c r="AA13" s="194"/>
      <c r="AB13" s="304"/>
      <c r="AC13" s="304"/>
      <c r="AD13" s="304"/>
      <c r="AE13" s="304"/>
      <c r="AF13" s="304"/>
      <c r="AG13" s="304"/>
      <c r="AH13" s="304"/>
      <c r="AI13" s="304"/>
      <c r="AJ13" s="304"/>
      <c r="AK13" s="305"/>
      <c r="AL13" s="192" t="s">
        <v>263</v>
      </c>
      <c r="AM13" s="193">
        <v>0</v>
      </c>
      <c r="AN13" s="196">
        <v>25.5</v>
      </c>
    </row>
    <row r="14" spans="1:40">
      <c r="D14" s="72">
        <f>ROUND(SUM(D9:D13),2)</f>
        <v>1</v>
      </c>
      <c r="E14" s="72">
        <f t="shared" ref="E14:T14" si="1">ROUND(SUM(E9:E13),2)</f>
        <v>1</v>
      </c>
      <c r="F14" s="72">
        <f t="shared" si="1"/>
        <v>1</v>
      </c>
      <c r="G14" s="72">
        <f t="shared" si="1"/>
        <v>1</v>
      </c>
      <c r="H14" s="72">
        <f t="shared" si="1"/>
        <v>1</v>
      </c>
      <c r="I14" s="72">
        <f t="shared" si="1"/>
        <v>1</v>
      </c>
      <c r="J14" s="72">
        <f t="shared" si="1"/>
        <v>1</v>
      </c>
      <c r="K14" s="72">
        <f t="shared" si="1"/>
        <v>1</v>
      </c>
      <c r="L14" s="72">
        <f t="shared" si="1"/>
        <v>1</v>
      </c>
      <c r="M14" s="72">
        <f t="shared" si="1"/>
        <v>1</v>
      </c>
      <c r="N14" s="72">
        <f t="shared" si="1"/>
        <v>1</v>
      </c>
      <c r="O14" s="72">
        <f t="shared" si="1"/>
        <v>1</v>
      </c>
      <c r="P14" s="302" t="s">
        <v>18</v>
      </c>
      <c r="Q14" s="72">
        <f t="shared" si="1"/>
        <v>1</v>
      </c>
      <c r="R14" s="72">
        <f t="shared" si="1"/>
        <v>1</v>
      </c>
      <c r="S14" s="72">
        <f t="shared" si="1"/>
        <v>1</v>
      </c>
      <c r="T14" s="72">
        <f t="shared" si="1"/>
        <v>1</v>
      </c>
      <c r="U14" s="72"/>
      <c r="V14" s="10">
        <f t="shared" si="0"/>
        <v>1</v>
      </c>
      <c r="AA14" s="192" t="s">
        <v>259</v>
      </c>
      <c r="AB14" s="117">
        <f t="array" ref="AB14:AF14">TRANSPOSE(G22:G26)</f>
        <v>0.19059999999999999</v>
      </c>
      <c r="AC14" s="117">
        <v>9.2999999999999992E-3</v>
      </c>
      <c r="AD14" s="117">
        <v>0.17449999999999999</v>
      </c>
      <c r="AE14" s="117">
        <v>0.52380000000000004</v>
      </c>
      <c r="AF14" s="117">
        <v>0.1018</v>
      </c>
      <c r="AG14" s="36"/>
      <c r="AH14" s="36"/>
      <c r="AI14" s="36"/>
      <c r="AJ14" s="36"/>
      <c r="AK14" s="303"/>
      <c r="AL14" s="192" t="s">
        <v>264</v>
      </c>
      <c r="AM14" s="193">
        <v>0</v>
      </c>
      <c r="AN14" s="196">
        <v>28.5</v>
      </c>
    </row>
    <row r="15" spans="1:40">
      <c r="D15" s="72"/>
      <c r="E15" s="72"/>
      <c r="F15" s="72"/>
      <c r="G15" s="72"/>
      <c r="H15" s="72"/>
      <c r="I15" s="72"/>
      <c r="J15" s="72"/>
      <c r="K15" s="72"/>
      <c r="L15" s="72"/>
      <c r="M15" s="72"/>
      <c r="N15" s="72"/>
      <c r="O15" s="72"/>
      <c r="P15" s="23"/>
      <c r="Q15" s="72"/>
      <c r="R15" s="115"/>
      <c r="S15" s="115"/>
      <c r="T15" s="115"/>
      <c r="U15" s="72"/>
      <c r="V15" s="10"/>
      <c r="AA15" s="192"/>
      <c r="AB15" s="36"/>
      <c r="AC15" s="36"/>
      <c r="AD15" s="36"/>
      <c r="AE15" s="36"/>
      <c r="AF15" s="36"/>
      <c r="AG15" s="117">
        <f t="array" ref="AG15:AK15">TRANSPOSE(G9:G13)</f>
        <v>1.7000000000000001E-2</v>
      </c>
      <c r="AH15" s="117">
        <v>8.0000000000000002E-3</v>
      </c>
      <c r="AI15" s="117">
        <v>0.16400000000000001</v>
      </c>
      <c r="AJ15" s="117">
        <v>0.70799999999999996</v>
      </c>
      <c r="AK15" s="303">
        <v>0.104</v>
      </c>
      <c r="AL15" s="192" t="s">
        <v>265</v>
      </c>
      <c r="AM15" s="193">
        <v>0</v>
      </c>
      <c r="AN15" s="196">
        <v>31.5</v>
      </c>
    </row>
    <row r="16" spans="1:40">
      <c r="A16" s="324">
        <v>44651</v>
      </c>
      <c r="B16" s="322"/>
      <c r="C16" s="322"/>
      <c r="D16" s="72"/>
      <c r="E16" s="72"/>
      <c r="F16" s="72"/>
      <c r="G16" s="72"/>
      <c r="H16" s="72"/>
      <c r="J16" s="72"/>
      <c r="K16" s="72"/>
      <c r="L16" s="72"/>
      <c r="M16" s="72"/>
      <c r="N16" s="72"/>
      <c r="O16" s="72"/>
      <c r="P16" s="72"/>
      <c r="Q16" s="72"/>
      <c r="R16" s="72"/>
      <c r="S16" s="72"/>
      <c r="T16" s="72"/>
      <c r="U16" s="72"/>
      <c r="V16" s="26"/>
      <c r="AA16" s="194"/>
      <c r="AB16" s="304"/>
      <c r="AC16" s="304"/>
      <c r="AD16" s="304"/>
      <c r="AE16" s="304"/>
      <c r="AF16" s="304"/>
      <c r="AG16" s="304"/>
      <c r="AH16" s="304"/>
      <c r="AI16" s="304"/>
      <c r="AJ16" s="304"/>
      <c r="AK16" s="305"/>
      <c r="AL16" s="192" t="s">
        <v>266</v>
      </c>
      <c r="AM16" s="193">
        <v>0</v>
      </c>
      <c r="AN16" s="196">
        <v>34.5</v>
      </c>
    </row>
    <row r="17" spans="1:40" s="22" customFormat="1">
      <c r="A17" s="46" t="s">
        <v>131</v>
      </c>
      <c r="B17" s="19"/>
      <c r="D17" s="65" t="s">
        <v>256</v>
      </c>
      <c r="E17" s="65" t="s">
        <v>257</v>
      </c>
      <c r="F17" s="65" t="s">
        <v>258</v>
      </c>
      <c r="G17" s="65" t="s">
        <v>259</v>
      </c>
      <c r="H17" s="65" t="s">
        <v>260</v>
      </c>
      <c r="I17" s="65" t="s">
        <v>272</v>
      </c>
      <c r="J17" s="65" t="s">
        <v>261</v>
      </c>
      <c r="K17" s="65" t="s">
        <v>262</v>
      </c>
      <c r="L17" s="65" t="s">
        <v>263</v>
      </c>
      <c r="M17" s="65" t="s">
        <v>264</v>
      </c>
      <c r="N17" s="65" t="s">
        <v>265</v>
      </c>
      <c r="O17" s="65" t="s">
        <v>266</v>
      </c>
      <c r="P17" s="65" t="s">
        <v>267</v>
      </c>
      <c r="Q17" s="65" t="s">
        <v>268</v>
      </c>
      <c r="R17" s="65" t="s">
        <v>269</v>
      </c>
      <c r="S17" s="65" t="s">
        <v>270</v>
      </c>
      <c r="T17" s="65" t="s">
        <v>271</v>
      </c>
      <c r="V17" s="44" t="s">
        <v>132</v>
      </c>
      <c r="AA17" s="192" t="s">
        <v>260</v>
      </c>
      <c r="AB17" s="117">
        <f t="array" ref="AB17:AF17">TRANSPOSE(H22:H26)</f>
        <v>3.9524755551865798E-2</v>
      </c>
      <c r="AC17" s="117">
        <v>9.4480202743774694E-2</v>
      </c>
      <c r="AD17" s="117">
        <v>0.193343190059864</v>
      </c>
      <c r="AE17" s="117">
        <v>0.47996371707460495</v>
      </c>
      <c r="AF17" s="117">
        <v>0.19268813456989101</v>
      </c>
      <c r="AG17" s="36"/>
      <c r="AH17" s="36"/>
      <c r="AI17" s="36"/>
      <c r="AJ17" s="36"/>
      <c r="AK17" s="303"/>
      <c r="AL17" s="192" t="s">
        <v>267</v>
      </c>
      <c r="AM17" s="193">
        <v>0</v>
      </c>
      <c r="AN17" s="196">
        <v>37.5</v>
      </c>
    </row>
    <row r="18" spans="1:40">
      <c r="A18" s="69" t="s">
        <v>133</v>
      </c>
      <c r="B18" s="69" t="s">
        <v>134</v>
      </c>
      <c r="C18" s="87" t="s">
        <v>131</v>
      </c>
      <c r="D18" s="23">
        <v>11.43</v>
      </c>
      <c r="E18" s="23">
        <v>10.807</v>
      </c>
      <c r="F18" s="23">
        <v>9.6929999999999996</v>
      </c>
      <c r="G18" s="23">
        <v>11.03</v>
      </c>
      <c r="H18" s="23">
        <v>13.006</v>
      </c>
      <c r="I18" s="23">
        <v>16.393999999999998</v>
      </c>
      <c r="J18" s="23">
        <v>11.545</v>
      </c>
      <c r="K18" s="23">
        <v>12.885199999999999</v>
      </c>
      <c r="L18" s="23">
        <v>13.7975744666838</v>
      </c>
      <c r="M18" s="23">
        <v>15.016</v>
      </c>
      <c r="N18" s="23">
        <v>13.94</v>
      </c>
      <c r="O18" s="23">
        <v>14.094795568234099</v>
      </c>
      <c r="P18" s="23">
        <v>10.250682346727601</v>
      </c>
      <c r="Q18" s="23">
        <v>7.7930000000000001</v>
      </c>
      <c r="R18" s="23">
        <v>11.782</v>
      </c>
      <c r="S18" s="23">
        <v>21.6249838911477</v>
      </c>
      <c r="T18" s="71">
        <v>7.6109589792775898</v>
      </c>
      <c r="U18" s="71"/>
      <c r="V18" s="23">
        <f>AVERAGE(D18:T18)</f>
        <v>12.511776191298285</v>
      </c>
      <c r="AA18" s="192"/>
      <c r="AB18" s="36"/>
      <c r="AC18" s="36"/>
      <c r="AD18" s="36"/>
      <c r="AE18" s="36"/>
      <c r="AF18" s="36"/>
      <c r="AG18" s="117">
        <f t="array" ref="AG18:AK18">TRANSPOSE(H9:H13)</f>
        <v>4.3999999999999997E-2</v>
      </c>
      <c r="AH18" s="117">
        <v>7.0000000000000001E-3</v>
      </c>
      <c r="AI18" s="117">
        <v>0.17899999999999999</v>
      </c>
      <c r="AJ18" s="117">
        <v>0.53900000000000003</v>
      </c>
      <c r="AK18" s="303">
        <v>0.23200000000000001</v>
      </c>
      <c r="AL18" s="192" t="s">
        <v>268</v>
      </c>
      <c r="AM18" s="193">
        <v>0</v>
      </c>
      <c r="AN18" s="196">
        <v>40.5</v>
      </c>
    </row>
    <row r="19" spans="1:40">
      <c r="A19" s="52"/>
      <c r="I19" s="115"/>
      <c r="V19" s="26"/>
      <c r="AA19" s="194"/>
      <c r="AB19" s="304"/>
      <c r="AC19" s="304"/>
      <c r="AD19" s="304"/>
      <c r="AE19" s="304"/>
      <c r="AF19" s="304"/>
      <c r="AG19" s="304"/>
      <c r="AH19" s="304"/>
      <c r="AI19" s="304"/>
      <c r="AJ19" s="304"/>
      <c r="AK19" s="305"/>
      <c r="AL19" s="192" t="s">
        <v>269</v>
      </c>
      <c r="AM19" s="193">
        <v>0</v>
      </c>
      <c r="AN19" s="196">
        <v>43.5</v>
      </c>
    </row>
    <row r="20" spans="1:40">
      <c r="A20" s="46" t="s">
        <v>277</v>
      </c>
      <c r="V20" s="26"/>
      <c r="AA20" s="192" t="s">
        <v>247</v>
      </c>
      <c r="AB20" s="117">
        <f t="array" ref="AB20:AF20">TRANSPOSE(I22:I26)</f>
        <v>8.5999999999999993E-2</v>
      </c>
      <c r="AC20" s="117">
        <v>2.5000000000000001E-2</v>
      </c>
      <c r="AD20" s="117">
        <v>0.127</v>
      </c>
      <c r="AE20" s="117">
        <v>0.23499999999999999</v>
      </c>
      <c r="AF20" s="117">
        <v>0.52700000000000002</v>
      </c>
      <c r="AG20" s="36"/>
      <c r="AH20" s="36"/>
      <c r="AI20" s="36"/>
      <c r="AJ20" s="36"/>
      <c r="AK20" s="303"/>
      <c r="AL20" s="192" t="s">
        <v>270</v>
      </c>
      <c r="AM20" s="193">
        <v>0</v>
      </c>
      <c r="AN20" s="196">
        <v>46.5</v>
      </c>
    </row>
    <row r="21" spans="1:40">
      <c r="A21" s="46" t="s">
        <v>135</v>
      </c>
      <c r="D21" s="65" t="s">
        <v>256</v>
      </c>
      <c r="E21" s="65" t="s">
        <v>257</v>
      </c>
      <c r="F21" s="65" t="s">
        <v>258</v>
      </c>
      <c r="G21" s="65" t="s">
        <v>259</v>
      </c>
      <c r="H21" s="65" t="s">
        <v>260</v>
      </c>
      <c r="I21" s="65" t="s">
        <v>272</v>
      </c>
      <c r="J21" s="65" t="s">
        <v>261</v>
      </c>
      <c r="K21" s="65" t="s">
        <v>262</v>
      </c>
      <c r="L21" s="65" t="s">
        <v>263</v>
      </c>
      <c r="M21" s="65" t="s">
        <v>264</v>
      </c>
      <c r="N21" s="65" t="s">
        <v>265</v>
      </c>
      <c r="O21" s="65" t="s">
        <v>266</v>
      </c>
      <c r="P21" s="65" t="s">
        <v>267</v>
      </c>
      <c r="Q21" s="65" t="s">
        <v>268</v>
      </c>
      <c r="R21" s="65" t="s">
        <v>269</v>
      </c>
      <c r="S21" s="65" t="s">
        <v>270</v>
      </c>
      <c r="T21" s="65" t="s">
        <v>271</v>
      </c>
      <c r="V21" s="44" t="s">
        <v>132</v>
      </c>
      <c r="AA21" s="192"/>
      <c r="AB21" s="36"/>
      <c r="AC21" s="36"/>
      <c r="AD21" s="36"/>
      <c r="AE21" s="36"/>
      <c r="AF21" s="36"/>
      <c r="AG21" s="36">
        <f t="array" ref="AG21:AK21">TRANSPOSE(I9:I13)</f>
        <v>6.2E-2</v>
      </c>
      <c r="AH21" s="36">
        <v>0.03</v>
      </c>
      <c r="AI21" s="36">
        <v>0.14000000000000001</v>
      </c>
      <c r="AJ21" s="36">
        <v>0.55600000000000005</v>
      </c>
      <c r="AK21" s="306">
        <v>0.21199999999999999</v>
      </c>
      <c r="AL21" s="200" t="s">
        <v>271</v>
      </c>
      <c r="AM21" s="201">
        <v>0</v>
      </c>
      <c r="AN21" s="202">
        <v>49.5</v>
      </c>
    </row>
    <row r="22" spans="1:40">
      <c r="A22" s="75" t="s">
        <v>136</v>
      </c>
      <c r="B22" s="69" t="s">
        <v>137</v>
      </c>
      <c r="C22" s="20" t="s">
        <v>138</v>
      </c>
      <c r="D22" s="72">
        <v>6.0183162616547499E-2</v>
      </c>
      <c r="E22" s="72">
        <v>1.7500000000000002E-2</v>
      </c>
      <c r="F22" s="72">
        <v>2.8920742533310702E-3</v>
      </c>
      <c r="G22" s="72">
        <v>0.19059999999999999</v>
      </c>
      <c r="H22" s="72">
        <v>3.9524755551865798E-2</v>
      </c>
      <c r="I22" s="72">
        <v>8.5999999999999993E-2</v>
      </c>
      <c r="J22" s="72">
        <v>8.9999999999999998E-4</v>
      </c>
      <c r="K22" s="72">
        <v>4.43261038067004E-2</v>
      </c>
      <c r="L22" s="72">
        <v>5.7599999999999998E-2</v>
      </c>
      <c r="M22" s="72">
        <v>6.6E-3</v>
      </c>
      <c r="N22" s="72">
        <v>7.2800000000000004E-2</v>
      </c>
      <c r="O22" s="72">
        <v>1.3599999999999999E-2</v>
      </c>
      <c r="P22" s="10">
        <v>0</v>
      </c>
      <c r="Q22" s="115">
        <v>0.1067</v>
      </c>
      <c r="R22" s="115">
        <v>0</v>
      </c>
      <c r="S22" s="115">
        <v>0</v>
      </c>
      <c r="T22" s="115">
        <v>0</v>
      </c>
      <c r="U22" s="72"/>
      <c r="V22" s="10">
        <f>AVERAGE(D22:T22)</f>
        <v>4.113094683696733E-2</v>
      </c>
      <c r="AA22" s="194"/>
      <c r="AB22" s="304"/>
      <c r="AC22" s="304"/>
      <c r="AD22" s="304"/>
      <c r="AE22" s="304"/>
      <c r="AF22" s="304"/>
      <c r="AG22" s="304"/>
      <c r="AH22" s="304"/>
      <c r="AI22" s="304"/>
      <c r="AJ22" s="304"/>
      <c r="AK22" s="305"/>
      <c r="AL22" s="190"/>
      <c r="AM22" s="198"/>
      <c r="AN22" s="199"/>
    </row>
    <row r="23" spans="1:40">
      <c r="A23" s="75" t="s">
        <v>139</v>
      </c>
      <c r="B23" s="69" t="s">
        <v>140</v>
      </c>
      <c r="C23" s="20" t="s">
        <v>141</v>
      </c>
      <c r="D23" s="72">
        <v>7.2292873224272802E-2</v>
      </c>
      <c r="E23" s="72">
        <v>2.1099999999999997E-2</v>
      </c>
      <c r="F23" s="72">
        <v>9.9169721050407098E-2</v>
      </c>
      <c r="G23" s="72">
        <v>9.2999999999999992E-3</v>
      </c>
      <c r="H23" s="72">
        <v>9.4480202743774694E-2</v>
      </c>
      <c r="I23" s="72">
        <v>2.5000000000000001E-2</v>
      </c>
      <c r="J23" s="72">
        <v>7.3599999999999999E-2</v>
      </c>
      <c r="K23" s="72">
        <v>0.11927367851563001</v>
      </c>
      <c r="L23" s="72">
        <v>4.1200000000000001E-2</v>
      </c>
      <c r="M23" s="72">
        <v>8.3199999999999996E-2</v>
      </c>
      <c r="N23" s="72">
        <v>5.3900000000000003E-2</v>
      </c>
      <c r="O23" s="72">
        <v>2.0999999999999999E-3</v>
      </c>
      <c r="P23" s="10">
        <v>0.1406</v>
      </c>
      <c r="Q23" s="115">
        <v>0</v>
      </c>
      <c r="R23" s="115">
        <v>0</v>
      </c>
      <c r="S23" s="115">
        <v>9.9847016033270897E-2</v>
      </c>
      <c r="T23" s="115">
        <v>0</v>
      </c>
      <c r="U23" s="72"/>
      <c r="V23" s="10">
        <f t="shared" ref="V23:V27" si="2">AVERAGE(D23:T23)</f>
        <v>5.5003734798079747E-2</v>
      </c>
      <c r="AA23" s="192" t="s">
        <v>261</v>
      </c>
      <c r="AB23" s="117">
        <f t="array" ref="AB23:AF23">TRANSPOSE(J22:J26)</f>
        <v>8.9999999999999998E-4</v>
      </c>
      <c r="AC23" s="117">
        <v>7.3599999999999999E-2</v>
      </c>
      <c r="AD23" s="117">
        <v>0.1076</v>
      </c>
      <c r="AE23" s="117">
        <v>0.69370000000000009</v>
      </c>
      <c r="AF23" s="117">
        <v>0.1242</v>
      </c>
      <c r="AG23" s="36"/>
      <c r="AH23" s="36"/>
      <c r="AI23" s="36"/>
      <c r="AJ23" s="36"/>
      <c r="AK23" s="303"/>
      <c r="AL23" s="192" t="s">
        <v>306</v>
      </c>
      <c r="AM23"/>
      <c r="AN23" s="196"/>
    </row>
    <row r="24" spans="1:40">
      <c r="A24" s="75" t="s">
        <v>142</v>
      </c>
      <c r="B24" s="69" t="s">
        <v>143</v>
      </c>
      <c r="C24" s="20" t="s">
        <v>144</v>
      </c>
      <c r="D24" s="72">
        <v>0.17509798383215799</v>
      </c>
      <c r="E24" s="72">
        <v>0.2666</v>
      </c>
      <c r="F24" s="72">
        <v>3.4694469519536096E-18</v>
      </c>
      <c r="G24" s="72">
        <v>0.17449999999999999</v>
      </c>
      <c r="H24" s="72">
        <v>0.193343190059864</v>
      </c>
      <c r="I24" s="72">
        <v>0.127</v>
      </c>
      <c r="J24" s="72">
        <v>0.1076</v>
      </c>
      <c r="K24" s="72">
        <v>0.14459973261367501</v>
      </c>
      <c r="L24" s="72">
        <v>0.1409</v>
      </c>
      <c r="M24" s="72">
        <v>0.15</v>
      </c>
      <c r="N24" s="72">
        <v>6.7900000000000002E-2</v>
      </c>
      <c r="O24" s="72">
        <v>0.21460000000000001</v>
      </c>
      <c r="P24" s="10">
        <v>2.2000000000000001E-3</v>
      </c>
      <c r="Q24" s="115">
        <v>0.1807</v>
      </c>
      <c r="R24" s="115">
        <v>0.1065</v>
      </c>
      <c r="S24" s="115">
        <v>0</v>
      </c>
      <c r="T24" s="115">
        <v>0.25379806411699501</v>
      </c>
      <c r="U24" s="72"/>
      <c r="V24" s="10">
        <f t="shared" si="2"/>
        <v>0.1356081747425113</v>
      </c>
      <c r="AA24" s="192"/>
      <c r="AB24" s="36"/>
      <c r="AC24" s="36"/>
      <c r="AD24" s="36"/>
      <c r="AE24" s="36"/>
      <c r="AF24" s="36"/>
      <c r="AG24" s="117">
        <f t="array" ref="AG24:AK24">TRANSPOSE(J9:J13)</f>
        <v>0</v>
      </c>
      <c r="AH24" s="117">
        <v>1E-3</v>
      </c>
      <c r="AI24" s="117">
        <v>0.26800000000000002</v>
      </c>
      <c r="AJ24" s="117">
        <v>0.61299999999999999</v>
      </c>
      <c r="AK24" s="303">
        <v>0.11799999999999999</v>
      </c>
      <c r="AL24" s="209">
        <f t="array" ref="AL24:AL40">TRANSPOSE(D18:T18)</f>
        <v>11.43</v>
      </c>
      <c r="AM24" s="193">
        <v>1</v>
      </c>
      <c r="AN24" s="196"/>
    </row>
    <row r="25" spans="1:40">
      <c r="A25" s="75" t="s">
        <v>145</v>
      </c>
      <c r="B25" s="69" t="s">
        <v>146</v>
      </c>
      <c r="C25" s="20" t="s">
        <v>147</v>
      </c>
      <c r="D25" s="72">
        <v>0.49962998816083798</v>
      </c>
      <c r="E25" s="72">
        <v>0.54900000000000004</v>
      </c>
      <c r="F25" s="72">
        <v>0.89784149225199816</v>
      </c>
      <c r="G25" s="72">
        <v>0.52380000000000004</v>
      </c>
      <c r="H25" s="72">
        <v>0.47996371707460495</v>
      </c>
      <c r="I25" s="72">
        <v>0.23499999999999999</v>
      </c>
      <c r="J25" s="72">
        <v>0.69370000000000009</v>
      </c>
      <c r="K25" s="72">
        <v>0.46226491707613698</v>
      </c>
      <c r="L25" s="72">
        <v>0.56510000000000005</v>
      </c>
      <c r="M25" s="72">
        <v>0.48020000000000002</v>
      </c>
      <c r="N25" s="72">
        <v>0.65129999999999999</v>
      </c>
      <c r="O25" s="72">
        <v>0.46250000000000002</v>
      </c>
      <c r="P25" s="10">
        <v>0.82299999999999995</v>
      </c>
      <c r="Q25" s="115">
        <v>0.71090000000000009</v>
      </c>
      <c r="R25" s="115">
        <v>0.80390000000000006</v>
      </c>
      <c r="S25" s="115">
        <v>6.6626824313643904E-2</v>
      </c>
      <c r="T25" s="115">
        <v>0.74576744964538799</v>
      </c>
      <c r="U25" s="72"/>
      <c r="V25" s="10">
        <f t="shared" si="2"/>
        <v>0.56767614050133008</v>
      </c>
      <c r="AA25" s="194"/>
      <c r="AB25" s="304"/>
      <c r="AC25" s="304"/>
      <c r="AD25" s="304"/>
      <c r="AE25" s="304"/>
      <c r="AF25" s="304"/>
      <c r="AG25" s="304"/>
      <c r="AH25" s="304"/>
      <c r="AI25" s="304"/>
      <c r="AJ25" s="304"/>
      <c r="AK25" s="305"/>
      <c r="AL25" s="209">
        <v>10.807</v>
      </c>
      <c r="AM25" s="193">
        <v>4</v>
      </c>
      <c r="AN25" s="196"/>
    </row>
    <row r="26" spans="1:40">
      <c r="A26" s="75" t="s">
        <v>148</v>
      </c>
      <c r="B26" s="69" t="s">
        <v>149</v>
      </c>
      <c r="C26" s="20" t="s">
        <v>150</v>
      </c>
      <c r="D26" s="72">
        <v>0.19279599216618401</v>
      </c>
      <c r="E26" s="72">
        <v>0.14580000000000001</v>
      </c>
      <c r="F26" s="72">
        <v>9.6712444264127797E-5</v>
      </c>
      <c r="G26" s="72">
        <v>0.1018</v>
      </c>
      <c r="H26" s="72">
        <v>0.19268813456989101</v>
      </c>
      <c r="I26" s="72">
        <v>0.52700000000000002</v>
      </c>
      <c r="J26" s="72">
        <v>0.1242</v>
      </c>
      <c r="K26" s="72">
        <v>0.22953556798785699</v>
      </c>
      <c r="L26" s="72">
        <v>0.19519999999999998</v>
      </c>
      <c r="M26" s="72">
        <v>0.28000000000000003</v>
      </c>
      <c r="N26" s="72">
        <v>0.15409999999999999</v>
      </c>
      <c r="O26" s="72">
        <v>0.30719999999999997</v>
      </c>
      <c r="P26" s="10">
        <v>3.4200000000000001E-2</v>
      </c>
      <c r="Q26" s="115">
        <v>1.6999999999999999E-3</v>
      </c>
      <c r="R26" s="115">
        <v>8.9599999999999985E-2</v>
      </c>
      <c r="S26" s="115">
        <v>0.83352615965308496</v>
      </c>
      <c r="T26" s="115">
        <v>4.3448623761690395E-4</v>
      </c>
      <c r="U26" s="72"/>
      <c r="V26" s="10">
        <f t="shared" si="2"/>
        <v>0.20058100312111166</v>
      </c>
      <c r="AA26" s="192" t="s">
        <v>262</v>
      </c>
      <c r="AB26" s="117">
        <f t="array" ref="AB26:AF26">TRANSPOSE(K22:K26)</f>
        <v>4.43261038067004E-2</v>
      </c>
      <c r="AC26" s="117">
        <v>0.11927367851563001</v>
      </c>
      <c r="AD26" s="117">
        <v>0.14459973261367501</v>
      </c>
      <c r="AE26" s="117">
        <v>0.46226491707613698</v>
      </c>
      <c r="AF26" s="117">
        <v>0.22953556798785699</v>
      </c>
      <c r="AG26" s="36"/>
      <c r="AH26" s="36"/>
      <c r="AI26" s="36"/>
      <c r="AJ26" s="36"/>
      <c r="AK26" s="303"/>
      <c r="AL26" s="209">
        <v>9.6929999999999996</v>
      </c>
      <c r="AM26" s="193">
        <v>7</v>
      </c>
      <c r="AN26" s="196"/>
    </row>
    <row r="27" spans="1:40">
      <c r="D27" s="72">
        <v>1.0000000000000002</v>
      </c>
      <c r="E27" s="72">
        <v>1</v>
      </c>
      <c r="F27" s="72">
        <v>1.0000000000000004</v>
      </c>
      <c r="G27" s="72">
        <v>1</v>
      </c>
      <c r="H27" s="72">
        <v>1.0000000000000004</v>
      </c>
      <c r="I27" s="72">
        <v>1</v>
      </c>
      <c r="J27" s="72">
        <v>1.0000000000000002</v>
      </c>
      <c r="K27" s="72">
        <v>0.99999999999999933</v>
      </c>
      <c r="L27" s="72">
        <v>1</v>
      </c>
      <c r="M27" s="72">
        <v>1</v>
      </c>
      <c r="N27" s="72">
        <v>1</v>
      </c>
      <c r="O27" s="72">
        <v>1</v>
      </c>
      <c r="P27" s="10">
        <v>1</v>
      </c>
      <c r="Q27" s="115">
        <v>1</v>
      </c>
      <c r="R27" s="115">
        <v>1</v>
      </c>
      <c r="S27" s="115">
        <v>0.99999999999999978</v>
      </c>
      <c r="T27" s="115">
        <v>0.99999999999999989</v>
      </c>
      <c r="U27" s="72"/>
      <c r="V27" s="10">
        <f t="shared" si="2"/>
        <v>1</v>
      </c>
      <c r="AA27" s="192"/>
      <c r="AB27" s="36"/>
      <c r="AC27" s="36"/>
      <c r="AD27" s="36"/>
      <c r="AE27" s="36"/>
      <c r="AF27" s="36"/>
      <c r="AG27" s="117">
        <f t="array" ref="AG27:AK27">TRANSPOSE(K9:K13)</f>
        <v>0.10299999999999999</v>
      </c>
      <c r="AH27" s="117">
        <v>5.2999999999999999E-2</v>
      </c>
      <c r="AI27" s="117">
        <v>0.21199999999999999</v>
      </c>
      <c r="AJ27" s="117">
        <v>0.42899999999999999</v>
      </c>
      <c r="AK27" s="303">
        <v>0.20399999999999999</v>
      </c>
      <c r="AL27" s="209">
        <v>11.03</v>
      </c>
      <c r="AM27" s="193">
        <v>10</v>
      </c>
      <c r="AN27" s="196"/>
    </row>
    <row r="28" spans="1:40">
      <c r="D28" s="72"/>
      <c r="E28" s="72"/>
      <c r="F28" s="72"/>
      <c r="G28" s="72"/>
      <c r="H28" s="72"/>
      <c r="I28" s="72"/>
      <c r="J28" s="72"/>
      <c r="K28" s="72"/>
      <c r="L28" s="72"/>
      <c r="M28" s="72"/>
      <c r="N28" s="72"/>
      <c r="O28" s="72"/>
      <c r="P28" s="72"/>
      <c r="Q28" s="72"/>
      <c r="R28" s="72"/>
      <c r="S28" s="72"/>
      <c r="T28" s="72"/>
      <c r="U28" s="72"/>
      <c r="V28" s="10"/>
      <c r="AA28" s="194"/>
      <c r="AB28" s="304"/>
      <c r="AC28" s="304"/>
      <c r="AD28" s="304"/>
      <c r="AE28" s="304"/>
      <c r="AF28" s="304"/>
      <c r="AG28" s="304"/>
      <c r="AH28" s="304"/>
      <c r="AI28" s="304"/>
      <c r="AJ28" s="304"/>
      <c r="AK28" s="305"/>
      <c r="AL28" s="209">
        <v>13.006</v>
      </c>
      <c r="AM28" s="193">
        <v>13</v>
      </c>
      <c r="AN28" s="196"/>
    </row>
    <row r="29" spans="1:40">
      <c r="A29" s="109" t="s">
        <v>276</v>
      </c>
      <c r="D29" s="72"/>
      <c r="E29" s="72"/>
      <c r="F29" s="72"/>
      <c r="G29" s="72"/>
      <c r="H29" s="72"/>
      <c r="I29" s="72"/>
      <c r="J29" s="72"/>
      <c r="K29" s="72"/>
      <c r="L29" s="72"/>
      <c r="M29" s="72"/>
      <c r="N29" s="72"/>
      <c r="O29" s="72"/>
      <c r="P29" s="72"/>
      <c r="Q29" s="72"/>
      <c r="R29" s="72"/>
      <c r="S29" s="72"/>
      <c r="T29" s="72"/>
      <c r="U29" s="72"/>
      <c r="AA29" s="192" t="s">
        <v>263</v>
      </c>
      <c r="AB29" s="117">
        <f t="array" ref="AB29:AF29">TRANSPOSE(L22:L26)</f>
        <v>5.7599999999999998E-2</v>
      </c>
      <c r="AC29" s="117">
        <v>4.1200000000000001E-2</v>
      </c>
      <c r="AD29" s="117">
        <v>0.1409</v>
      </c>
      <c r="AE29" s="117">
        <v>0.56510000000000005</v>
      </c>
      <c r="AF29" s="117">
        <v>0.19519999999999998</v>
      </c>
      <c r="AG29" s="36"/>
      <c r="AH29" s="36"/>
      <c r="AI29" s="36"/>
      <c r="AJ29" s="36"/>
      <c r="AK29" s="303"/>
      <c r="AL29" s="211">
        <v>16.393999999999998</v>
      </c>
      <c r="AM29" s="193">
        <v>16</v>
      </c>
      <c r="AN29" s="196"/>
    </row>
    <row r="30" spans="1:40">
      <c r="B30" s="172"/>
      <c r="C30" s="173"/>
      <c r="AA30" s="192"/>
      <c r="AB30" s="36"/>
      <c r="AC30" s="36"/>
      <c r="AD30" s="36"/>
      <c r="AE30" s="36"/>
      <c r="AF30" s="36"/>
      <c r="AG30" s="117">
        <f t="array" ref="AG30:AK30">TRANSPOSE(L9:L13)</f>
        <v>3.7999999999999999E-2</v>
      </c>
      <c r="AH30" s="117">
        <v>0.114</v>
      </c>
      <c r="AI30" s="117">
        <v>0.124</v>
      </c>
      <c r="AJ30" s="117">
        <v>0.54800000000000004</v>
      </c>
      <c r="AK30" s="303">
        <v>0.17699999999999999</v>
      </c>
      <c r="AL30" s="209">
        <v>11.545</v>
      </c>
      <c r="AM30" s="193">
        <v>19</v>
      </c>
      <c r="AN30" s="196"/>
    </row>
    <row r="31" spans="1:40">
      <c r="B31" s="172"/>
      <c r="C31" s="173"/>
      <c r="P31" s="72"/>
      <c r="Q31" s="72"/>
      <c r="R31" s="72"/>
      <c r="S31" s="72"/>
      <c r="T31" s="72"/>
      <c r="V31" s="128"/>
      <c r="AA31" s="194"/>
      <c r="AB31" s="304"/>
      <c r="AC31" s="304"/>
      <c r="AD31" s="304"/>
      <c r="AE31" s="304"/>
      <c r="AF31" s="304"/>
      <c r="AG31" s="304"/>
      <c r="AH31" s="304"/>
      <c r="AI31" s="304"/>
      <c r="AJ31" s="304"/>
      <c r="AK31" s="305"/>
      <c r="AL31" s="209">
        <v>12.885199999999999</v>
      </c>
      <c r="AM31" s="193">
        <v>22</v>
      </c>
      <c r="AN31" s="196"/>
    </row>
    <row r="32" spans="1:40">
      <c r="B32" s="172"/>
      <c r="C32" s="173"/>
      <c r="P32" s="72"/>
      <c r="Q32" s="72"/>
      <c r="R32" s="72"/>
      <c r="S32" s="72"/>
      <c r="T32" s="72"/>
      <c r="V32" s="128"/>
      <c r="AA32" s="192" t="s">
        <v>264</v>
      </c>
      <c r="AB32" s="117">
        <f t="array" ref="AB32:AF32">TRANSPOSE(M22:M26)</f>
        <v>6.6E-3</v>
      </c>
      <c r="AC32" s="117">
        <v>8.3199999999999996E-2</v>
      </c>
      <c r="AD32" s="117">
        <v>0.15</v>
      </c>
      <c r="AE32" s="117">
        <v>0.48020000000000002</v>
      </c>
      <c r="AF32" s="117">
        <v>0.28000000000000003</v>
      </c>
      <c r="AG32" s="36"/>
      <c r="AH32" s="36"/>
      <c r="AI32" s="36"/>
      <c r="AJ32" s="36"/>
      <c r="AK32" s="303"/>
      <c r="AL32" s="209">
        <v>13.7975744666838</v>
      </c>
      <c r="AM32" s="193">
        <v>25</v>
      </c>
      <c r="AN32" s="196"/>
    </row>
    <row r="33" spans="2:40">
      <c r="B33" s="172"/>
      <c r="C33" s="173"/>
      <c r="P33" s="72"/>
      <c r="Q33" s="72"/>
      <c r="R33" s="72"/>
      <c r="S33" s="72"/>
      <c r="T33" s="72"/>
      <c r="V33" s="128"/>
      <c r="AA33" s="192"/>
      <c r="AB33" s="36"/>
      <c r="AC33" s="36"/>
      <c r="AD33" s="36"/>
      <c r="AE33" s="36"/>
      <c r="AF33" s="36"/>
      <c r="AG33" s="117">
        <f t="array" ref="AG33:AK33">TRANSPOSE(M9:M13)</f>
        <v>7.1999999999999995E-2</v>
      </c>
      <c r="AH33" s="117">
        <v>2.3E-2</v>
      </c>
      <c r="AI33" s="117">
        <v>0.14599999999999999</v>
      </c>
      <c r="AJ33" s="117">
        <v>0.50800000000000001</v>
      </c>
      <c r="AK33" s="303">
        <v>0.252</v>
      </c>
      <c r="AL33" s="209">
        <v>15.016</v>
      </c>
      <c r="AM33" s="193">
        <v>28</v>
      </c>
      <c r="AN33" s="196"/>
    </row>
    <row r="34" spans="2:40">
      <c r="B34" s="172"/>
      <c r="C34" s="173"/>
      <c r="R34" s="71"/>
      <c r="S34" s="71"/>
      <c r="T34" s="71"/>
      <c r="U34" s="71"/>
      <c r="V34" s="128"/>
      <c r="AA34" s="194"/>
      <c r="AB34" s="304"/>
      <c r="AC34" s="304"/>
      <c r="AD34" s="304"/>
      <c r="AE34" s="304"/>
      <c r="AF34" s="304"/>
      <c r="AG34" s="304"/>
      <c r="AH34" s="304"/>
      <c r="AI34" s="304"/>
      <c r="AJ34" s="304"/>
      <c r="AK34" s="305"/>
      <c r="AL34" s="209">
        <v>13.94</v>
      </c>
      <c r="AM34" s="193">
        <v>31</v>
      </c>
      <c r="AN34" s="196"/>
    </row>
    <row r="35" spans="2:40">
      <c r="R35" s="131"/>
      <c r="S35" s="131"/>
      <c r="T35" s="131"/>
      <c r="V35" s="128"/>
      <c r="AA35" s="192" t="s">
        <v>265</v>
      </c>
      <c r="AB35" s="117">
        <f t="array" ref="AB35:AF35">TRANSPOSE(N22:N26)</f>
        <v>7.2800000000000004E-2</v>
      </c>
      <c r="AC35" s="117">
        <v>5.3900000000000003E-2</v>
      </c>
      <c r="AD35" s="117">
        <v>6.7900000000000002E-2</v>
      </c>
      <c r="AE35" s="117">
        <v>0.65129999999999999</v>
      </c>
      <c r="AF35" s="117">
        <v>0.15409999999999999</v>
      </c>
      <c r="AG35" s="36"/>
      <c r="AH35" s="36"/>
      <c r="AI35" s="36"/>
      <c r="AJ35" s="36"/>
      <c r="AK35" s="303"/>
      <c r="AL35" s="209">
        <v>14.094795568234099</v>
      </c>
      <c r="AM35" s="193">
        <v>34</v>
      </c>
      <c r="AN35" s="196"/>
    </row>
    <row r="36" spans="2:40">
      <c r="AA36" s="192"/>
      <c r="AB36" s="36"/>
      <c r="AC36" s="36"/>
      <c r="AD36" s="36"/>
      <c r="AE36" s="36"/>
      <c r="AF36" s="36"/>
      <c r="AG36" s="117">
        <f t="array" ref="AG36:AK36">TRANSPOSE(N9:N13)</f>
        <v>2.3E-2</v>
      </c>
      <c r="AH36" s="117">
        <v>0</v>
      </c>
      <c r="AI36" s="117">
        <v>0.16</v>
      </c>
      <c r="AJ36" s="117">
        <v>0.67300000000000004</v>
      </c>
      <c r="AK36" s="303">
        <v>0.14499999999999999</v>
      </c>
      <c r="AL36" s="209">
        <v>10.250682346727601</v>
      </c>
      <c r="AM36" s="193">
        <v>37</v>
      </c>
      <c r="AN36" s="196"/>
    </row>
    <row r="37" spans="2:40">
      <c r="AA37" s="194"/>
      <c r="AB37" s="304"/>
      <c r="AC37" s="304"/>
      <c r="AD37" s="304"/>
      <c r="AE37" s="304"/>
      <c r="AF37" s="304"/>
      <c r="AG37" s="304"/>
      <c r="AH37" s="304"/>
      <c r="AI37" s="304"/>
      <c r="AJ37" s="304"/>
      <c r="AK37" s="305"/>
      <c r="AL37" s="209">
        <v>7.7930000000000001</v>
      </c>
      <c r="AM37" s="193">
        <v>40</v>
      </c>
      <c r="AN37" s="196"/>
    </row>
    <row r="38" spans="2:40">
      <c r="AA38" s="192" t="s">
        <v>266</v>
      </c>
      <c r="AB38" s="307">
        <f t="array" ref="AB38:AF38">TRANSPOSE(O22:O26)</f>
        <v>1.3599999999999999E-2</v>
      </c>
      <c r="AC38" s="307">
        <v>2.0999999999999999E-3</v>
      </c>
      <c r="AD38" s="307">
        <v>0.21460000000000001</v>
      </c>
      <c r="AE38" s="307">
        <v>0.46250000000000002</v>
      </c>
      <c r="AF38" s="307">
        <v>0.30719999999999997</v>
      </c>
      <c r="AG38" s="36"/>
      <c r="AH38" s="36"/>
      <c r="AI38" s="36"/>
      <c r="AJ38" s="36"/>
      <c r="AK38" s="303"/>
      <c r="AL38" s="209">
        <v>11.782</v>
      </c>
      <c r="AM38" s="193">
        <v>43</v>
      </c>
      <c r="AN38" s="196"/>
    </row>
    <row r="39" spans="2:40">
      <c r="AA39" s="192"/>
      <c r="AB39" s="36"/>
      <c r="AC39" s="36"/>
      <c r="AD39" s="36"/>
      <c r="AE39" s="36"/>
      <c r="AF39" s="36"/>
      <c r="AG39" s="117">
        <f t="array" ref="AG39:AK39">TRANSPOSE(O9:O13)</f>
        <v>2E-3</v>
      </c>
      <c r="AH39" s="117">
        <v>2E-3</v>
      </c>
      <c r="AI39" s="117">
        <v>0.218</v>
      </c>
      <c r="AJ39" s="117">
        <v>0.57999999999999996</v>
      </c>
      <c r="AK39" s="303">
        <v>0.19800000000000001</v>
      </c>
      <c r="AL39" s="209">
        <v>21.6249838911477</v>
      </c>
      <c r="AM39" s="193">
        <v>46</v>
      </c>
      <c r="AN39" s="196"/>
    </row>
    <row r="40" spans="2:40">
      <c r="AA40" s="194"/>
      <c r="AB40" s="304"/>
      <c r="AC40" s="304"/>
      <c r="AD40" s="304"/>
      <c r="AE40" s="304"/>
      <c r="AF40" s="304"/>
      <c r="AG40" s="304"/>
      <c r="AH40" s="304"/>
      <c r="AI40" s="304"/>
      <c r="AJ40" s="304"/>
      <c r="AK40" s="305"/>
      <c r="AL40" s="209">
        <v>7.6109589792775898</v>
      </c>
      <c r="AM40" s="193">
        <v>49</v>
      </c>
      <c r="AN40" s="196"/>
    </row>
    <row r="41" spans="2:40">
      <c r="R41" s="21"/>
      <c r="S41" s="21"/>
      <c r="T41" s="21"/>
      <c r="AA41" s="192" t="s">
        <v>267</v>
      </c>
      <c r="AB41" s="117">
        <f t="array" ref="AB41:AF41">TRANSPOSE(P22:P26)</f>
        <v>0</v>
      </c>
      <c r="AC41" s="117">
        <v>0.1406</v>
      </c>
      <c r="AD41" s="117">
        <v>2.2000000000000001E-3</v>
      </c>
      <c r="AE41" s="117">
        <v>0.82299999999999995</v>
      </c>
      <c r="AF41" s="117">
        <v>3.4200000000000001E-2</v>
      </c>
      <c r="AG41" s="36"/>
      <c r="AH41" s="36"/>
      <c r="AI41" s="36"/>
      <c r="AJ41" s="36"/>
      <c r="AK41" s="303"/>
      <c r="AL41" s="192" t="s">
        <v>308</v>
      </c>
      <c r="AM41"/>
      <c r="AN41" s="196"/>
    </row>
    <row r="42" spans="2:40">
      <c r="R42" s="21"/>
      <c r="S42" s="21"/>
      <c r="T42" s="21"/>
      <c r="AA42" s="192"/>
      <c r="AB42" s="36"/>
      <c r="AC42" s="36"/>
      <c r="AD42" s="36"/>
      <c r="AE42" s="36"/>
      <c r="AF42" s="36"/>
      <c r="AG42" s="36" t="str">
        <f t="array" ref="AG42:AK42">TRANSPOSE(P9:P13)</f>
        <v>-</v>
      </c>
      <c r="AH42" s="36" t="str">
        <v>-</v>
      </c>
      <c r="AI42" s="36" t="str">
        <v>-</v>
      </c>
      <c r="AJ42" s="36" t="str">
        <v>-</v>
      </c>
      <c r="AK42" s="306" t="str">
        <v>-</v>
      </c>
      <c r="AL42" s="209">
        <f t="array" ref="AL42:AL53">TRANSPOSE(D5:O5)</f>
        <v>11.3</v>
      </c>
      <c r="AM42" s="193">
        <v>2</v>
      </c>
      <c r="AN42" s="196"/>
    </row>
    <row r="43" spans="2:40">
      <c r="R43" s="21"/>
      <c r="S43" s="21"/>
      <c r="T43" s="21"/>
      <c r="AA43" s="194"/>
      <c r="AB43" s="304"/>
      <c r="AC43" s="304"/>
      <c r="AD43" s="304"/>
      <c r="AE43" s="304"/>
      <c r="AF43" s="304"/>
      <c r="AG43" s="304"/>
      <c r="AH43" s="304"/>
      <c r="AI43" s="304"/>
      <c r="AJ43" s="304"/>
      <c r="AK43" s="305"/>
      <c r="AL43" s="209">
        <v>10.1</v>
      </c>
      <c r="AM43" s="193">
        <v>5</v>
      </c>
      <c r="AN43" s="196"/>
    </row>
    <row r="44" spans="2:40">
      <c r="R44" s="21"/>
      <c r="S44" s="21"/>
      <c r="T44" s="21"/>
      <c r="AA44" s="192" t="s">
        <v>268</v>
      </c>
      <c r="AB44" s="117">
        <f t="array" ref="AB44:AF44">TRANSPOSE(Q22:Q26)</f>
        <v>0.1067</v>
      </c>
      <c r="AC44" s="117">
        <v>0</v>
      </c>
      <c r="AD44" s="117">
        <v>0.1807</v>
      </c>
      <c r="AE44" s="117">
        <v>0.71090000000000009</v>
      </c>
      <c r="AF44" s="117">
        <v>1.6999999999999999E-3</v>
      </c>
      <c r="AG44" s="36"/>
      <c r="AH44" s="36"/>
      <c r="AI44" s="36"/>
      <c r="AJ44" s="36"/>
      <c r="AK44" s="303"/>
      <c r="AL44" s="209">
        <v>6.4</v>
      </c>
      <c r="AM44" s="193">
        <v>8</v>
      </c>
      <c r="AN44" s="196"/>
    </row>
    <row r="45" spans="2:40">
      <c r="R45" s="21"/>
      <c r="S45" s="21"/>
      <c r="T45" s="21"/>
      <c r="AA45" s="192"/>
      <c r="AB45" s="72"/>
      <c r="AC45" s="72"/>
      <c r="AD45" s="72"/>
      <c r="AE45" s="72"/>
      <c r="AF45" s="72"/>
      <c r="AG45" s="117">
        <f t="array" ref="AG45:AK45">TRANSPOSE(Q9:Q13)</f>
        <v>0</v>
      </c>
      <c r="AH45" s="117">
        <v>9.0999999999999998E-2</v>
      </c>
      <c r="AI45" s="117">
        <v>0</v>
      </c>
      <c r="AJ45" s="117">
        <v>0.90800000000000003</v>
      </c>
      <c r="AK45" s="303">
        <v>1E-3</v>
      </c>
      <c r="AL45" s="209">
        <v>11.2</v>
      </c>
      <c r="AM45" s="193">
        <v>11</v>
      </c>
      <c r="AN45" s="196"/>
    </row>
    <row r="46" spans="2:40">
      <c r="R46" s="21"/>
      <c r="S46" s="21"/>
      <c r="T46" s="21"/>
      <c r="AA46" s="194"/>
      <c r="AB46" s="304"/>
      <c r="AC46" s="304"/>
      <c r="AD46" s="304"/>
      <c r="AE46" s="304"/>
      <c r="AF46" s="304"/>
      <c r="AG46" s="304"/>
      <c r="AH46" s="304"/>
      <c r="AI46" s="304"/>
      <c r="AJ46" s="304"/>
      <c r="AK46" s="305"/>
      <c r="AL46" s="209">
        <v>13.7</v>
      </c>
      <c r="AM46" s="193">
        <v>14</v>
      </c>
      <c r="AN46" s="196"/>
    </row>
    <row r="47" spans="2:40">
      <c r="AA47" s="192" t="s">
        <v>269</v>
      </c>
      <c r="AB47" s="117">
        <f t="array" ref="AB47:AF47">TRANSPOSE(R22:R26)</f>
        <v>0</v>
      </c>
      <c r="AC47" s="117">
        <v>0</v>
      </c>
      <c r="AD47" s="117">
        <v>0.1065</v>
      </c>
      <c r="AE47" s="117">
        <v>0.80390000000000006</v>
      </c>
      <c r="AF47" s="117">
        <v>8.9599999999999985E-2</v>
      </c>
      <c r="AG47" s="72"/>
      <c r="AH47" s="72"/>
      <c r="AI47" s="72"/>
      <c r="AJ47" s="72"/>
      <c r="AK47" s="303"/>
      <c r="AL47" s="301">
        <v>13.8</v>
      </c>
      <c r="AM47" s="193">
        <v>17</v>
      </c>
      <c r="AN47" s="196"/>
    </row>
    <row r="48" spans="2:40">
      <c r="AA48" s="192"/>
      <c r="AB48" s="72"/>
      <c r="AC48" s="72"/>
      <c r="AD48" s="72"/>
      <c r="AE48" s="72"/>
      <c r="AF48" s="72"/>
      <c r="AG48" s="117">
        <f t="array" ref="AG48:AK48">TRANSPOSE(R9:R13)</f>
        <v>2.5000000000000001E-2</v>
      </c>
      <c r="AH48" s="117">
        <v>0</v>
      </c>
      <c r="AI48" s="117">
        <v>9.7000000000000003E-2</v>
      </c>
      <c r="AJ48" s="117">
        <v>0.877</v>
      </c>
      <c r="AK48" s="303">
        <v>2E-3</v>
      </c>
      <c r="AL48" s="211">
        <v>10.5</v>
      </c>
      <c r="AM48" s="193">
        <v>20</v>
      </c>
      <c r="AN48" s="196"/>
    </row>
    <row r="49" spans="27:40">
      <c r="AA49" s="194"/>
      <c r="AB49" s="304"/>
      <c r="AC49" s="304"/>
      <c r="AD49" s="304"/>
      <c r="AE49" s="304"/>
      <c r="AF49" s="304"/>
      <c r="AG49" s="304"/>
      <c r="AH49" s="304"/>
      <c r="AI49" s="304"/>
      <c r="AJ49" s="304"/>
      <c r="AK49" s="305"/>
      <c r="AL49" s="209">
        <v>12.2</v>
      </c>
      <c r="AM49" s="193">
        <v>23</v>
      </c>
      <c r="AN49" s="196"/>
    </row>
    <row r="50" spans="27:40">
      <c r="AA50" s="192" t="s">
        <v>270</v>
      </c>
      <c r="AB50" s="117">
        <f t="array" ref="AB50:AF50">TRANSPOSE(S22:S26)</f>
        <v>0</v>
      </c>
      <c r="AC50" s="117">
        <v>9.9847016033270897E-2</v>
      </c>
      <c r="AD50" s="117">
        <v>0</v>
      </c>
      <c r="AE50" s="117">
        <v>6.6626824313643904E-2</v>
      </c>
      <c r="AF50" s="117">
        <v>0.83352615965308496</v>
      </c>
      <c r="AG50" s="72"/>
      <c r="AH50" s="72"/>
      <c r="AI50" s="72"/>
      <c r="AJ50" s="72"/>
      <c r="AK50" s="303"/>
      <c r="AL50" s="209">
        <v>13.7</v>
      </c>
      <c r="AM50" s="193">
        <v>26</v>
      </c>
      <c r="AN50" s="196"/>
    </row>
    <row r="51" spans="27:40">
      <c r="AA51" s="192"/>
      <c r="AB51" s="72"/>
      <c r="AC51" s="72"/>
      <c r="AD51" s="72"/>
      <c r="AE51" s="72"/>
      <c r="AF51" s="72"/>
      <c r="AG51" s="117">
        <f t="array" ref="AG51:AK51">TRANSPOSE(S9:S13)</f>
        <v>0</v>
      </c>
      <c r="AH51" s="117">
        <v>0</v>
      </c>
      <c r="AI51" s="117">
        <v>8.3000000000000004E-2</v>
      </c>
      <c r="AJ51" s="117">
        <v>0.16600000000000001</v>
      </c>
      <c r="AK51" s="303">
        <v>0.751</v>
      </c>
      <c r="AL51" s="209">
        <v>13.8</v>
      </c>
      <c r="AM51" s="193">
        <v>29</v>
      </c>
      <c r="AN51" s="196"/>
    </row>
    <row r="52" spans="27:40">
      <c r="AA52" s="194"/>
      <c r="AB52" s="304"/>
      <c r="AC52" s="304"/>
      <c r="AD52" s="304"/>
      <c r="AE52" s="304"/>
      <c r="AF52" s="304"/>
      <c r="AG52" s="304"/>
      <c r="AH52" s="304"/>
      <c r="AI52" s="304"/>
      <c r="AJ52" s="304"/>
      <c r="AK52" s="305"/>
      <c r="AL52" s="209">
        <v>13.6</v>
      </c>
      <c r="AM52" s="193">
        <v>32</v>
      </c>
      <c r="AN52" s="196"/>
    </row>
    <row r="53" spans="27:40">
      <c r="AA53" s="192" t="s">
        <v>271</v>
      </c>
      <c r="AB53" s="117">
        <f t="array" ref="AB53:AF53">TRANSPOSE(T22:T26)</f>
        <v>0</v>
      </c>
      <c r="AC53" s="117">
        <v>0</v>
      </c>
      <c r="AD53" s="117">
        <v>0.25379806411699501</v>
      </c>
      <c r="AE53" s="117">
        <v>0.74576744964538799</v>
      </c>
      <c r="AF53" s="117">
        <v>4.3448623761690395E-4</v>
      </c>
      <c r="AG53" s="72"/>
      <c r="AH53" s="72"/>
      <c r="AI53" s="72"/>
      <c r="AJ53" s="72"/>
      <c r="AK53" s="303"/>
      <c r="AL53" s="209">
        <v>13.2</v>
      </c>
      <c r="AM53" s="193">
        <v>35</v>
      </c>
      <c r="AN53" s="196"/>
    </row>
    <row r="54" spans="27:40">
      <c r="AA54" s="192"/>
      <c r="AB54" s="72"/>
      <c r="AC54" s="72"/>
      <c r="AD54" s="72"/>
      <c r="AE54" s="72"/>
      <c r="AF54" s="72"/>
      <c r="AG54" s="117">
        <f t="array" ref="AG54:AK54">TRANSPOSE(T9:T13)</f>
        <v>7.0000000000000007E-2</v>
      </c>
      <c r="AH54" s="117">
        <v>0.26</v>
      </c>
      <c r="AI54" s="117">
        <v>0</v>
      </c>
      <c r="AJ54" s="117">
        <v>0.67</v>
      </c>
      <c r="AK54" s="303">
        <v>0</v>
      </c>
      <c r="AL54" s="209"/>
      <c r="AM54" s="193">
        <v>38</v>
      </c>
      <c r="AN54" s="196"/>
    </row>
    <row r="55" spans="27:40">
      <c r="AA55" s="195"/>
      <c r="AB55" s="308"/>
      <c r="AC55" s="308"/>
      <c r="AD55" s="308"/>
      <c r="AE55" s="308"/>
      <c r="AF55" s="308"/>
      <c r="AG55" s="308"/>
      <c r="AH55" s="308"/>
      <c r="AI55" s="308"/>
      <c r="AJ55" s="308"/>
      <c r="AK55" s="309"/>
      <c r="AL55" s="209">
        <f t="array" ref="AL55:AL58">TRANSPOSE(Q5:T5)</f>
        <v>10</v>
      </c>
      <c r="AM55" s="193">
        <v>41</v>
      </c>
      <c r="AN55" s="196"/>
    </row>
    <row r="56" spans="27:40">
      <c r="AL56" s="209">
        <v>10.6</v>
      </c>
      <c r="AM56" s="193">
        <v>44</v>
      </c>
      <c r="AN56" s="196"/>
    </row>
    <row r="57" spans="27:40">
      <c r="AL57" s="209">
        <v>20.3</v>
      </c>
      <c r="AM57" s="193">
        <v>47</v>
      </c>
      <c r="AN57" s="196"/>
    </row>
    <row r="58" spans="27:40">
      <c r="AL58" s="210">
        <v>6.3</v>
      </c>
      <c r="AM58" s="201">
        <v>50</v>
      </c>
      <c r="AN58" s="202"/>
    </row>
    <row r="60" spans="27:40">
      <c r="AL60" s="190"/>
      <c r="AM60" s="198" t="s">
        <v>301</v>
      </c>
      <c r="AN60" s="199"/>
    </row>
    <row r="61" spans="27:40">
      <c r="AL61" s="192" t="s">
        <v>302</v>
      </c>
      <c r="AM61" s="193">
        <v>0</v>
      </c>
      <c r="AN61" s="196">
        <v>3</v>
      </c>
    </row>
    <row r="62" spans="27:40">
      <c r="AL62" s="192" t="s">
        <v>302</v>
      </c>
      <c r="AM62" s="193">
        <v>0</v>
      </c>
      <c r="AN62" s="196">
        <v>6</v>
      </c>
    </row>
    <row r="63" spans="27:40">
      <c r="AL63" s="192" t="s">
        <v>302</v>
      </c>
      <c r="AM63" s="193">
        <v>0</v>
      </c>
      <c r="AN63" s="196">
        <v>9</v>
      </c>
    </row>
    <row r="64" spans="27:40">
      <c r="AL64" s="192" t="s">
        <v>302</v>
      </c>
      <c r="AM64" s="193">
        <v>0</v>
      </c>
      <c r="AN64" s="196">
        <v>12</v>
      </c>
    </row>
    <row r="65" spans="38:40">
      <c r="AL65" s="192" t="s">
        <v>302</v>
      </c>
      <c r="AM65" s="193">
        <v>0</v>
      </c>
      <c r="AN65" s="196">
        <v>15</v>
      </c>
    </row>
    <row r="66" spans="38:40">
      <c r="AL66" s="192" t="s">
        <v>302</v>
      </c>
      <c r="AM66" s="193">
        <v>0</v>
      </c>
      <c r="AN66" s="196">
        <v>18</v>
      </c>
    </row>
    <row r="67" spans="38:40">
      <c r="AL67" s="192" t="s">
        <v>302</v>
      </c>
      <c r="AM67" s="193">
        <v>0</v>
      </c>
      <c r="AN67" s="196">
        <v>21</v>
      </c>
    </row>
    <row r="68" spans="38:40">
      <c r="AL68" s="192" t="s">
        <v>302</v>
      </c>
      <c r="AM68" s="193">
        <v>0</v>
      </c>
      <c r="AN68" s="196">
        <v>24</v>
      </c>
    </row>
    <row r="69" spans="38:40">
      <c r="AL69" s="192" t="s">
        <v>302</v>
      </c>
      <c r="AM69" s="193">
        <v>0</v>
      </c>
      <c r="AN69" s="196">
        <v>27</v>
      </c>
    </row>
    <row r="70" spans="38:40">
      <c r="AL70" s="192" t="s">
        <v>302</v>
      </c>
      <c r="AM70" s="193">
        <v>0</v>
      </c>
      <c r="AN70" s="196">
        <v>30</v>
      </c>
    </row>
    <row r="71" spans="38:40">
      <c r="AL71" s="192" t="s">
        <v>302</v>
      </c>
      <c r="AM71" s="193">
        <v>0</v>
      </c>
      <c r="AN71" s="196">
        <v>33</v>
      </c>
    </row>
    <row r="72" spans="38:40">
      <c r="AL72" s="192" t="s">
        <v>302</v>
      </c>
      <c r="AM72" s="193">
        <v>0</v>
      </c>
      <c r="AN72" s="196">
        <v>36</v>
      </c>
    </row>
    <row r="73" spans="38:40">
      <c r="AL73" s="192" t="s">
        <v>302</v>
      </c>
      <c r="AM73" s="193">
        <v>0</v>
      </c>
      <c r="AN73" s="196">
        <v>39</v>
      </c>
    </row>
    <row r="74" spans="38:40">
      <c r="AL74" s="192" t="s">
        <v>302</v>
      </c>
      <c r="AM74" s="193">
        <v>0</v>
      </c>
      <c r="AN74" s="196">
        <v>42</v>
      </c>
    </row>
    <row r="75" spans="38:40">
      <c r="AL75" s="192" t="s">
        <v>302</v>
      </c>
      <c r="AM75" s="193">
        <v>0</v>
      </c>
      <c r="AN75" s="196">
        <v>45</v>
      </c>
    </row>
    <row r="76" spans="38:40">
      <c r="AL76" s="200" t="s">
        <v>302</v>
      </c>
      <c r="AM76" s="201">
        <v>0</v>
      </c>
      <c r="AN76" s="202">
        <v>48</v>
      </c>
    </row>
  </sheetData>
  <mergeCells count="2">
    <mergeCell ref="A3:C3"/>
    <mergeCell ref="A16:C1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EF583-CC7A-43C8-AE75-E053184CE2EE}">
  <sheetPr>
    <tabColor theme="8" tint="0.79998168889431442"/>
  </sheetPr>
  <dimension ref="A1:X43"/>
  <sheetViews>
    <sheetView zoomScale="70" zoomScaleNormal="70" workbookViewId="0">
      <selection activeCell="Y36" sqref="Y36"/>
    </sheetView>
  </sheetViews>
  <sheetFormatPr defaultColWidth="18.625" defaultRowHeight="13.5"/>
  <cols>
    <col min="1" max="1" width="12.375" customWidth="1"/>
    <col min="2" max="2" width="7.625" bestFit="1" customWidth="1"/>
    <col min="3" max="3" width="34.25" bestFit="1" customWidth="1"/>
    <col min="4" max="5" width="9.375" bestFit="1" customWidth="1"/>
    <col min="6" max="6" width="9.5625" bestFit="1" customWidth="1"/>
    <col min="7" max="10" width="9.375" bestFit="1" customWidth="1"/>
    <col min="11" max="11" width="10.125" bestFit="1" customWidth="1"/>
    <col min="12" max="13" width="9.375" bestFit="1" customWidth="1"/>
    <col min="14" max="15" width="9" bestFit="1" customWidth="1"/>
    <col min="16" max="16" width="8.4375" bestFit="1" customWidth="1"/>
    <col min="17" max="17" width="8.0625" bestFit="1" customWidth="1"/>
    <col min="18" max="18" width="9" bestFit="1" customWidth="1"/>
    <col min="19" max="19" width="8.4375" bestFit="1" customWidth="1"/>
    <col min="20" max="20" width="8.0625" bestFit="1" customWidth="1"/>
    <col min="21" max="21" width="8.125" customWidth="1"/>
    <col min="22" max="22" width="10.4375" bestFit="1" customWidth="1"/>
  </cols>
  <sheetData>
    <row r="1" spans="1:24" ht="22.5" customHeight="1">
      <c r="A1" s="51" t="s">
        <v>0</v>
      </c>
    </row>
    <row r="2" spans="1:24" ht="22.5" customHeight="1"/>
    <row r="3" spans="1:24" s="3" customFormat="1" ht="22.15">
      <c r="A3" s="324">
        <v>45016</v>
      </c>
      <c r="B3" s="322"/>
      <c r="C3" s="322"/>
      <c r="D3" s="70" t="s">
        <v>256</v>
      </c>
      <c r="E3" s="70" t="s">
        <v>257</v>
      </c>
      <c r="F3" s="70" t="s">
        <v>258</v>
      </c>
      <c r="G3" s="70" t="s">
        <v>259</v>
      </c>
      <c r="H3" s="70" t="s">
        <v>260</v>
      </c>
      <c r="I3" s="70" t="s">
        <v>272</v>
      </c>
      <c r="J3" s="70" t="s">
        <v>261</v>
      </c>
      <c r="K3" s="70" t="s">
        <v>262</v>
      </c>
      <c r="L3" s="70" t="s">
        <v>263</v>
      </c>
      <c r="M3" s="70" t="s">
        <v>264</v>
      </c>
      <c r="N3" s="70" t="s">
        <v>265</v>
      </c>
      <c r="O3" s="70" t="s">
        <v>266</v>
      </c>
      <c r="P3" s="70" t="s">
        <v>267</v>
      </c>
      <c r="Q3" s="70" t="s">
        <v>268</v>
      </c>
      <c r="R3" s="70" t="s">
        <v>269</v>
      </c>
      <c r="S3" s="70" t="s">
        <v>270</v>
      </c>
      <c r="T3" s="70" t="s">
        <v>271</v>
      </c>
      <c r="V3" s="60" t="s">
        <v>88</v>
      </c>
    </row>
    <row r="4" spans="1:24" s="1" customFormat="1" ht="22.15">
      <c r="A4" s="48" t="s">
        <v>151</v>
      </c>
      <c r="B4" s="48" t="s">
        <v>152</v>
      </c>
      <c r="C4" s="1" t="s">
        <v>329</v>
      </c>
      <c r="D4" s="12">
        <v>535.73249378533296</v>
      </c>
      <c r="E4" s="12">
        <v>250.32900000000001</v>
      </c>
      <c r="F4" s="12">
        <v>-3.6468498390619302</v>
      </c>
      <c r="G4" s="12">
        <v>207.40600000000001</v>
      </c>
      <c r="H4" s="12">
        <v>543.81399999999996</v>
      </c>
      <c r="I4" s="12">
        <v>97.922999999999902</v>
      </c>
      <c r="J4" s="61">
        <v>202.374</v>
      </c>
      <c r="K4" s="12">
        <v>833.12199999999996</v>
      </c>
      <c r="L4" s="12">
        <v>758.54982267974799</v>
      </c>
      <c r="M4" s="12">
        <v>178.22</v>
      </c>
      <c r="N4" s="12">
        <v>423.01</v>
      </c>
      <c r="O4" s="12">
        <v>64.281999999999996</v>
      </c>
      <c r="P4" s="12">
        <v>32.055999999999997</v>
      </c>
      <c r="Q4" s="12">
        <v>8.5559999999999992</v>
      </c>
      <c r="R4" s="12">
        <v>53.98</v>
      </c>
      <c r="S4" s="12">
        <v>33.094999999999999</v>
      </c>
      <c r="T4" s="12">
        <v>12.450733327319901</v>
      </c>
      <c r="U4" s="12"/>
      <c r="V4" s="61">
        <f>SUM(D4:T4)</f>
        <v>4231.2531999533376</v>
      </c>
      <c r="X4" s="188"/>
    </row>
    <row r="5" spans="1:24" s="1" customFormat="1" ht="22.15">
      <c r="A5" s="48" t="s">
        <v>98</v>
      </c>
      <c r="B5" s="48" t="s">
        <v>99</v>
      </c>
      <c r="C5" s="1" t="s">
        <v>100</v>
      </c>
      <c r="D5" s="12">
        <v>6602.2470000000003</v>
      </c>
      <c r="E5" s="12">
        <v>4172.2560000000003</v>
      </c>
      <c r="F5" s="12">
        <v>64.193749910160605</v>
      </c>
      <c r="G5" s="12">
        <v>3483.7750000000001</v>
      </c>
      <c r="H5" s="12">
        <v>7015.1150467688703</v>
      </c>
      <c r="I5" s="12">
        <v>2429.0096379506999</v>
      </c>
      <c r="J5" s="61">
        <v>4494.2260000000006</v>
      </c>
      <c r="K5" s="12">
        <v>14676.397000000001</v>
      </c>
      <c r="L5" s="12">
        <v>8885.8762222277801</v>
      </c>
      <c r="M5" s="12">
        <v>2752.21</v>
      </c>
      <c r="N5" s="12">
        <v>6117.683</v>
      </c>
      <c r="O5" s="12">
        <v>1269.18785846481</v>
      </c>
      <c r="P5" s="12">
        <v>445.089</v>
      </c>
      <c r="Q5" s="12">
        <v>172.773</v>
      </c>
      <c r="R5" s="12">
        <v>1230.7270000000001</v>
      </c>
      <c r="S5" s="12">
        <v>307.45400000000001</v>
      </c>
      <c r="T5" s="12">
        <v>257.33309336428601</v>
      </c>
      <c r="U5" s="12"/>
      <c r="V5" s="12">
        <f>SUM(D5:T5)</f>
        <v>64375.552608686601</v>
      </c>
      <c r="X5" s="14"/>
    </row>
    <row r="6" spans="1:24" s="1" customFormat="1" ht="22.15">
      <c r="A6" s="48"/>
      <c r="B6" s="48"/>
      <c r="D6" s="12"/>
      <c r="E6" s="12"/>
      <c r="F6" s="12"/>
      <c r="G6" s="12"/>
      <c r="H6" s="12"/>
      <c r="I6" s="12"/>
      <c r="J6" s="61"/>
      <c r="K6" s="12"/>
      <c r="L6" s="12"/>
      <c r="M6" s="12"/>
      <c r="N6" s="12"/>
      <c r="O6" s="61"/>
      <c r="P6" s="12"/>
      <c r="Q6" s="12"/>
      <c r="R6" s="12"/>
      <c r="S6" s="12"/>
      <c r="T6" s="12"/>
      <c r="U6" s="12"/>
      <c r="V6" s="78"/>
      <c r="X6" s="14"/>
    </row>
    <row r="7" spans="1:24" s="1" customFormat="1" ht="22.15">
      <c r="A7" s="48" t="s">
        <v>153</v>
      </c>
      <c r="B7" s="48" t="s">
        <v>154</v>
      </c>
      <c r="C7" s="1" t="s">
        <v>155</v>
      </c>
      <c r="D7" s="4">
        <v>8.1143964136048366E-2</v>
      </c>
      <c r="E7" s="4">
        <v>5.9998475644830997E-2</v>
      </c>
      <c r="F7" s="4">
        <v>-5.6810045279574888E-2</v>
      </c>
      <c r="G7" s="4">
        <v>5.953484366814734E-2</v>
      </c>
      <c r="H7" s="4">
        <v>7.7520325236929394E-2</v>
      </c>
      <c r="I7" s="4">
        <v>4.0313961076998979E-2</v>
      </c>
      <c r="J7" s="62">
        <v>4.5029778208750509E-2</v>
      </c>
      <c r="K7" s="4">
        <v>5.6766112282190237E-2</v>
      </c>
      <c r="L7" s="4">
        <v>8.5365787650997893E-2</v>
      </c>
      <c r="M7" s="4">
        <v>6.4755233067244136E-2</v>
      </c>
      <c r="N7" s="4">
        <v>6.9145459155042846E-2</v>
      </c>
      <c r="O7" s="4">
        <v>5.0648136579051824E-2</v>
      </c>
      <c r="P7" s="4">
        <v>7.202155074603056E-2</v>
      </c>
      <c r="Q7" s="4">
        <v>4.9521626643051861E-2</v>
      </c>
      <c r="R7" s="4">
        <v>4.3860254954998137E-2</v>
      </c>
      <c r="S7" s="4">
        <v>0.10764211882102688</v>
      </c>
      <c r="T7" s="4">
        <v>4.8383723852005255E-2</v>
      </c>
      <c r="V7" s="62"/>
      <c r="X7" s="14"/>
    </row>
    <row r="8" spans="1:24" s="1" customFormat="1" ht="22.15">
      <c r="A8" s="48"/>
      <c r="B8" s="48"/>
      <c r="D8" s="4"/>
      <c r="E8" s="4"/>
      <c r="F8" s="4"/>
      <c r="G8" s="4"/>
      <c r="H8" s="4"/>
      <c r="I8" s="4"/>
      <c r="J8" s="4"/>
      <c r="K8" s="4"/>
      <c r="L8" s="4"/>
      <c r="M8" s="4"/>
      <c r="N8" s="4"/>
      <c r="O8" s="4"/>
      <c r="P8" s="4"/>
      <c r="Q8" s="4"/>
      <c r="R8" s="4"/>
      <c r="S8" s="4"/>
      <c r="T8" s="4"/>
      <c r="V8" s="4"/>
      <c r="X8" s="14"/>
    </row>
    <row r="9" spans="1:24" s="1" customFormat="1" ht="22.15">
      <c r="A9" s="63" t="s">
        <v>337</v>
      </c>
      <c r="D9" s="5"/>
      <c r="E9" s="5"/>
      <c r="F9" s="5"/>
      <c r="G9" s="5"/>
      <c r="H9" s="5"/>
      <c r="J9" s="5"/>
      <c r="K9" s="5"/>
      <c r="L9" s="5"/>
      <c r="N9" s="5"/>
      <c r="O9" s="62"/>
      <c r="P9" s="5"/>
      <c r="R9" s="5"/>
      <c r="S9" s="5"/>
      <c r="T9" s="5"/>
      <c r="X9" s="14"/>
    </row>
    <row r="10" spans="1:24" ht="22.15">
      <c r="A10" s="7"/>
      <c r="B10" s="3"/>
      <c r="C10" s="1"/>
      <c r="D10" s="5"/>
      <c r="E10" s="21"/>
      <c r="F10" s="21"/>
      <c r="G10" s="21"/>
      <c r="H10" s="21"/>
      <c r="I10" s="21"/>
      <c r="J10" s="21"/>
      <c r="K10" s="21"/>
      <c r="L10" s="21"/>
      <c r="M10" s="21"/>
      <c r="N10" s="21"/>
      <c r="O10" s="21"/>
      <c r="P10" s="21"/>
      <c r="Q10" s="21"/>
      <c r="R10" s="21"/>
      <c r="S10" s="21"/>
      <c r="T10" s="21"/>
      <c r="U10" s="20"/>
      <c r="V10" s="20"/>
      <c r="X10" s="14"/>
    </row>
    <row r="11" spans="1:24" ht="22.15">
      <c r="A11" s="324">
        <v>44651</v>
      </c>
      <c r="B11" s="322"/>
      <c r="C11" s="322"/>
      <c r="D11" s="70" t="s">
        <v>256</v>
      </c>
      <c r="E11" s="70" t="s">
        <v>257</v>
      </c>
      <c r="F11" s="70" t="s">
        <v>258</v>
      </c>
      <c r="G11" s="70" t="s">
        <v>259</v>
      </c>
      <c r="H11" s="70" t="s">
        <v>260</v>
      </c>
      <c r="I11" s="70" t="s">
        <v>272</v>
      </c>
      <c r="J11" s="70" t="s">
        <v>261</v>
      </c>
      <c r="K11" s="70" t="s">
        <v>262</v>
      </c>
      <c r="L11" s="70" t="s">
        <v>263</v>
      </c>
      <c r="M11" s="70" t="s">
        <v>264</v>
      </c>
      <c r="N11" s="70" t="s">
        <v>265</v>
      </c>
      <c r="O11" s="70" t="s">
        <v>266</v>
      </c>
      <c r="P11" s="70" t="s">
        <v>267</v>
      </c>
      <c r="Q11" s="70" t="s">
        <v>268</v>
      </c>
      <c r="R11" s="70" t="s">
        <v>269</v>
      </c>
      <c r="S11" s="70" t="s">
        <v>270</v>
      </c>
      <c r="T11" s="70" t="s">
        <v>271</v>
      </c>
      <c r="U11" s="111"/>
      <c r="V11" s="60" t="s">
        <v>88</v>
      </c>
      <c r="X11" s="14"/>
    </row>
    <row r="12" spans="1:24" s="1" customFormat="1" ht="22.15">
      <c r="A12" s="48" t="s">
        <v>151</v>
      </c>
      <c r="B12" s="48" t="s">
        <v>152</v>
      </c>
      <c r="C12" s="1" t="s">
        <v>329</v>
      </c>
      <c r="D12" s="71">
        <v>494.303</v>
      </c>
      <c r="E12" s="71">
        <v>291.46499999999997</v>
      </c>
      <c r="F12" s="71">
        <v>5.335</v>
      </c>
      <c r="G12" s="71">
        <v>200.23500000000001</v>
      </c>
      <c r="H12" s="71">
        <v>676.05600000000004</v>
      </c>
      <c r="I12" s="71">
        <v>252.20599999999999</v>
      </c>
      <c r="J12" s="143">
        <v>174.21099999999998</v>
      </c>
      <c r="K12" s="143">
        <v>796.077</v>
      </c>
      <c r="L12" s="143">
        <v>867.36438823905996</v>
      </c>
      <c r="M12" s="143">
        <v>191.21600000000001</v>
      </c>
      <c r="N12" s="143">
        <v>444.86149187672697</v>
      </c>
      <c r="O12" s="143">
        <v>74.275333865024606</v>
      </c>
      <c r="P12" s="143">
        <v>50.709000000000003</v>
      </c>
      <c r="Q12" s="143">
        <v>9.1170000000000009</v>
      </c>
      <c r="R12" s="143">
        <v>85.712999999999994</v>
      </c>
      <c r="S12" s="143">
        <v>45.85</v>
      </c>
      <c r="T12" s="143">
        <v>13.894195310000001</v>
      </c>
      <c r="U12" s="20"/>
      <c r="V12" s="25">
        <f>SUM(D12:T12)</f>
        <v>4672.8884092908111</v>
      </c>
      <c r="X12" s="14"/>
    </row>
    <row r="13" spans="1:24" s="1" customFormat="1" ht="22.15">
      <c r="A13" s="48" t="s">
        <v>98</v>
      </c>
      <c r="B13" s="48" t="s">
        <v>99</v>
      </c>
      <c r="C13" s="1" t="s">
        <v>100</v>
      </c>
      <c r="D13" s="12">
        <v>5727.2144315445303</v>
      </c>
      <c r="E13" s="71">
        <v>3728.384</v>
      </c>
      <c r="F13" s="71">
        <v>36.177</v>
      </c>
      <c r="G13" s="71">
        <v>3170.6579999999999</v>
      </c>
      <c r="H13" s="71">
        <v>6270.5450000000001</v>
      </c>
      <c r="I13" s="71">
        <v>2306.9789999999998</v>
      </c>
      <c r="J13" s="143">
        <v>3691.63</v>
      </c>
      <c r="K13" s="143">
        <v>13420.866</v>
      </c>
      <c r="L13" s="143">
        <v>7987.4829158881503</v>
      </c>
      <c r="M13" s="143">
        <v>2419.1289999999999</v>
      </c>
      <c r="N13" s="143">
        <v>5614.7959785100002</v>
      </c>
      <c r="O13" s="143">
        <v>1093.7855796798699</v>
      </c>
      <c r="P13" s="143">
        <v>400.61799999999999</v>
      </c>
      <c r="Q13" s="143">
        <v>138.268</v>
      </c>
      <c r="R13" s="143">
        <v>1115.713</v>
      </c>
      <c r="S13" s="143">
        <v>243.06438032</v>
      </c>
      <c r="T13" s="143">
        <v>215.81401171594899</v>
      </c>
      <c r="U13" s="20"/>
      <c r="V13" s="25">
        <f>SUM(D13:T13)</f>
        <v>57581.124297658498</v>
      </c>
    </row>
    <row r="14" spans="1:24" s="1" customFormat="1" ht="22.15">
      <c r="A14" s="48"/>
      <c r="B14" s="48"/>
      <c r="D14" s="11"/>
      <c r="E14" s="131"/>
      <c r="F14" s="131"/>
      <c r="G14" s="131"/>
      <c r="H14" s="131"/>
      <c r="I14" s="131"/>
      <c r="J14" s="186"/>
      <c r="K14" s="186"/>
      <c r="L14" s="186"/>
      <c r="M14" s="186"/>
      <c r="N14" s="186"/>
      <c r="O14" s="186"/>
      <c r="P14" s="186"/>
      <c r="Q14" s="186"/>
      <c r="R14" s="186"/>
      <c r="S14" s="186"/>
      <c r="T14" s="186"/>
      <c r="U14" s="20"/>
      <c r="V14" s="78"/>
    </row>
    <row r="15" spans="1:24" s="1" customFormat="1" ht="22.15">
      <c r="A15" s="48" t="s">
        <v>153</v>
      </c>
      <c r="B15" s="48" t="s">
        <v>154</v>
      </c>
      <c r="C15" s="1" t="s">
        <v>156</v>
      </c>
      <c r="D15" s="4">
        <v>8.6307751509610398E-2</v>
      </c>
      <c r="E15" s="72">
        <v>7.8174619352513006E-2</v>
      </c>
      <c r="F15" s="72">
        <v>0.14746938662686199</v>
      </c>
      <c r="G15" s="72">
        <v>6.31525065144206E-2</v>
      </c>
      <c r="H15" s="72">
        <v>0.10781455200465</v>
      </c>
      <c r="I15" s="72">
        <v>0.109323058424026</v>
      </c>
      <c r="J15" s="115">
        <v>4.7190807312758855E-2</v>
      </c>
      <c r="K15" s="115">
        <v>5.9316366022878098E-2</v>
      </c>
      <c r="L15" s="115">
        <v>0.10859045300914</v>
      </c>
      <c r="M15" s="115">
        <v>7.9043325097586797E-2</v>
      </c>
      <c r="N15" s="115">
        <v>7.9230214878578717E-2</v>
      </c>
      <c r="O15" s="115">
        <v>6.7906667673168247E-2</v>
      </c>
      <c r="P15" s="115">
        <v>0.126576938629817</v>
      </c>
      <c r="Q15" s="115">
        <v>6.5937165504672102E-2</v>
      </c>
      <c r="R15" s="115">
        <v>7.6823520027103701E-2</v>
      </c>
      <c r="S15" s="115">
        <v>0.18863315118256896</v>
      </c>
      <c r="T15" s="115">
        <v>6.4380413484400406E-2</v>
      </c>
      <c r="U15" s="20"/>
      <c r="V15" s="115"/>
    </row>
    <row r="16" spans="1:24">
      <c r="D16" s="182"/>
      <c r="E16" s="183"/>
      <c r="F16" s="183"/>
      <c r="G16" s="183"/>
      <c r="H16" s="183"/>
      <c r="I16" s="183"/>
      <c r="J16" s="183"/>
      <c r="K16" s="183"/>
      <c r="L16" s="183"/>
      <c r="M16" s="183"/>
      <c r="N16" s="184"/>
      <c r="O16" s="184"/>
      <c r="P16" s="183"/>
      <c r="Q16" s="183"/>
      <c r="R16" s="183"/>
      <c r="S16" s="183"/>
      <c r="T16" s="185"/>
      <c r="U16" s="111"/>
      <c r="V16" s="111"/>
    </row>
    <row r="17" spans="1:22" s="1" customFormat="1" ht="22.15">
      <c r="A17" s="63" t="s">
        <v>338</v>
      </c>
      <c r="D17" s="5"/>
      <c r="E17" s="5"/>
      <c r="F17" s="5"/>
      <c r="G17" s="5"/>
      <c r="H17" s="5"/>
      <c r="I17" s="5"/>
      <c r="J17" s="5"/>
      <c r="K17" s="5"/>
      <c r="L17" s="5"/>
      <c r="M17" s="5"/>
      <c r="N17" s="5"/>
      <c r="O17" s="5"/>
      <c r="P17" s="5"/>
      <c r="Q17" s="5"/>
      <c r="R17" s="5"/>
      <c r="S17" s="5"/>
      <c r="T17" s="5"/>
    </row>
    <row r="18" spans="1:22" s="1" customFormat="1" ht="22.15">
      <c r="A18" s="3"/>
      <c r="B18" s="3"/>
      <c r="C18" s="150"/>
      <c r="D18" s="251"/>
      <c r="E18" s="251"/>
      <c r="F18" s="251"/>
      <c r="G18" s="251"/>
      <c r="H18" s="251"/>
      <c r="I18" s="251"/>
      <c r="J18" s="251"/>
      <c r="K18" s="251"/>
      <c r="L18" s="251"/>
      <c r="M18" s="251"/>
      <c r="N18" s="251"/>
      <c r="O18" s="251"/>
      <c r="P18" s="251"/>
      <c r="Q18" s="251"/>
      <c r="R18" s="251"/>
      <c r="S18" s="251"/>
      <c r="T18" s="251"/>
      <c r="V18" s="6"/>
    </row>
    <row r="19" spans="1:22" ht="20.25">
      <c r="C19" s="150"/>
      <c r="D19" s="252"/>
      <c r="E19" s="252"/>
      <c r="F19" s="252"/>
      <c r="G19" s="252"/>
      <c r="H19" s="252"/>
      <c r="I19" s="252"/>
      <c r="J19" s="252"/>
      <c r="K19" s="252"/>
      <c r="L19" s="252"/>
      <c r="M19" s="252"/>
      <c r="N19" s="252"/>
      <c r="O19" s="252"/>
      <c r="P19" s="252"/>
      <c r="Q19" s="252"/>
      <c r="R19" s="252"/>
      <c r="S19" s="252"/>
      <c r="T19" s="252"/>
    </row>
    <row r="20" spans="1:22" ht="20.25">
      <c r="C20" s="150"/>
      <c r="D20" s="252"/>
      <c r="E20" s="252"/>
      <c r="F20" s="252"/>
      <c r="G20" s="252"/>
      <c r="H20" s="252"/>
      <c r="I20" s="252"/>
      <c r="J20" s="252"/>
      <c r="K20" s="252"/>
      <c r="L20" s="252"/>
      <c r="M20" s="252"/>
      <c r="N20" s="252"/>
      <c r="O20" s="252"/>
      <c r="P20" s="252"/>
      <c r="Q20" s="252"/>
      <c r="R20" s="252"/>
      <c r="S20" s="252"/>
      <c r="T20" s="252"/>
      <c r="U20" s="35"/>
      <c r="V20" s="35"/>
    </row>
    <row r="21" spans="1:22" ht="20.25">
      <c r="C21" s="150"/>
      <c r="F21" s="36"/>
      <c r="G21" s="36"/>
      <c r="H21" s="36"/>
      <c r="I21" s="36"/>
      <c r="J21" s="36"/>
      <c r="K21" s="36"/>
      <c r="L21" s="36"/>
      <c r="M21" s="36"/>
      <c r="N21" s="36"/>
      <c r="O21" s="36"/>
      <c r="P21" s="36"/>
      <c r="Q21" s="36"/>
      <c r="R21" s="36"/>
      <c r="S21" s="36"/>
      <c r="T21" s="36"/>
    </row>
    <row r="22" spans="1:22" ht="20.25">
      <c r="C22" s="150"/>
      <c r="F22" s="36"/>
      <c r="G22" s="36"/>
      <c r="H22" s="36"/>
      <c r="I22" s="36"/>
      <c r="J22" s="36"/>
      <c r="K22" s="36"/>
      <c r="L22" s="36"/>
      <c r="M22" s="36"/>
      <c r="N22" s="36"/>
      <c r="O22" s="36"/>
      <c r="P22" s="36"/>
      <c r="Q22" s="36"/>
      <c r="R22" s="36"/>
      <c r="S22" s="36"/>
      <c r="T22" s="36"/>
    </row>
    <row r="23" spans="1:22">
      <c r="F23" s="36"/>
      <c r="G23" s="36"/>
      <c r="H23" s="36"/>
      <c r="I23" s="36"/>
      <c r="J23" s="36"/>
      <c r="K23" s="36"/>
      <c r="L23" s="36"/>
      <c r="M23" s="36"/>
      <c r="N23" s="36"/>
      <c r="O23" s="36"/>
      <c r="P23" s="36"/>
      <c r="Q23" s="36"/>
      <c r="R23" s="36"/>
      <c r="S23" s="36"/>
    </row>
    <row r="24" spans="1:22">
      <c r="F24" s="34"/>
      <c r="G24" s="36"/>
      <c r="H24" s="34"/>
      <c r="I24" s="34"/>
      <c r="J24" s="36"/>
      <c r="K24" s="34"/>
      <c r="L24" s="34"/>
      <c r="M24" s="34"/>
      <c r="N24" s="34"/>
      <c r="O24" s="34"/>
      <c r="P24" s="34"/>
      <c r="Q24" s="36"/>
      <c r="R24" s="34"/>
      <c r="S24" s="34"/>
      <c r="T24" s="36"/>
    </row>
    <row r="42" spans="4:20">
      <c r="D42" s="35"/>
      <c r="E42" s="35"/>
      <c r="F42" s="35"/>
      <c r="G42" s="35"/>
      <c r="H42" s="35"/>
      <c r="I42" s="35"/>
      <c r="J42" s="35"/>
      <c r="K42" s="35"/>
      <c r="L42" s="35"/>
      <c r="M42" s="35"/>
      <c r="N42" s="35"/>
      <c r="O42" s="35"/>
      <c r="P42" s="35"/>
      <c r="Q42" s="35"/>
      <c r="R42" s="35"/>
      <c r="S42" s="35"/>
      <c r="T42" s="35"/>
    </row>
    <row r="43" spans="4:20">
      <c r="D43" s="73"/>
      <c r="E43" s="73"/>
      <c r="F43" s="73"/>
      <c r="G43" s="73"/>
      <c r="H43" s="73"/>
      <c r="I43" s="73"/>
      <c r="J43" s="73"/>
      <c r="K43" s="73"/>
      <c r="L43" s="73"/>
      <c r="M43" s="73"/>
      <c r="N43" s="73"/>
      <c r="O43" s="73"/>
      <c r="P43" s="73"/>
      <c r="Q43" s="73"/>
      <c r="R43" s="73"/>
      <c r="S43" s="73"/>
      <c r="T43" s="73"/>
    </row>
  </sheetData>
  <mergeCells count="2">
    <mergeCell ref="A3:C3"/>
    <mergeCell ref="A11:C1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14F4-A88D-463C-8A20-A0FC021290E3}">
  <sheetPr>
    <tabColor theme="8" tint="0.79998168889431442"/>
  </sheetPr>
  <dimension ref="A1:W45"/>
  <sheetViews>
    <sheetView zoomScale="70" zoomScaleNormal="70" workbookViewId="0">
      <selection activeCell="R9" sqref="R9"/>
    </sheetView>
  </sheetViews>
  <sheetFormatPr defaultColWidth="15.5" defaultRowHeight="22.15"/>
  <cols>
    <col min="1" max="1" width="8.125" style="3" bestFit="1" customWidth="1"/>
    <col min="2" max="2" width="34.625" style="1" bestFit="1" customWidth="1"/>
    <col min="3" max="3" width="40.125" style="1" customWidth="1"/>
    <col min="4" max="4" width="8.875" style="1" bestFit="1" customWidth="1"/>
    <col min="5" max="5" width="8.5" style="1" bestFit="1" customWidth="1"/>
    <col min="6" max="6" width="6.75" style="1" bestFit="1" customWidth="1"/>
    <col min="7" max="8" width="8.875" style="1" bestFit="1" customWidth="1"/>
    <col min="9" max="10" width="8.5" style="1" bestFit="1" customWidth="1"/>
    <col min="11" max="12" width="8.875" style="1" bestFit="1" customWidth="1"/>
    <col min="13" max="13" width="8.5" style="1" bestFit="1" customWidth="1"/>
    <col min="14" max="14" width="8.875" style="1" bestFit="1" customWidth="1"/>
    <col min="15" max="16" width="7.75" style="1" bestFit="1" customWidth="1"/>
    <col min="17" max="17" width="6.75" style="1" bestFit="1" customWidth="1"/>
    <col min="18" max="19" width="7.75" style="1" bestFit="1" customWidth="1"/>
    <col min="20" max="20" width="7.5" style="1" bestFit="1" customWidth="1"/>
    <col min="21" max="21" width="9.375" style="1" customWidth="1"/>
    <col min="22" max="22" width="16.625" style="1" bestFit="1" customWidth="1"/>
    <col min="23" max="16384" width="15.5" style="1"/>
  </cols>
  <sheetData>
    <row r="1" spans="1:22">
      <c r="A1" s="51" t="s">
        <v>0</v>
      </c>
    </row>
    <row r="2" spans="1:22">
      <c r="D2" s="12"/>
      <c r="E2" s="12"/>
      <c r="F2" s="12"/>
      <c r="G2" s="12"/>
      <c r="H2" s="12"/>
      <c r="I2" s="12"/>
      <c r="J2" s="12"/>
      <c r="K2" s="12"/>
      <c r="L2" s="12"/>
      <c r="M2" s="12"/>
      <c r="N2" s="12"/>
      <c r="P2" s="12"/>
      <c r="Q2" s="12"/>
      <c r="R2" s="12"/>
      <c r="S2" s="12"/>
      <c r="T2" s="12"/>
    </row>
    <row r="3" spans="1:22" s="3" customFormat="1">
      <c r="A3" s="324">
        <v>45016</v>
      </c>
      <c r="B3" s="322"/>
      <c r="C3" s="322"/>
      <c r="D3" s="43" t="s">
        <v>256</v>
      </c>
      <c r="E3" s="43" t="s">
        <v>257</v>
      </c>
      <c r="F3" s="43" t="s">
        <v>258</v>
      </c>
      <c r="G3" s="43" t="s">
        <v>259</v>
      </c>
      <c r="H3" s="43" t="s">
        <v>260</v>
      </c>
      <c r="I3" s="43" t="s">
        <v>272</v>
      </c>
      <c r="J3" s="43" t="s">
        <v>261</v>
      </c>
      <c r="K3" s="43" t="s">
        <v>262</v>
      </c>
      <c r="L3" s="43" t="s">
        <v>263</v>
      </c>
      <c r="M3" s="43" t="s">
        <v>264</v>
      </c>
      <c r="N3" s="43" t="s">
        <v>265</v>
      </c>
      <c r="O3" s="43" t="s">
        <v>266</v>
      </c>
      <c r="P3" s="43" t="s">
        <v>267</v>
      </c>
      <c r="Q3" s="43" t="s">
        <v>268</v>
      </c>
      <c r="R3" s="43" t="s">
        <v>269</v>
      </c>
      <c r="S3" s="43" t="s">
        <v>270</v>
      </c>
      <c r="T3" s="43" t="s">
        <v>271</v>
      </c>
      <c r="V3" s="44" t="s">
        <v>88</v>
      </c>
    </row>
    <row r="4" spans="1:22">
      <c r="A4" s="48" t="s">
        <v>151</v>
      </c>
      <c r="B4" s="48" t="s">
        <v>152</v>
      </c>
      <c r="C4" s="1" t="s">
        <v>329</v>
      </c>
      <c r="D4" s="61">
        <v>535.73249378533296</v>
      </c>
      <c r="E4" s="61">
        <v>250.32900000000001</v>
      </c>
      <c r="F4" s="61">
        <v>-3.6468498390619302</v>
      </c>
      <c r="G4" s="61">
        <v>207.40600000000001</v>
      </c>
      <c r="H4" s="61">
        <v>543.81399999999996</v>
      </c>
      <c r="I4" s="61">
        <v>97.922999999999902</v>
      </c>
      <c r="J4" s="12">
        <v>202.374</v>
      </c>
      <c r="K4" s="61">
        <v>833.12199999999996</v>
      </c>
      <c r="L4" s="61">
        <v>758.54982267974799</v>
      </c>
      <c r="M4" s="61">
        <v>178.22</v>
      </c>
      <c r="N4" s="61">
        <v>423.01</v>
      </c>
      <c r="O4" s="61">
        <v>64.281999999999996</v>
      </c>
      <c r="P4" s="61">
        <v>32.055999999999997</v>
      </c>
      <c r="Q4" s="61">
        <v>8.5559999999999992</v>
      </c>
      <c r="R4" s="61">
        <v>53.98</v>
      </c>
      <c r="S4" s="61">
        <v>33.094999999999999</v>
      </c>
      <c r="T4" s="61">
        <v>12.450733327319901</v>
      </c>
      <c r="U4" s="12"/>
      <c r="V4" s="12">
        <f>SUM(D4:T4)</f>
        <v>4231.2531999533376</v>
      </c>
    </row>
    <row r="5" spans="1:22">
      <c r="A5" s="48"/>
      <c r="B5" s="48" t="s">
        <v>157</v>
      </c>
      <c r="C5" s="1" t="s">
        <v>332</v>
      </c>
      <c r="D5" s="61">
        <v>-201.5</v>
      </c>
      <c r="E5" s="61">
        <v>-149.63999999999999</v>
      </c>
      <c r="F5" s="61">
        <v>-1.5549999999999999</v>
      </c>
      <c r="G5" s="61">
        <v>-101.2</v>
      </c>
      <c r="H5" s="61">
        <v>-208.87799999999999</v>
      </c>
      <c r="I5" s="61">
        <v>-131.4</v>
      </c>
      <c r="J5" s="61">
        <v>-94.57</v>
      </c>
      <c r="K5" s="61">
        <v>-243.803</v>
      </c>
      <c r="L5" s="61">
        <v>-115.8</v>
      </c>
      <c r="M5" s="61">
        <v>-67.853999999999999</v>
      </c>
      <c r="N5" s="61">
        <v>-165.4</v>
      </c>
      <c r="O5" s="61">
        <v>-26.65</v>
      </c>
      <c r="P5" s="61">
        <v>-30.1</v>
      </c>
      <c r="Q5" s="61">
        <v>-6.9390000000000001</v>
      </c>
      <c r="R5" s="61">
        <v>-39.420999999999999</v>
      </c>
      <c r="S5" s="61">
        <v>-10.51</v>
      </c>
      <c r="T5" s="61">
        <v>-8.5009999999999994</v>
      </c>
      <c r="U5" s="12"/>
      <c r="V5" s="12">
        <f>SUM(D5:T5)</f>
        <v>-1603.721</v>
      </c>
    </row>
    <row r="6" spans="1:22">
      <c r="A6" s="48"/>
      <c r="B6" s="48" t="s">
        <v>158</v>
      </c>
      <c r="C6" s="1" t="s">
        <v>333</v>
      </c>
      <c r="D6" s="12">
        <v>-469.47</v>
      </c>
      <c r="E6" s="12">
        <v>-301.02100000000002</v>
      </c>
      <c r="F6" s="12">
        <v>-6.601</v>
      </c>
      <c r="G6" s="12">
        <v>-251.59899999999999</v>
      </c>
      <c r="H6" s="61">
        <v>-560.05600000000004</v>
      </c>
      <c r="I6" s="61">
        <v>-200.11099999999999</v>
      </c>
      <c r="J6" s="61">
        <v>-335.70100000000002</v>
      </c>
      <c r="K6" s="61">
        <v>-814.99300000000005</v>
      </c>
      <c r="L6" s="61">
        <v>-707.33500000000004</v>
      </c>
      <c r="M6" s="61">
        <v>-176.839</v>
      </c>
      <c r="N6" s="61">
        <v>-331.11500000000001</v>
      </c>
      <c r="O6" s="61">
        <v>-78.436999999999998</v>
      </c>
      <c r="P6" s="61">
        <v>-31.616</v>
      </c>
      <c r="Q6" s="61">
        <v>-8.9700000000000006</v>
      </c>
      <c r="R6" s="61">
        <v>-61.988999999999997</v>
      </c>
      <c r="S6" s="61">
        <v>-34.384999999999998</v>
      </c>
      <c r="T6" s="61">
        <v>-24.318000000000001</v>
      </c>
      <c r="U6" s="12"/>
      <c r="V6" s="12">
        <f>SUM(D6:T6)</f>
        <v>-4394.5560000000005</v>
      </c>
    </row>
    <row r="7" spans="1:22">
      <c r="A7" s="48"/>
      <c r="B7" s="48"/>
      <c r="D7" s="61"/>
      <c r="E7" s="61"/>
      <c r="F7" s="61"/>
      <c r="G7" s="61"/>
      <c r="H7" s="61"/>
      <c r="I7" s="61"/>
      <c r="J7" s="61"/>
      <c r="K7" s="61"/>
      <c r="L7" s="61"/>
      <c r="M7" s="61"/>
      <c r="N7" s="61"/>
      <c r="O7" s="61"/>
      <c r="P7" s="61"/>
      <c r="Q7" s="61"/>
      <c r="R7" s="61"/>
      <c r="S7" s="61"/>
      <c r="T7" s="61"/>
      <c r="U7" s="12"/>
      <c r="V7" s="45"/>
    </row>
    <row r="8" spans="1:22">
      <c r="A8" s="48" t="s">
        <v>159</v>
      </c>
      <c r="B8" s="48" t="s">
        <v>160</v>
      </c>
      <c r="C8" s="1" t="s">
        <v>304</v>
      </c>
      <c r="D8" s="15">
        <v>1.33</v>
      </c>
      <c r="E8" s="15">
        <v>0.66124031007751927</v>
      </c>
      <c r="F8" s="15">
        <v>-5.5902571312295368</v>
      </c>
      <c r="G8" s="15">
        <v>0.56000000000000005</v>
      </c>
      <c r="H8" s="15">
        <v>0.92200000000000004</v>
      </c>
      <c r="I8" s="15">
        <v>0.222</v>
      </c>
      <c r="J8" s="15">
        <v>-0.46</v>
      </c>
      <c r="K8" s="15">
        <v>1.07</v>
      </c>
      <c r="L8" s="15">
        <v>1.4419999999999999</v>
      </c>
      <c r="M8" s="15">
        <v>1.02</v>
      </c>
      <c r="N8" s="15">
        <v>1.56</v>
      </c>
      <c r="O8" s="15">
        <v>0.46899999999999997</v>
      </c>
      <c r="P8" s="181">
        <v>1.0149999999999999</v>
      </c>
      <c r="Q8" s="15">
        <v>0.94033722438391676</v>
      </c>
      <c r="R8" s="15">
        <v>0.8</v>
      </c>
      <c r="S8" s="15">
        <v>0.877</v>
      </c>
      <c r="T8" s="15">
        <v>-0.39600000000000002</v>
      </c>
      <c r="U8" s="11"/>
      <c r="V8" s="15"/>
    </row>
    <row r="9" spans="1:22">
      <c r="A9" s="48" t="s">
        <v>159</v>
      </c>
      <c r="B9" s="48" t="s">
        <v>309</v>
      </c>
      <c r="C9" s="1" t="s">
        <v>305</v>
      </c>
      <c r="D9" s="15">
        <v>3.66</v>
      </c>
      <c r="E9" s="15">
        <v>2.6728748997594201</v>
      </c>
      <c r="F9" s="15">
        <v>-1.3452410540591191</v>
      </c>
      <c r="G9" s="15">
        <v>3.05</v>
      </c>
      <c r="H9" s="15">
        <v>3.6040000000000001</v>
      </c>
      <c r="I9" s="15">
        <v>1.75</v>
      </c>
      <c r="J9" s="15">
        <v>3.5249999999999999</v>
      </c>
      <c r="K9" s="15">
        <v>4.42</v>
      </c>
      <c r="L9" s="15">
        <v>7.548</v>
      </c>
      <c r="M9" s="15">
        <v>3.63</v>
      </c>
      <c r="N9" s="15">
        <v>3.56</v>
      </c>
      <c r="O9" s="15">
        <v>3.4119999999999999</v>
      </c>
      <c r="P9" s="15">
        <v>2.06</v>
      </c>
      <c r="Q9" s="15">
        <v>2.2330306960657156</v>
      </c>
      <c r="R9" s="15">
        <v>2.37</v>
      </c>
      <c r="S9" s="15">
        <v>4.149</v>
      </c>
      <c r="T9" s="15">
        <v>2.4645999999999999</v>
      </c>
      <c r="U9" s="15"/>
      <c r="V9" s="15"/>
    </row>
    <row r="10" spans="1:22">
      <c r="B10" s="48"/>
      <c r="D10" s="15"/>
      <c r="G10" s="15"/>
      <c r="H10" s="15"/>
      <c r="I10" s="15"/>
      <c r="J10" s="15"/>
      <c r="K10" s="15"/>
      <c r="L10" s="15"/>
      <c r="M10" s="15"/>
      <c r="N10" s="15"/>
      <c r="O10" s="15"/>
      <c r="R10" s="15"/>
      <c r="S10" s="15"/>
      <c r="T10" s="110"/>
      <c r="U10" s="15"/>
      <c r="V10" s="110"/>
    </row>
    <row r="11" spans="1:22">
      <c r="A11" s="63" t="s">
        <v>343</v>
      </c>
      <c r="D11" s="15"/>
      <c r="E11" s="15"/>
      <c r="F11" s="15"/>
      <c r="G11" s="15"/>
      <c r="H11" s="15"/>
      <c r="I11" s="15"/>
      <c r="J11" s="15"/>
      <c r="K11" s="15"/>
      <c r="L11" s="15"/>
      <c r="M11" s="15"/>
      <c r="N11" s="15"/>
      <c r="O11" s="15"/>
      <c r="P11" s="15"/>
      <c r="Q11" s="15"/>
      <c r="R11" s="15"/>
      <c r="S11" s="15"/>
      <c r="T11" s="15"/>
      <c r="V11" s="11"/>
    </row>
    <row r="12" spans="1:22">
      <c r="A12" s="66" t="s">
        <v>323</v>
      </c>
      <c r="C12" s="123"/>
      <c r="D12" s="11"/>
      <c r="E12" s="11"/>
      <c r="F12" s="11"/>
      <c r="G12" s="11"/>
      <c r="H12" s="11"/>
      <c r="I12" s="11"/>
      <c r="J12" s="11"/>
      <c r="K12" s="11"/>
      <c r="L12" s="11"/>
      <c r="M12" s="11"/>
      <c r="N12" s="11"/>
      <c r="O12" s="15"/>
      <c r="P12" s="15"/>
      <c r="Q12" s="15"/>
      <c r="R12" s="15"/>
      <c r="S12" s="11"/>
      <c r="T12" s="11"/>
      <c r="V12" s="11"/>
    </row>
    <row r="13" spans="1:22">
      <c r="B13" s="7"/>
      <c r="D13" s="12"/>
      <c r="E13" s="12"/>
      <c r="F13" s="12"/>
      <c r="G13" s="12"/>
      <c r="H13" s="12"/>
      <c r="I13" s="12"/>
      <c r="J13" s="12"/>
      <c r="K13" s="12"/>
      <c r="L13" s="12"/>
      <c r="M13" s="12"/>
      <c r="N13" s="12"/>
      <c r="O13" s="12"/>
      <c r="P13" s="12"/>
      <c r="Q13" s="12"/>
      <c r="R13" s="12"/>
      <c r="S13" s="12"/>
      <c r="T13" s="12"/>
      <c r="V13" s="11"/>
    </row>
    <row r="14" spans="1:22">
      <c r="B14" s="7"/>
      <c r="D14" s="12"/>
      <c r="E14" s="12"/>
      <c r="F14" s="12"/>
      <c r="G14" s="12"/>
      <c r="H14" s="12"/>
      <c r="I14" s="12"/>
      <c r="J14" s="12"/>
      <c r="K14" s="12"/>
      <c r="L14" s="12"/>
      <c r="M14" s="12"/>
      <c r="N14" s="12"/>
      <c r="O14" s="12"/>
      <c r="P14" s="12"/>
      <c r="Q14" s="12"/>
      <c r="R14" s="12"/>
      <c r="S14" s="12"/>
      <c r="T14" s="12"/>
      <c r="V14" s="11"/>
    </row>
    <row r="15" spans="1:22">
      <c r="A15" s="324">
        <v>44651</v>
      </c>
      <c r="B15" s="322"/>
      <c r="C15" s="322"/>
      <c r="D15" s="43" t="s">
        <v>256</v>
      </c>
      <c r="E15" s="43" t="s">
        <v>257</v>
      </c>
      <c r="F15" s="43" t="s">
        <v>258</v>
      </c>
      <c r="G15" s="43" t="s">
        <v>259</v>
      </c>
      <c r="H15" s="43" t="s">
        <v>260</v>
      </c>
      <c r="I15" s="43" t="s">
        <v>272</v>
      </c>
      <c r="J15" s="43" t="s">
        <v>261</v>
      </c>
      <c r="K15" s="43" t="s">
        <v>262</v>
      </c>
      <c r="L15" s="43" t="s">
        <v>263</v>
      </c>
      <c r="M15" s="43" t="s">
        <v>264</v>
      </c>
      <c r="N15" s="43" t="s">
        <v>265</v>
      </c>
      <c r="O15" s="43" t="s">
        <v>266</v>
      </c>
      <c r="P15" s="43" t="s">
        <v>267</v>
      </c>
      <c r="Q15" s="43" t="s">
        <v>268</v>
      </c>
      <c r="R15" s="43" t="s">
        <v>269</v>
      </c>
      <c r="S15" s="43" t="s">
        <v>270</v>
      </c>
      <c r="T15" s="43" t="s">
        <v>271</v>
      </c>
      <c r="U15" s="3"/>
      <c r="V15" s="44" t="s">
        <v>88</v>
      </c>
    </row>
    <row r="16" spans="1:22">
      <c r="A16" s="48" t="s">
        <v>151</v>
      </c>
      <c r="B16" s="48" t="s">
        <v>152</v>
      </c>
      <c r="C16" s="1" t="s">
        <v>329</v>
      </c>
      <c r="D16" s="310">
        <v>494.303</v>
      </c>
      <c r="E16" s="310">
        <v>291.46499999999997</v>
      </c>
      <c r="F16" s="310">
        <v>5.335</v>
      </c>
      <c r="G16" s="310">
        <v>200.23500000000001</v>
      </c>
      <c r="H16" s="310">
        <v>676.05600000000004</v>
      </c>
      <c r="I16" s="310">
        <v>252.20599999999999</v>
      </c>
      <c r="J16" s="310">
        <v>174.21099999999998</v>
      </c>
      <c r="K16" s="310">
        <v>796.077</v>
      </c>
      <c r="L16" s="310">
        <v>867.36438823905996</v>
      </c>
      <c r="M16" s="310">
        <v>191.21600000000001</v>
      </c>
      <c r="N16" s="310">
        <v>444.86149187672697</v>
      </c>
      <c r="O16" s="310">
        <v>74.275333865024606</v>
      </c>
      <c r="P16" s="310">
        <v>50.709000000000003</v>
      </c>
      <c r="Q16" s="310">
        <v>9.1170000000000009</v>
      </c>
      <c r="R16" s="310">
        <v>85.712999999999994</v>
      </c>
      <c r="S16" s="310">
        <v>45.85</v>
      </c>
      <c r="T16" s="310">
        <v>13.894195310000001</v>
      </c>
      <c r="U16" s="119"/>
      <c r="V16" s="12">
        <f>SUM(D16:T16)</f>
        <v>4672.8884092908111</v>
      </c>
    </row>
    <row r="17" spans="1:23">
      <c r="A17" s="48"/>
      <c r="B17" s="48" t="s">
        <v>157</v>
      </c>
      <c r="C17" s="1" t="s">
        <v>332</v>
      </c>
      <c r="D17" s="310">
        <v>-222.3</v>
      </c>
      <c r="E17" s="310">
        <v>-117.471</v>
      </c>
      <c r="F17" s="310">
        <v>-1.024</v>
      </c>
      <c r="G17" s="310">
        <v>-95.668000000000006</v>
      </c>
      <c r="H17" s="310">
        <v>-180.876</v>
      </c>
      <c r="I17" s="310">
        <v>-62.8</v>
      </c>
      <c r="J17" s="310">
        <v>-66.825999999999993</v>
      </c>
      <c r="K17" s="310">
        <v>-283.46699999999998</v>
      </c>
      <c r="L17" s="310">
        <v>-155.601</v>
      </c>
      <c r="M17" s="310">
        <v>-71.686999999999998</v>
      </c>
      <c r="N17" s="310">
        <v>-159.952</v>
      </c>
      <c r="O17" s="310">
        <v>-25.113</v>
      </c>
      <c r="P17" s="310">
        <v>-13.532999999999999</v>
      </c>
      <c r="Q17" s="310">
        <v>-4.6879999999999997</v>
      </c>
      <c r="R17" s="310">
        <v>-34.847000000000001</v>
      </c>
      <c r="S17" s="310">
        <v>-9.6059999999999999</v>
      </c>
      <c r="T17" s="310">
        <v>-9.2949999999999999</v>
      </c>
      <c r="U17" s="119"/>
      <c r="V17" s="12">
        <f>SUM(D17:T17)</f>
        <v>-1514.7539999999999</v>
      </c>
      <c r="W17" s="14"/>
    </row>
    <row r="18" spans="1:23">
      <c r="A18" s="48"/>
      <c r="B18" s="48" t="s">
        <v>158</v>
      </c>
      <c r="C18" s="1" t="s">
        <v>333</v>
      </c>
      <c r="D18" s="310">
        <v>-413.39902093096401</v>
      </c>
      <c r="E18" s="310">
        <v>-271.27340332265999</v>
      </c>
      <c r="F18" s="310">
        <v>-5.6602442416410002</v>
      </c>
      <c r="G18" s="310">
        <v>-225.45123052975799</v>
      </c>
      <c r="H18" s="310">
        <v>-503.00381315200298</v>
      </c>
      <c r="I18" s="310">
        <v>-182.14484157913799</v>
      </c>
      <c r="J18" s="310">
        <v>-294.70800000000003</v>
      </c>
      <c r="K18" s="310">
        <v>-716.67152213012696</v>
      </c>
      <c r="L18" s="310">
        <v>-645.99053054724595</v>
      </c>
      <c r="M18" s="310">
        <v>-152.24310696524401</v>
      </c>
      <c r="N18" s="310">
        <v>-293.05681867961698</v>
      </c>
      <c r="O18" s="310">
        <v>-65.145656969887696</v>
      </c>
      <c r="P18" s="310">
        <v>-28.6817034231353</v>
      </c>
      <c r="Q18" s="310">
        <v>-7.9685581339581404</v>
      </c>
      <c r="R18" s="310">
        <v>-55.568692270187903</v>
      </c>
      <c r="S18" s="310">
        <v>-29.922080563658401</v>
      </c>
      <c r="T18" s="310">
        <v>-21.412789826674501</v>
      </c>
      <c r="U18" s="119"/>
      <c r="V18" s="12">
        <f>SUM(D18:T18)</f>
        <v>-3912.3020132659003</v>
      </c>
    </row>
    <row r="19" spans="1:23">
      <c r="A19" s="48"/>
      <c r="B19" s="48"/>
      <c r="D19" s="61"/>
      <c r="E19" s="61"/>
      <c r="F19" s="61"/>
      <c r="G19" s="61"/>
      <c r="H19" s="61"/>
      <c r="I19" s="61"/>
      <c r="J19" s="61"/>
      <c r="K19" s="61"/>
      <c r="L19" s="61"/>
      <c r="M19" s="61"/>
      <c r="N19" s="61"/>
      <c r="O19" s="61"/>
      <c r="P19" s="61"/>
      <c r="Q19" s="61"/>
      <c r="R19" s="61"/>
      <c r="S19" s="61"/>
      <c r="T19" s="61"/>
      <c r="U19" s="3"/>
      <c r="V19" s="45"/>
    </row>
    <row r="20" spans="1:23">
      <c r="A20" s="48" t="s">
        <v>159</v>
      </c>
      <c r="B20" s="48" t="s">
        <v>160</v>
      </c>
      <c r="C20" s="1" t="s">
        <v>304</v>
      </c>
      <c r="D20" s="15">
        <v>1.3639405266263429</v>
      </c>
      <c r="E20" s="15">
        <v>1.171885798855377</v>
      </c>
      <c r="F20" s="15">
        <v>0.6823786702724608</v>
      </c>
      <c r="G20" s="11">
        <v>0.73641938234563309</v>
      </c>
      <c r="H20" s="11">
        <v>1.9567448796302276</v>
      </c>
      <c r="I20" s="15">
        <v>2.1156235417334712</v>
      </c>
      <c r="J20" s="15">
        <v>-0.74213219026548749</v>
      </c>
      <c r="K20" s="15">
        <v>1.2801224758785783</v>
      </c>
      <c r="L20" s="15">
        <v>2.4227020243559747</v>
      </c>
      <c r="M20" s="15">
        <v>1.5436535638924214</v>
      </c>
      <c r="N20" s="15">
        <v>1.9490639266599354</v>
      </c>
      <c r="O20" s="15">
        <v>1.3635438575692633</v>
      </c>
      <c r="P20" s="15">
        <v>2.6276728424491762</v>
      </c>
      <c r="Q20" s="15">
        <v>1.2449748007768473</v>
      </c>
      <c r="R20" s="15">
        <v>1.8650474281806781</v>
      </c>
      <c r="S20" s="15">
        <v>2.658121948401166</v>
      </c>
      <c r="T20" s="11">
        <v>0.19111409180478764</v>
      </c>
      <c r="U20" s="127"/>
      <c r="V20" s="189"/>
    </row>
    <row r="21" spans="1:23">
      <c r="A21" s="48" t="s">
        <v>159</v>
      </c>
      <c r="B21" s="48" t="s">
        <v>309</v>
      </c>
      <c r="C21" s="1" t="s">
        <v>305</v>
      </c>
      <c r="D21" s="11">
        <v>3.22</v>
      </c>
      <c r="E21" s="15">
        <v>3.48</v>
      </c>
      <c r="F21" s="15">
        <v>6.2140000000000004</v>
      </c>
      <c r="G21" s="11">
        <v>3.09</v>
      </c>
      <c r="H21" s="11">
        <v>4.74</v>
      </c>
      <c r="I21" s="15">
        <v>5.0199999999999996</v>
      </c>
      <c r="J21" s="15">
        <v>3.3330000000000002</v>
      </c>
      <c r="K21" s="15">
        <v>3.81</v>
      </c>
      <c r="L21" s="15">
        <v>6.5739999999999998</v>
      </c>
      <c r="M21" s="15">
        <v>3.67</v>
      </c>
      <c r="N21" s="15">
        <v>3.79</v>
      </c>
      <c r="O21" s="15">
        <v>3.9580000000000002</v>
      </c>
      <c r="P21" s="15">
        <v>4.75</v>
      </c>
      <c r="Q21" s="15">
        <v>2.9447525597269624</v>
      </c>
      <c r="R21" s="15">
        <v>3.46</v>
      </c>
      <c r="S21" s="15">
        <v>5.7730585051009786</v>
      </c>
      <c r="T21" s="11">
        <v>2.4948031533082307</v>
      </c>
      <c r="U21" s="11"/>
      <c r="V21" s="11"/>
    </row>
    <row r="22" spans="1:23">
      <c r="A22" s="48"/>
      <c r="B22" s="48"/>
      <c r="J22" s="15"/>
      <c r="P22" s="14"/>
      <c r="U22" s="3"/>
      <c r="V22" s="45"/>
    </row>
    <row r="23" spans="1:23">
      <c r="A23" s="63" t="s">
        <v>322</v>
      </c>
      <c r="C23" s="123"/>
      <c r="L23" s="14"/>
      <c r="M23" s="14"/>
      <c r="N23" s="14"/>
      <c r="O23" s="14"/>
    </row>
    <row r="24" spans="1:23">
      <c r="A24" s="66" t="s">
        <v>324</v>
      </c>
      <c r="L24" s="14"/>
      <c r="M24" s="14"/>
      <c r="N24" s="14"/>
      <c r="O24" s="14"/>
      <c r="P24" s="187"/>
      <c r="Q24" s="187"/>
      <c r="R24" s="187"/>
      <c r="S24" s="4"/>
    </row>
    <row r="25" spans="1:23">
      <c r="L25" s="14"/>
      <c r="M25" s="14"/>
      <c r="N25" s="14"/>
      <c r="O25" s="14"/>
      <c r="P25" s="14"/>
      <c r="Q25" s="188"/>
      <c r="R25" s="14"/>
      <c r="S25" s="14"/>
    </row>
    <row r="26" spans="1:23">
      <c r="L26" s="14"/>
      <c r="M26" s="14"/>
      <c r="N26" s="14"/>
      <c r="O26" s="14"/>
      <c r="P26" s="14"/>
      <c r="Q26" s="188"/>
      <c r="R26" s="14"/>
      <c r="S26" s="14"/>
    </row>
    <row r="27" spans="1:23">
      <c r="L27" s="14"/>
      <c r="M27" s="14"/>
      <c r="N27" s="14"/>
      <c r="O27" s="14"/>
      <c r="P27" s="14"/>
      <c r="Q27" s="188"/>
      <c r="R27" s="14"/>
      <c r="S27" s="14"/>
    </row>
    <row r="28" spans="1:23">
      <c r="A28" s="1"/>
    </row>
    <row r="29" spans="1:23">
      <c r="A29" s="66"/>
      <c r="D29" s="62"/>
      <c r="E29" s="62"/>
      <c r="F29" s="62"/>
      <c r="G29" s="4"/>
      <c r="H29" s="4"/>
      <c r="I29" s="4"/>
      <c r="J29" s="4"/>
      <c r="K29" s="4"/>
      <c r="L29" s="4"/>
      <c r="M29" s="4"/>
      <c r="N29" s="4"/>
      <c r="O29" s="4"/>
      <c r="T29" s="4"/>
    </row>
    <row r="30" spans="1:23">
      <c r="A30" s="1"/>
      <c r="D30" s="37"/>
      <c r="E30" s="37"/>
      <c r="F30" s="37"/>
      <c r="G30" s="37"/>
      <c r="H30" s="37"/>
      <c r="I30" s="37"/>
      <c r="J30" s="37"/>
      <c r="K30" s="37"/>
      <c r="L30" s="37"/>
      <c r="M30" s="37"/>
      <c r="N30" s="37"/>
      <c r="O30" s="37"/>
      <c r="P30" s="37"/>
      <c r="Q30" s="37"/>
      <c r="R30" s="37"/>
      <c r="S30" s="37"/>
      <c r="T30" s="37"/>
    </row>
    <row r="32" spans="1:23">
      <c r="B32" s="150"/>
      <c r="C32" s="151"/>
      <c r="J32" s="8"/>
    </row>
    <row r="33" spans="2:20">
      <c r="B33" s="150"/>
      <c r="C33" s="151"/>
      <c r="J33" s="8"/>
    </row>
    <row r="34" spans="2:20">
      <c r="B34" s="150"/>
      <c r="C34" s="151"/>
      <c r="J34" s="8"/>
    </row>
    <row r="35" spans="2:20">
      <c r="B35" s="150"/>
      <c r="C35" s="151"/>
      <c r="J35" s="8"/>
    </row>
    <row r="36" spans="2:20">
      <c r="B36" s="150"/>
      <c r="J36" s="8"/>
    </row>
    <row r="43" spans="2:20">
      <c r="D43" s="11"/>
      <c r="E43" s="11"/>
      <c r="F43" s="11"/>
      <c r="G43" s="11"/>
      <c r="H43" s="11"/>
      <c r="I43" s="11"/>
      <c r="J43" s="11"/>
      <c r="K43" s="11"/>
      <c r="L43" s="11"/>
      <c r="M43" s="11"/>
      <c r="N43" s="11"/>
      <c r="O43" s="11"/>
      <c r="P43" s="11"/>
      <c r="Q43" s="11"/>
      <c r="R43" s="11"/>
      <c r="S43" s="11"/>
      <c r="T43" s="11"/>
    </row>
    <row r="44" spans="2:20">
      <c r="D44" s="11"/>
      <c r="E44" s="11"/>
      <c r="F44" s="11"/>
      <c r="G44" s="11"/>
      <c r="H44" s="11"/>
      <c r="I44" s="11"/>
      <c r="J44" s="11"/>
      <c r="K44" s="11"/>
      <c r="L44" s="11"/>
      <c r="M44" s="11"/>
      <c r="N44" s="11"/>
      <c r="O44" s="11"/>
      <c r="P44" s="11"/>
      <c r="Q44" s="11"/>
      <c r="R44" s="11"/>
      <c r="S44" s="11"/>
      <c r="T44" s="11"/>
    </row>
    <row r="45" spans="2:20">
      <c r="D45" s="11"/>
      <c r="E45" s="11"/>
      <c r="F45" s="11"/>
      <c r="G45" s="11"/>
      <c r="H45" s="11"/>
      <c r="I45" s="11"/>
      <c r="J45" s="11"/>
      <c r="K45" s="11"/>
      <c r="L45" s="11"/>
      <c r="M45" s="11"/>
      <c r="N45" s="11"/>
      <c r="O45" s="11"/>
      <c r="P45" s="11"/>
      <c r="Q45" s="11"/>
      <c r="R45" s="11"/>
      <c r="S45" s="11"/>
      <c r="T45" s="11"/>
    </row>
  </sheetData>
  <mergeCells count="2">
    <mergeCell ref="A3:C3"/>
    <mergeCell ref="A15:C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845F4BF469FA46B8BA99ECB10DE873" ma:contentTypeVersion="5" ma:contentTypeDescription="Create a new document." ma:contentTypeScope="" ma:versionID="f18f94aa3d9504c86f135a437f20fc9d">
  <xsd:schema xmlns:xsd="http://www.w3.org/2001/XMLSchema" xmlns:xs="http://www.w3.org/2001/XMLSchema" xmlns:p="http://schemas.microsoft.com/office/2006/metadata/properties" xmlns:ns2="26cae94e-98b3-4ad9-8726-1919ab96bf4c" xmlns:ns3="e60c395b-6be6-4532-9802-a883f79582ce" targetNamespace="http://schemas.microsoft.com/office/2006/metadata/properties" ma:root="true" ma:fieldsID="959b52bc001ec623fefacc5634f2de24" ns2:_="" ns3:_="">
    <xsd:import namespace="26cae94e-98b3-4ad9-8726-1919ab96bf4c"/>
    <xsd:import namespace="e60c395b-6be6-4532-9802-a883f79582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cae94e-98b3-4ad9-8726-1919ab96b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0c395b-6be6-4532-9802-a883f79582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CF59E0-BFCD-4E65-810B-F7A83D699C08}">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http://schemas.microsoft.com/office/infopath/2007/PartnerControls"/>
    <ds:schemaRef ds:uri="e60c395b-6be6-4532-9802-a883f79582ce"/>
    <ds:schemaRef ds:uri="26cae94e-98b3-4ad9-8726-1919ab96bf4c"/>
    <ds:schemaRef ds:uri="http://purl.org/dc/terms/"/>
  </ds:schemaRefs>
</ds:datastoreItem>
</file>

<file path=customXml/itemProps2.xml><?xml version="1.0" encoding="utf-8"?>
<ds:datastoreItem xmlns:ds="http://schemas.openxmlformats.org/officeDocument/2006/customXml" ds:itemID="{D0AE1BB7-6242-4242-B878-A840E58186F1}">
  <ds:schemaRefs>
    <ds:schemaRef ds:uri="http://schemas.microsoft.com/sharepoint/v3/contenttype/forms"/>
  </ds:schemaRefs>
</ds:datastoreItem>
</file>

<file path=customXml/itemProps3.xml><?xml version="1.0" encoding="utf-8"?>
<ds:datastoreItem xmlns:ds="http://schemas.openxmlformats.org/officeDocument/2006/customXml" ds:itemID="{3897E97D-32D1-4627-B27E-8AB3A40C5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cae94e-98b3-4ad9-8726-1919ab96bf4c"/>
    <ds:schemaRef ds:uri="e60c395b-6be6-4532-9802-a883f79582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15</vt:i4>
      </vt:variant>
    </vt:vector>
  </HeadingPairs>
  <TitlesOfParts>
    <vt:vector size="15" baseType="lpstr">
      <vt:lpstr>Key Financial Metrics </vt:lpstr>
      <vt:lpstr>Lowest Monitored Credit Rating</vt:lpstr>
      <vt:lpstr>Post yearend rating changes</vt:lpstr>
      <vt:lpstr>Borrowings</vt:lpstr>
      <vt:lpstr>Regulatory Gearing</vt:lpstr>
      <vt:lpstr>Indicative Weighted Av Int.Rate</vt:lpstr>
      <vt:lpstr>Debt Maturity</vt:lpstr>
      <vt:lpstr>FFO to Net Debt</vt:lpstr>
      <vt:lpstr>Adjusted Interest Cover Ratio</vt:lpstr>
      <vt:lpstr>Retail Profit Margin</vt:lpstr>
      <vt:lpstr>Return on Regulatory Equity</vt:lpstr>
      <vt:lpstr>Effective Tax Rate</vt:lpstr>
      <vt:lpstr>Financial Derivatives</vt:lpstr>
      <vt:lpstr>DB Pension Scheme</vt:lpstr>
      <vt:lpstr>Dividend Yield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McCarthy</dc:creator>
  <cp:keywords/>
  <dc:description/>
  <cp:lastModifiedBy>Roshni Natali</cp:lastModifiedBy>
  <cp:revision/>
  <dcterms:created xsi:type="dcterms:W3CDTF">2022-10-21T09:18:32Z</dcterms:created>
  <dcterms:modified xsi:type="dcterms:W3CDTF">2023-10-25T15:26:08Z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0x01010009845F4BF469FA46B8BA99ECB10DE873</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1898;#Financial resilience|6711c184-cb49-491f-9f3c-741aa3c01717</vt:lpwstr>
  </property>
  <property fmtid="{D5CDD505-2E9C-101B-9397-08002B2CF9AE}" pid="9" name="Stakeholder 3">
    <vt:lpwstr/>
  </property>
  <property fmtid="{D5CDD505-2E9C-101B-9397-08002B2CF9AE}" pid="10" name="Security Classification">
    <vt:lpwstr>63;#OFFICIAL SENSITIVE [COMMERICIAL]|305a12f0-9d35-4b13-8c7f-476e654ebed1</vt:lpwstr>
  </property>
  <property fmtid="{D5CDD505-2E9C-101B-9397-08002B2CF9AE}" pid="11" name="Stakeholder">
    <vt:lpwstr/>
  </property>
  <property fmtid="{D5CDD505-2E9C-101B-9397-08002B2CF9AE}" pid="12" name="Stakeholder 4">
    <vt:lpwstr/>
  </property>
</Properties>
</file>