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filterPrivacy="1" defaultThemeVersion="166925"/>
  <xr:revisionPtr revIDLastSave="90" documentId="8_{ACC26C0D-977D-4031-9B30-0F7728005002}" xr6:coauthVersionLast="47" xr6:coauthVersionMax="47" xr10:uidLastSave="{EA2EF6DE-BC8B-4FD4-AA53-F06E76B37590}"/>
  <bookViews>
    <workbookView xWindow="-2955" yWindow="1620" windowWidth="21600" windowHeight="11055" tabRatio="723" xr2:uid="{2CEE0BF7-D722-4930-B097-DC07F83AB87E}"/>
  </bookViews>
  <sheets>
    <sheet name="Cover" sheetId="34" r:id="rId1"/>
    <sheet name="Water Enhancement" sheetId="48" r:id="rId2"/>
    <sheet name="Wastewater Enhancement" sheetId="21" r:id="rId3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48" l="1"/>
  <c r="L11" i="48"/>
  <c r="L14" i="48"/>
  <c r="L17" i="48"/>
  <c r="L20" i="48"/>
  <c r="L7" i="48"/>
  <c r="L10" i="48"/>
  <c r="L13" i="48"/>
  <c r="L16" i="48"/>
  <c r="L19" i="48"/>
  <c r="L22" i="48"/>
  <c r="L9" i="48"/>
  <c r="L12" i="48"/>
  <c r="L15" i="48"/>
  <c r="L18" i="48"/>
  <c r="L21" i="48"/>
  <c r="H7" i="48"/>
  <c r="H8" i="48"/>
  <c r="H9" i="48"/>
  <c r="H10" i="48"/>
  <c r="H11" i="48"/>
  <c r="H12" i="48"/>
  <c r="H13" i="48"/>
  <c r="H14" i="48"/>
  <c r="H15" i="48"/>
  <c r="H16" i="48"/>
  <c r="H17" i="48"/>
  <c r="H18" i="48"/>
  <c r="H19" i="48"/>
  <c r="H20" i="48"/>
  <c r="H21" i="48"/>
  <c r="H22" i="48"/>
  <c r="G23" i="48"/>
  <c r="K23" i="48"/>
  <c r="B23" i="48"/>
  <c r="D6" i="48"/>
  <c r="C23" i="48"/>
  <c r="F23" i="48"/>
  <c r="H6" i="48"/>
  <c r="J23" i="48"/>
  <c r="L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L23" i="48" l="1"/>
  <c r="H23" i="48"/>
  <c r="P22" i="48"/>
  <c r="D23" i="48"/>
  <c r="P20" i="48" l="1"/>
  <c r="P17" i="48"/>
  <c r="P9" i="48"/>
  <c r="P10" i="48"/>
  <c r="P12" i="48"/>
  <c r="P19" i="48"/>
  <c r="P16" i="48"/>
  <c r="P13" i="48"/>
  <c r="P7" i="48"/>
  <c r="P21" i="48"/>
  <c r="O23" i="48"/>
  <c r="P15" i="48"/>
  <c r="P11" i="48"/>
  <c r="P18" i="48"/>
  <c r="P14" i="48"/>
  <c r="N23" i="48"/>
  <c r="P6" i="48"/>
  <c r="P8" i="48"/>
  <c r="P23" i="48" l="1"/>
  <c r="X22" i="48"/>
  <c r="X21" i="48"/>
  <c r="X20" i="48"/>
  <c r="X19" i="48"/>
  <c r="X18" i="48"/>
  <c r="X16" i="48"/>
  <c r="X15" i="48"/>
  <c r="X14" i="48"/>
  <c r="X13" i="48"/>
  <c r="X12" i="48"/>
  <c r="X11" i="48"/>
  <c r="X10" i="48"/>
  <c r="X9" i="48"/>
  <c r="X8" i="48"/>
  <c r="X7" i="48"/>
  <c r="AB15" i="48" l="1"/>
  <c r="AC15" i="48" s="1"/>
  <c r="AB8" i="48"/>
  <c r="AC8" i="48" s="1"/>
  <c r="AB19" i="48"/>
  <c r="AC19" i="48" s="1"/>
  <c r="AB11" i="48"/>
  <c r="AC11" i="48" s="1"/>
  <c r="AB20" i="48"/>
  <c r="AC20" i="48" s="1"/>
  <c r="AB12" i="48"/>
  <c r="AC12" i="48" s="1"/>
  <c r="AB18" i="48"/>
  <c r="AC18" i="48" s="1"/>
  <c r="X17" i="48"/>
  <c r="W17" i="48"/>
  <c r="W6" i="48"/>
  <c r="R23" i="48"/>
  <c r="T6" i="48"/>
  <c r="X6" i="48"/>
  <c r="T7" i="48"/>
  <c r="W7" i="48"/>
  <c r="Y7" i="48" s="1"/>
  <c r="Z7" i="48" s="1"/>
  <c r="T8" i="48"/>
  <c r="W8" i="48"/>
  <c r="Y8" i="48" s="1"/>
  <c r="Z8" i="48" s="1"/>
  <c r="T9" i="48"/>
  <c r="W9" i="48"/>
  <c r="Y9" i="48" s="1"/>
  <c r="Z9" i="48" s="1"/>
  <c r="T10" i="48"/>
  <c r="W10" i="48"/>
  <c r="Y10" i="48" s="1"/>
  <c r="Z10" i="48" s="1"/>
  <c r="T11" i="48"/>
  <c r="W11" i="48"/>
  <c r="Y11" i="48" s="1"/>
  <c r="Z11" i="48" s="1"/>
  <c r="T12" i="48"/>
  <c r="W12" i="48"/>
  <c r="Y12" i="48" s="1"/>
  <c r="Z12" i="48" s="1"/>
  <c r="T13" i="48"/>
  <c r="W13" i="48"/>
  <c r="Y13" i="48" s="1"/>
  <c r="Z13" i="48" s="1"/>
  <c r="T14" i="48"/>
  <c r="W14" i="48"/>
  <c r="Y14" i="48" s="1"/>
  <c r="Z14" i="48" s="1"/>
  <c r="T15" i="48"/>
  <c r="W15" i="48"/>
  <c r="Y15" i="48" s="1"/>
  <c r="Z15" i="48" s="1"/>
  <c r="T16" i="48"/>
  <c r="W16" i="48"/>
  <c r="Y16" i="48" s="1"/>
  <c r="Z16" i="48" s="1"/>
  <c r="T18" i="48"/>
  <c r="W18" i="48"/>
  <c r="Y18" i="48" s="1"/>
  <c r="Z18" i="48" s="1"/>
  <c r="T19" i="48"/>
  <c r="W19" i="48"/>
  <c r="Y19" i="48" s="1"/>
  <c r="Z19" i="48" s="1"/>
  <c r="T20" i="48"/>
  <c r="W20" i="48"/>
  <c r="Y20" i="48" s="1"/>
  <c r="Z20" i="48" s="1"/>
  <c r="T21" i="48"/>
  <c r="W21" i="48"/>
  <c r="Y21" i="48" s="1"/>
  <c r="Z21" i="48" s="1"/>
  <c r="T22" i="48"/>
  <c r="W22" i="48"/>
  <c r="Y22" i="48" s="1"/>
  <c r="Z22" i="48" s="1"/>
  <c r="G5" i="21"/>
  <c r="F5" i="21"/>
  <c r="AB14" i="48" l="1"/>
  <c r="AC14" i="48" s="1"/>
  <c r="AB9" i="48"/>
  <c r="AC9" i="48" s="1"/>
  <c r="AB17" i="48"/>
  <c r="AC17" i="48" s="1"/>
  <c r="AB6" i="48"/>
  <c r="AC6" i="48" s="1"/>
  <c r="AB22" i="48"/>
  <c r="AC22" i="48" s="1"/>
  <c r="AB10" i="48"/>
  <c r="AC10" i="48" s="1"/>
  <c r="AB13" i="48"/>
  <c r="AC13" i="48" s="1"/>
  <c r="AB7" i="48"/>
  <c r="AC7" i="48" s="1"/>
  <c r="AB21" i="48"/>
  <c r="AC21" i="48" s="1"/>
  <c r="AB16" i="48"/>
  <c r="AC16" i="48" s="1"/>
  <c r="Y17" i="48"/>
  <c r="Z17" i="48" s="1"/>
  <c r="T17" i="48"/>
  <c r="S23" i="48"/>
  <c r="X23" i="48"/>
  <c r="W23" i="48"/>
  <c r="Y6" i="48"/>
  <c r="Z6" i="48" s="1"/>
  <c r="AB23" i="48" l="1"/>
  <c r="AC23" i="48" s="1"/>
  <c r="T23" i="48"/>
  <c r="Y23" i="48"/>
  <c r="Z23" i="48"/>
  <c r="G18" i="21"/>
  <c r="F18" i="21"/>
  <c r="D8" i="21"/>
  <c r="D9" i="21"/>
  <c r="D10" i="21"/>
  <c r="D11" i="21"/>
  <c r="D12" i="21"/>
  <c r="D13" i="21"/>
  <c r="D14" i="21"/>
  <c r="D16" i="21"/>
  <c r="D17" i="21"/>
  <c r="D7" i="21" l="1"/>
  <c r="O18" i="21"/>
  <c r="V18" i="21"/>
  <c r="C18" i="21"/>
  <c r="J18" i="21"/>
  <c r="W18" i="21"/>
  <c r="K18" i="21"/>
  <c r="Z18" i="21"/>
  <c r="AA18" i="21"/>
  <c r="AI7" i="21"/>
  <c r="R18" i="21"/>
  <c r="AD18" i="21"/>
  <c r="S18" i="21"/>
  <c r="AE18" i="21"/>
  <c r="N18" i="21"/>
  <c r="B18" i="21"/>
  <c r="D15" i="21"/>
  <c r="D18" i="21" l="1"/>
  <c r="L18" i="21"/>
  <c r="AI10" i="21"/>
  <c r="AJ10" i="21"/>
  <c r="AJ8" i="21"/>
  <c r="AJ9" i="21"/>
  <c r="AJ11" i="21"/>
  <c r="AJ12" i="21"/>
  <c r="AJ13" i="21"/>
  <c r="AJ14" i="21"/>
  <c r="AJ15" i="21"/>
  <c r="AJ16" i="21"/>
  <c r="AJ17" i="21"/>
  <c r="AJ7" i="21"/>
  <c r="AN7" i="21" s="1"/>
  <c r="AO7" i="21" s="1"/>
  <c r="AI8" i="21"/>
  <c r="AI9" i="21"/>
  <c r="AI11" i="21"/>
  <c r="AI12" i="21"/>
  <c r="AI13" i="21"/>
  <c r="AI14" i="21"/>
  <c r="AI15" i="21"/>
  <c r="AI16" i="21"/>
  <c r="AI17" i="21"/>
  <c r="H18" i="21"/>
  <c r="AF7" i="21"/>
  <c r="AF8" i="21"/>
  <c r="AF9" i="21"/>
  <c r="AF10" i="21"/>
  <c r="AF11" i="21"/>
  <c r="AF12" i="21"/>
  <c r="AF13" i="21"/>
  <c r="AF14" i="21"/>
  <c r="AF15" i="21"/>
  <c r="AF16" i="21"/>
  <c r="AF17" i="21"/>
  <c r="AF18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X7" i="21"/>
  <c r="X8" i="21"/>
  <c r="X9" i="21"/>
  <c r="X10" i="21"/>
  <c r="X11" i="21"/>
  <c r="X12" i="21"/>
  <c r="X13" i="21"/>
  <c r="X14" i="21"/>
  <c r="X15" i="21"/>
  <c r="X16" i="21"/>
  <c r="X17" i="21"/>
  <c r="X18" i="21"/>
  <c r="T7" i="21"/>
  <c r="T8" i="21"/>
  <c r="T9" i="21"/>
  <c r="T10" i="21"/>
  <c r="T11" i="21"/>
  <c r="T12" i="21"/>
  <c r="T13" i="21"/>
  <c r="T14" i="21"/>
  <c r="T15" i="21"/>
  <c r="T16" i="21"/>
  <c r="T17" i="21"/>
  <c r="T18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L7" i="21"/>
  <c r="L8" i="21"/>
  <c r="L9" i="21"/>
  <c r="L10" i="21"/>
  <c r="L11" i="21"/>
  <c r="L12" i="21"/>
  <c r="L13" i="21"/>
  <c r="L14" i="21"/>
  <c r="L15" i="21"/>
  <c r="L16" i="21"/>
  <c r="L17" i="21"/>
  <c r="H7" i="21"/>
  <c r="H8" i="21"/>
  <c r="H9" i="21"/>
  <c r="H10" i="21"/>
  <c r="H11" i="21"/>
  <c r="H12" i="21"/>
  <c r="H13" i="21"/>
  <c r="H14" i="21"/>
  <c r="H15" i="21"/>
  <c r="H16" i="21"/>
  <c r="H17" i="21"/>
  <c r="AN8" i="21" l="1"/>
  <c r="AO8" i="21" s="1"/>
  <c r="AN14" i="21"/>
  <c r="AO14" i="21" s="1"/>
  <c r="AN15" i="21"/>
  <c r="AO15" i="21" s="1"/>
  <c r="AN12" i="21"/>
  <c r="AO12" i="21" s="1"/>
  <c r="AN11" i="21"/>
  <c r="AO11" i="21" s="1"/>
  <c r="AN9" i="21"/>
  <c r="AO9" i="21" s="1"/>
  <c r="AN13" i="21"/>
  <c r="AO13" i="21" s="1"/>
  <c r="AN17" i="21"/>
  <c r="AO17" i="21" s="1"/>
  <c r="AN10" i="21"/>
  <c r="AO10" i="21" s="1"/>
  <c r="AN16" i="21"/>
  <c r="AO16" i="21" s="1"/>
  <c r="AR15" i="21"/>
  <c r="AS15" i="21" s="1"/>
  <c r="AR7" i="21"/>
  <c r="AS7" i="21" s="1"/>
  <c r="AR14" i="21"/>
  <c r="AS14" i="21" s="1"/>
  <c r="AR13" i="21"/>
  <c r="AS13" i="21" s="1"/>
  <c r="AR16" i="21"/>
  <c r="AS16" i="21" s="1"/>
  <c r="AR11" i="21"/>
  <c r="AS11" i="21" s="1"/>
  <c r="AR8" i="21"/>
  <c r="AS8" i="21" s="1"/>
  <c r="AR10" i="21"/>
  <c r="AS10" i="21" s="1"/>
  <c r="AR12" i="21"/>
  <c r="AS12" i="21" s="1"/>
  <c r="AR17" i="21"/>
  <c r="AS17" i="21" s="1"/>
  <c r="AR9" i="21"/>
  <c r="AS9" i="21" s="1"/>
  <c r="AR18" i="21"/>
  <c r="AJ18" i="21"/>
  <c r="AI18" i="21"/>
  <c r="AK10" i="21"/>
  <c r="AL10" i="21" s="1"/>
  <c r="AK14" i="21"/>
  <c r="AL14" i="21" s="1"/>
  <c r="AK9" i="21"/>
  <c r="AL9" i="21" s="1"/>
  <c r="AK13" i="21"/>
  <c r="AL13" i="21" s="1"/>
  <c r="AK7" i="21"/>
  <c r="AL7" i="21" s="1"/>
  <c r="AK12" i="21"/>
  <c r="AL12" i="21" s="1"/>
  <c r="AK11" i="21"/>
  <c r="AL11" i="21" s="1"/>
  <c r="AK8" i="21"/>
  <c r="AL8" i="21" s="1"/>
  <c r="AK17" i="21"/>
  <c r="AL17" i="21" s="1"/>
  <c r="AK16" i="21"/>
  <c r="AL16" i="21" s="1"/>
  <c r="AK15" i="21"/>
  <c r="AL15" i="21" s="1"/>
  <c r="A1" i="21"/>
  <c r="AN18" i="21" l="1"/>
  <c r="AO18" i="21" s="1"/>
  <c r="AS18" i="21"/>
  <c r="AK18" i="21"/>
  <c r="C7" i="34"/>
  <c r="A1" i="34"/>
  <c r="AL18" i="21" l="1"/>
</calcChain>
</file>

<file path=xl/sharedStrings.xml><?xml version="1.0" encoding="utf-8"?>
<sst xmlns="http://schemas.openxmlformats.org/spreadsheetml/2006/main" count="196" uniqueCount="58">
  <si>
    <t>Enhancement company efficiency challenge</t>
  </si>
  <si>
    <t>Model code</t>
  </si>
  <si>
    <t>PR24CA110</t>
  </si>
  <si>
    <t>Version number:</t>
  </si>
  <si>
    <t>File name:</t>
  </si>
  <si>
    <t>Date:</t>
  </si>
  <si>
    <t>For enquiries please contact:</t>
  </si>
  <si>
    <t>PR24@ofwat.gov.uk</t>
  </si>
  <si>
    <t>Contents:</t>
  </si>
  <si>
    <t>Tab name</t>
  </si>
  <si>
    <t>Description</t>
  </si>
  <si>
    <t>Cover</t>
  </si>
  <si>
    <t>Water Enhancement</t>
  </si>
  <si>
    <t>Wastewater Enhancement</t>
  </si>
  <si>
    <t>Water enhancement (modelled-only)</t>
  </si>
  <si>
    <t>Supply-Interconnectors</t>
  </si>
  <si>
    <t>Demand</t>
  </si>
  <si>
    <t>Metering</t>
  </si>
  <si>
    <t>Lead</t>
  </si>
  <si>
    <t>Raw water deterioration</t>
  </si>
  <si>
    <t>TOTAL</t>
  </si>
  <si>
    <t xml:space="preserve">Company </t>
  </si>
  <si>
    <t>Assessed</t>
  </si>
  <si>
    <t>Allowed</t>
  </si>
  <si>
    <t>Efficiency score</t>
  </si>
  <si>
    <t>Company name</t>
  </si>
  <si>
    <t>Capped efficiency score</t>
  </si>
  <si>
    <t>Shallow dive efficiency challenge</t>
  </si>
  <si>
    <t>Capped shallow dive efficiency challenge</t>
  </si>
  <si>
    <t>ANH</t>
  </si>
  <si>
    <t>WSH</t>
  </si>
  <si>
    <t>HDD</t>
  </si>
  <si>
    <t/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</si>
  <si>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</si>
  <si>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</si>
  <si>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</si>
  <si>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</si>
  <si>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</si>
  <si>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</si>
  <si>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</si>
  <si>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</si>
  <si>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</si>
  <si>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</si>
  <si>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</si>
  <si>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</si>
  <si>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</si>
  <si>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</si>
  <si>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Total</t>
  </si>
  <si>
    <t xml:space="preserve"> </t>
  </si>
  <si>
    <t>Areas to include (i.e., modelled areas): CWQM, chemicals removal, p-removal, CSO, sanitary parameters, septic tank, slude storage cake, growth at STW, first time sewerage, IED</t>
  </si>
  <si>
    <t>CWQM</t>
  </si>
  <si>
    <t>Storm overflow</t>
  </si>
  <si>
    <t>p-removal</t>
  </si>
  <si>
    <t>sanitary-parameters</t>
  </si>
  <si>
    <t>septic-tank</t>
  </si>
  <si>
    <t>growth-at-STW</t>
  </si>
  <si>
    <t>first-time-sewerage</t>
  </si>
  <si>
    <t>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</si>
</sst>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£&quot;* #,##0.00_-;\-&quot;£&quot;* #,##0.00_-;_-&quot;£&quot;* &quot;-&quot;??_-;_-@_-"/>
    <numFmt numFmtId="164" formatCode="#,##0_);\(#,##0\);&quot;-  &quot;;&quot; &quot;@&quot; &quot;"/>
    <numFmt numFmtId="165" formatCode="_(* #,##0.00_);_(* \(#,##0.00\);_(* &quot;-&quot;??_);_(@_)"/>
    <numFmt numFmtId="166" formatCode="dd\ mmm\ yy_);;&quot;-  &quot;;&quot; &quot;@&quot; &quot;"/>
    <numFmt numFmtId="167" formatCode="#,##0.0_);\(#,##0.0\);&quot;-  &quot;;&quot; &quot;@&quot; &quot;"/>
    <numFmt numFmtId="168" formatCode="###0_);\(###0\);&quot;-  &quot;;&quot; &quot;@&quot; &quot;"/>
    <numFmt numFmtId="169" formatCode="mmmm\ yyyy;@"/>
    <numFmt numFmtId="170" formatCode="0.0%"/>
  </numFmts>
  <fonts count="28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u/>
      <sz val="8"/>
      <color theme="10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Krub"/>
    </font>
    <font>
      <sz val="10"/>
      <color rgb="FF000000"/>
      <name val="Krub"/>
    </font>
    <font>
      <sz val="10"/>
      <color rgb="FF242424"/>
      <name val="Krub"/>
    </font>
    <font>
      <sz val="11"/>
      <color theme="1"/>
      <name val="Krub"/>
    </font>
    <font>
      <b/>
      <sz val="10"/>
      <color theme="1"/>
      <name val="Krub"/>
    </font>
    <font>
      <b/>
      <sz val="10"/>
      <color rgb="FF000000"/>
      <name val="Krub"/>
    </font>
    <font>
      <b/>
      <sz val="10"/>
      <color rgb="FF242424"/>
      <name val="Krub"/>
    </font>
    <font>
      <b/>
      <sz val="1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4C8FF"/>
        <bgColor rgb="FF84C8FF"/>
      </patternFill>
    </fill>
    <fill>
      <patternFill patternType="solid">
        <fgColor rgb="FFC1E3FF"/>
        <bgColor rgb="FFC1E3FF"/>
      </patternFill>
    </fill>
    <fill>
      <patternFill patternType="solid">
        <fgColor rgb="FF00359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AD78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E08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Protection="0">
      <alignment vertical="top"/>
    </xf>
    <xf numFmtId="165" fontId="2" fillId="0" borderId="0" applyFont="0" applyFill="0" applyBorder="0" applyAlignment="0" applyProtection="0"/>
    <xf numFmtId="0" fontId="2" fillId="0" borderId="0"/>
    <xf numFmtId="166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5" fillId="0" borderId="0" applyNumberFormat="0" applyFill="0" applyBorder="0" applyProtection="0">
      <alignment horizontal="right" vertical="top"/>
    </xf>
    <xf numFmtId="0" fontId="1" fillId="0" borderId="0"/>
    <xf numFmtId="10" fontId="2" fillId="0" borderId="0" applyFont="0" applyFill="0" applyBorder="0" applyAlignment="0" applyProtection="0"/>
    <xf numFmtId="164" fontId="6" fillId="0" borderId="0" applyFont="0" applyFill="0" applyBorder="0" applyProtection="0">
      <alignment vertical="top"/>
    </xf>
    <xf numFmtId="164" fontId="8" fillId="0" borderId="0" applyFill="0" applyBorder="0" applyProtection="0">
      <alignment vertical="top"/>
    </xf>
    <xf numFmtId="168" fontId="8" fillId="0" borderId="0" applyFont="0" applyFill="0" applyBorder="0" applyProtection="0">
      <alignment vertical="top"/>
    </xf>
    <xf numFmtId="0" fontId="11" fillId="0" borderId="0" applyNumberFormat="0" applyFill="0" applyBorder="0" applyAlignment="0" applyProtection="0"/>
    <xf numFmtId="0" fontId="1" fillId="0" borderId="0"/>
    <xf numFmtId="0" fontId="14" fillId="0" borderId="0"/>
    <xf numFmtId="0" fontId="2" fillId="0" borderId="0"/>
    <xf numFmtId="44" fontId="2" fillId="0" borderId="0" applyFont="0" applyFill="0" applyBorder="0" applyAlignment="0" applyProtection="0"/>
  </cellStyleXfs>
  <cellXfs count="56">
    <xf numFmtId="0" fontId="0" fillId="0" borderId="0" xfId="0"/>
    <xf numFmtId="164" fontId="7" fillId="4" borderId="0" xfId="10" applyFont="1" applyFill="1">
      <alignment vertical="top"/>
    </xf>
    <xf numFmtId="164" fontId="9" fillId="4" borderId="0" xfId="11" applyFont="1" applyFill="1">
      <alignment vertical="top"/>
    </xf>
    <xf numFmtId="164" fontId="9" fillId="0" borderId="0" xfId="11" applyFont="1" applyFill="1">
      <alignment vertical="top"/>
    </xf>
    <xf numFmtId="164" fontId="10" fillId="0" borderId="0" xfId="11" applyFont="1" applyFill="1">
      <alignment vertical="top"/>
    </xf>
    <xf numFmtId="167" fontId="9" fillId="0" borderId="0" xfId="11" applyNumberFormat="1" applyFont="1" applyFill="1" applyAlignment="1">
      <alignment horizontal="left" vertical="top"/>
    </xf>
    <xf numFmtId="164" fontId="9" fillId="0" borderId="0" xfId="11" applyFont="1" applyFill="1" applyAlignment="1">
      <alignment horizontal="left" vertical="center"/>
    </xf>
    <xf numFmtId="169" fontId="9" fillId="0" borderId="0" xfId="12" applyNumberFormat="1" applyFont="1" applyFill="1" applyAlignment="1">
      <alignment horizontal="left" vertical="top"/>
    </xf>
    <xf numFmtId="164" fontId="12" fillId="0" borderId="0" xfId="10" applyFont="1" applyAlignment="1"/>
    <xf numFmtId="164" fontId="13" fillId="0" borderId="0" xfId="11" applyFont="1" applyFill="1">
      <alignment vertical="top"/>
    </xf>
    <xf numFmtId="0" fontId="12" fillId="0" borderId="0" xfId="0" applyFont="1"/>
    <xf numFmtId="0" fontId="12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/>
    <xf numFmtId="2" fontId="12" fillId="0" borderId="1" xfId="0" applyNumberFormat="1" applyFont="1" applyBorder="1" applyAlignment="1">
      <alignment horizontal="center" vertical="center"/>
    </xf>
    <xf numFmtId="10" fontId="12" fillId="0" borderId="1" xfId="1" applyNumberFormat="1" applyFont="1" applyBorder="1" applyAlignment="1">
      <alignment horizontal="center" vertical="center"/>
    </xf>
    <xf numFmtId="10" fontId="12" fillId="0" borderId="0" xfId="1" applyNumberFormat="1" applyFont="1"/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/>
    <xf numFmtId="164" fontId="15" fillId="4" borderId="0" xfId="0" applyNumberFormat="1" applyFont="1" applyFill="1" applyAlignment="1">
      <alignment vertical="top"/>
    </xf>
    <xf numFmtId="0" fontId="16" fillId="0" borderId="0" xfId="0" applyFont="1"/>
    <xf numFmtId="0" fontId="16" fillId="4" borderId="0" xfId="0" applyFont="1" applyFill="1"/>
    <xf numFmtId="2" fontId="12" fillId="0" borderId="0" xfId="0" applyNumberFormat="1" applyFont="1"/>
    <xf numFmtId="10" fontId="12" fillId="0" borderId="0" xfId="0" applyNumberFormat="1" applyFont="1"/>
    <xf numFmtId="170" fontId="12" fillId="0" borderId="0" xfId="1" applyNumberFormat="1" applyFont="1"/>
    <xf numFmtId="0" fontId="17" fillId="5" borderId="1" xfId="0" applyFont="1" applyFill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0" fontId="17" fillId="0" borderId="1" xfId="1" applyNumberFormat="1" applyFont="1" applyBorder="1" applyAlignment="1">
      <alignment horizontal="center" vertical="center"/>
    </xf>
    <xf numFmtId="9" fontId="18" fillId="7" borderId="1" xfId="0" applyNumberFormat="1" applyFont="1" applyFill="1" applyBorder="1" applyAlignment="1">
      <alignment horizontal="center" vertical="center"/>
    </xf>
    <xf numFmtId="9" fontId="19" fillId="0" borderId="1" xfId="1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2" fontId="21" fillId="0" borderId="1" xfId="1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10" fontId="21" fillId="0" borderId="1" xfId="1" applyNumberFormat="1" applyFont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9" fontId="12" fillId="0" borderId="2" xfId="0" applyNumberFormat="1" applyFont="1" applyBorder="1"/>
    <xf numFmtId="10" fontId="22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70" fontId="22" fillId="0" borderId="0" xfId="0" applyNumberFormat="1" applyFont="1" applyAlignment="1">
      <alignment horizontal="center" vertical="center"/>
    </xf>
    <xf numFmtId="170" fontId="23" fillId="0" borderId="0" xfId="1" applyNumberFormat="1" applyFont="1" applyFill="1" applyBorder="1" applyAlignment="1">
      <alignment horizontal="center" vertical="center"/>
    </xf>
    <xf numFmtId="170" fontId="22" fillId="0" borderId="1" xfId="0" applyNumberFormat="1" applyFont="1" applyBorder="1" applyAlignment="1">
      <alignment horizontal="center" vertical="center"/>
    </xf>
    <xf numFmtId="170" fontId="23" fillId="0" borderId="1" xfId="1" applyNumberFormat="1" applyFont="1" applyFill="1" applyBorder="1" applyAlignment="1">
      <alignment horizontal="center" vertical="center"/>
    </xf>
    <xf numFmtId="9" fontId="12" fillId="0" borderId="3" xfId="0" applyNumberFormat="1" applyFont="1" applyBorder="1"/>
    <xf numFmtId="0" fontId="21" fillId="6" borderId="4" xfId="0" applyFont="1" applyFill="1" applyBorder="1" applyAlignment="1">
      <alignment horizontal="center" vertical="center" wrapText="1"/>
    </xf>
    <xf numFmtId="164" fontId="24" fillId="0" borderId="0" xfId="11" applyFont="1" applyFill="1">
      <alignment vertical="top"/>
    </xf>
    <xf numFmtId="164" fontId="25" fillId="0" borderId="0" xfId="13" applyNumberFormat="1" applyFont="1" applyFill="1" applyAlignment="1">
      <alignment vertical="top"/>
    </xf>
    <xf numFmtId="164" fontId="26" fillId="0" borderId="0" xfId="11" applyFont="1" applyFill="1">
      <alignment vertical="top"/>
    </xf>
    <xf numFmtId="0" fontId="9" fillId="2" borderId="0" xfId="0" applyFont="1" applyFill="1"/>
    <xf numFmtId="0" fontId="9" fillId="3" borderId="0" xfId="0" applyFont="1" applyFill="1" applyAlignment="1">
      <alignment vertical="top"/>
    </xf>
    <xf numFmtId="0" fontId="20" fillId="0" borderId="0" xfId="0" applyFont="1"/>
    <xf numFmtId="2" fontId="17" fillId="0" borderId="0" xfId="0" applyNumberFormat="1" applyFont="1" applyAlignment="1">
      <alignment horizontal="center" vertical="center"/>
    </xf>
    <xf numFmtId="9" fontId="17" fillId="0" borderId="0" xfId="1" applyFont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 wrapText="1"/>
    </xf>
    <xf numFmtId="9" fontId="27" fillId="0" borderId="2" xfId="0" applyNumberFormat="1" applyFont="1" applyBorder="1"/>
    <xf numFmtId="9" fontId="27" fillId="9" borderId="0" xfId="0" applyNumberFormat="1" applyFont="1" applyFill="1"/>
  </cellXfs>
  <cellStyles count="18">
    <cellStyle name="Column 1" xfId="5" xr:uid="{CC5BE24F-14BD-46D6-BF1A-B8CD6EAAD040}"/>
    <cellStyle name="Column 2 + 3" xfId="6" xr:uid="{63C72188-2835-4050-B0F4-F107512B8D30}"/>
    <cellStyle name="Column 4" xfId="7" xr:uid="{AB100246-4739-4593-8D72-DBEA0E7EF90A}"/>
    <cellStyle name="Comma 4" xfId="3" xr:uid="{0DFDAC61-B1D8-413B-B709-6B6B492F74D3}"/>
    <cellStyle name="Currency 2" xfId="17" xr:uid="{4EADF92B-5FBF-4993-9E8A-C3741C4594DC}"/>
    <cellStyle name="Hyperlink 2" xfId="13" xr:uid="{186A3467-C5F7-4E60-A5D6-2387AD906F5B}"/>
    <cellStyle name="Normal" xfId="0" builtinId="0"/>
    <cellStyle name="Normal 2" xfId="4" xr:uid="{F14A2EC2-3A6E-4BBF-80DE-49BB31DEED0D}"/>
    <cellStyle name="Normal 2 3" xfId="11" xr:uid="{FC92B76E-7EB2-408C-862D-0A49490C3F12}"/>
    <cellStyle name="Normal 22" xfId="16" xr:uid="{44442F5F-FB9E-4077-B31F-5BB6FD911A1C}"/>
    <cellStyle name="Normal 4" xfId="2" xr:uid="{70717F69-59D6-4303-AB7B-6F6BF623DB5A}"/>
    <cellStyle name="Normal 6" xfId="8" xr:uid="{0E72AA4D-9195-41E7-9426-C1A114B70755}"/>
    <cellStyle name="Normal 7 2" xfId="10" xr:uid="{FD2C9406-B41C-4405-9E05-01A55F172FB9}"/>
    <cellStyle name="Normal 7 2 2" xfId="15" xr:uid="{B9AF71DA-303B-4AB7-81FB-B51E1D0F8725}"/>
    <cellStyle name="Normal 8" xfId="14" xr:uid="{5ACD5844-EF6C-4897-9B90-BE7057F9F53B}"/>
    <cellStyle name="Percent" xfId="1" builtinId="5"/>
    <cellStyle name="Percent 2" xfId="9" xr:uid="{336DDA88-9D73-44F6-9702-3816625D7064}"/>
    <cellStyle name="Year" xfId="12" xr:uid="{0D92D3C4-E16E-4211-9640-EAAB4A2A89FA}"/>
  </cellStyles>
  <dxfs count="4">
    <dxf>
      <font>
        <strike val="0"/>
        <outline val="0"/>
        <shadow val="0"/>
        <vertAlign val="baseline"/>
        <name val="Calibri"/>
        <family val="2"/>
        <scheme val="minor"/>
      </font>
    </dxf>
    <dxf>
      <font>
        <strike val="0"/>
        <outline val="0"/>
        <shadow val="0"/>
        <vertAlign val="baseline"/>
        <name val="Calibri"/>
        <family val="2"/>
        <scheme val="minor"/>
      </font>
    </dxf>
    <dxf>
      <font>
        <strike val="0"/>
        <outline val="0"/>
        <shadow val="0"/>
        <vertAlign val="baseline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3595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29392</xdr:colOff>
      <xdr:row>11</xdr:row>
      <xdr:rowOff>65315</xdr:rowOff>
    </xdr:from>
    <xdr:to>
      <xdr:col>3</xdr:col>
      <xdr:colOff>409576</xdr:colOff>
      <xdr:row>21</xdr:row>
      <xdr:rowOff>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9AE0BDCF-CEB3-4508-92AA-CF8EBCC1467E}"/>
            </a:ext>
          </a:extLst>
        </xdr:cNvPr>
        <xdr:cNvSpPr txBox="1"/>
      </xdr:nvSpPr>
      <xdr:spPr>
        <a:xfrm>
          <a:off x="610417" y="3189515"/>
          <a:ext cx="9905184" cy="2506435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000" b="1">
              <a:latin typeface="+mn-lt"/>
              <a:cs typeface="Krub SemiBold" panose="00000700000000000000" pitchFamily="2" charset="-34"/>
            </a:rPr>
            <a:t>Summary of the model:</a:t>
          </a:r>
          <a:endParaRPr lang="en-US" sz="1000">
            <a:latin typeface="+mn-lt"/>
            <a:cs typeface="Krub SemiBold" panose="00000700000000000000" pitchFamily="2" charset="-34"/>
          </a:endParaRPr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 b="0">
              <a:solidFill>
                <a:srgbClr val="000000"/>
              </a:solidFill>
              <a:latin typeface="+mn-lt"/>
            </a:rPr>
            <a:t>This model is</a:t>
          </a:r>
          <a:r>
            <a:rPr lang="en-US" sz="1000" b="0" baseline="0">
              <a:solidFill>
                <a:srgbClr val="000000"/>
              </a:solidFill>
              <a:latin typeface="+mn-lt"/>
            </a:rPr>
            <a:t> used to</a:t>
          </a:r>
          <a:r>
            <a:rPr lang="en-US" sz="1000" b="0">
              <a:solidFill>
                <a:srgbClr val="000000"/>
              </a:solidFill>
              <a:latin typeface="+mn-lt"/>
            </a:rPr>
            <a:t> establish</a:t>
          </a:r>
          <a:r>
            <a:rPr lang="en-US" sz="1000" b="0" baseline="0">
              <a:solidFill>
                <a:srgbClr val="000000"/>
              </a:solidFill>
              <a:latin typeface="+mn-lt"/>
            </a:rPr>
            <a:t> the company specific shallow dive efficiency challenges. These are calculated using the totex request and totex allowance of enhancement models that use a modelled approach. </a:t>
          </a:r>
          <a:endParaRPr lang="en-US" sz="1000">
            <a:latin typeface="+mn-lt"/>
          </a:endParaRP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 b="1">
              <a:latin typeface="+mn-lt"/>
              <a:cs typeface="Krub SemiBold" panose="00000700000000000000" pitchFamily="2" charset="-34"/>
            </a:rPr>
            <a:t>Quality assurance: </a:t>
          </a:r>
          <a:r>
            <a:rPr lang="en-GB" sz="1000">
              <a:latin typeface="+mn-lt"/>
            </a:rPr>
            <a:t>This model has been subject to Ofwat internal quality assurance and has been subject to external review. </a:t>
          </a:r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  </a:t>
          </a:r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 b="1">
              <a:solidFill>
                <a:srgbClr val="000000"/>
              </a:solidFill>
              <a:latin typeface="+mn-lt"/>
              <a:cs typeface="Krub SemiBold" panose="00000700000000000000" pitchFamily="2" charset="-34"/>
            </a:rPr>
            <a:t>Disclaimer: </a:t>
          </a:r>
          <a:r>
            <a:rPr lang="en-US" sz="1000" b="0">
              <a:solidFill>
                <a:srgbClr val="000000"/>
              </a:solidFill>
              <a:latin typeface="+mn-lt"/>
              <a:cs typeface="Krub SemiBold" panose="00000700000000000000" pitchFamily="2" charset="-34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</a:p>
        <a:p>
          <a:pPr algn="l"/>
          <a:endParaRPr lang="en-US" sz="1000">
            <a:solidFill>
              <a:srgbClr val="000000"/>
            </a:solidFill>
            <a:latin typeface="+mn-lt"/>
          </a:endParaRPr>
        </a:p>
        <a:p>
          <a:pPr algn="l"/>
          <a:r>
            <a:rPr lang="en-US" sz="1000" b="1">
              <a:solidFill>
                <a:srgbClr val="000000"/>
              </a:solidFill>
              <a:latin typeface="+mn-lt"/>
              <a:cs typeface="Krub SemiBold" panose="00000700000000000000" pitchFamily="2" charset="-34"/>
            </a:rPr>
            <a:t>Changes since previous published model</a:t>
          </a:r>
          <a:r>
            <a:rPr lang="en-US" sz="1000" b="1">
              <a:solidFill>
                <a:srgbClr val="000000"/>
              </a:solidFill>
              <a:latin typeface="+mn-lt"/>
            </a:rPr>
            <a:t>: </a:t>
          </a:r>
          <a:r>
            <a:rPr lang="en-US" sz="1000" b="0">
              <a:solidFill>
                <a:srgbClr val="000000"/>
              </a:solidFill>
              <a:latin typeface="+mn-lt"/>
              <a:cs typeface="Krub" panose="00000500000000000000" pitchFamily="2" charset="-34"/>
            </a:rPr>
            <a:t>N/A</a:t>
          </a:r>
        </a:p>
      </xdr:txBody>
    </xdr:sp>
    <xdr:clientData/>
  </xdr:twoCellAnchor>
  <xdr:twoCellAnchor editAs="oneCell">
    <xdr:from>
      <xdr:col>2</xdr:col>
      <xdr:colOff>3481389</xdr:colOff>
      <xdr:row>1</xdr:row>
      <xdr:rowOff>14286</xdr:rowOff>
    </xdr:from>
    <xdr:to>
      <xdr:col>3</xdr:col>
      <xdr:colOff>9973</xdr:colOff>
      <xdr:row>5</xdr:row>
      <xdr:rowOff>121981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4B0A56-7439-4641-8143-3372A8569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8201" y="628648"/>
          <a:ext cx="1657797" cy="9030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268941</xdr:colOff>
      <xdr:row>24</xdr:row>
      <xdr:rowOff>78441</xdr:rowOff>
    </xdr:from>
    <xdr:to>
      <xdr:col>3</xdr:col>
      <xdr:colOff>201706</xdr:colOff>
      <xdr:row>27</xdr:row>
      <xdr:rowOff>11905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20530E-585D-4CCA-80AC-2B88855BDD05}"/>
            </a:ext>
          </a:extLst>
        </xdr:cNvPr>
        <xdr:cNvSpPr txBox="1"/>
      </xdr:nvSpPr>
      <xdr:spPr>
        <a:xfrm>
          <a:off x="268941" y="6495910"/>
          <a:ext cx="5052453" cy="5644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 more information,</a:t>
          </a:r>
          <a:r>
            <a:rPr lang="en-GB" sz="1100" baseline="0"/>
            <a:t> please refer to Section 3 in our "PR24 Final determinations - Expenditure allowances" document.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214313</xdr:colOff>
      <xdr:row>18</xdr:row>
      <xdr:rowOff>130969</xdr:rowOff>
    </xdr:from>
    <xdr:to>
      <xdr:col>5</xdr:col>
      <xdr:colOff>528078</xdr:colOff>
      <xdr:row>21</xdr:row>
      <xdr:rowOff>159682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D1778F-2AC2-48B0-88E8-AB0A7CC9C8BF}"/>
            </a:ext>
          </a:extLst>
        </xdr:cNvPr>
        <xdr:cNvSpPr txBox="1"/>
      </xdr:nvSpPr>
      <xdr:spPr>
        <a:xfrm>
          <a:off x="214313" y="5000625"/>
          <a:ext cx="5052453" cy="5644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 more information,</a:t>
          </a:r>
          <a:r>
            <a:rPr lang="en-GB" sz="1100" baseline="0"/>
            <a:t> please refer to Section 3 in our "PR24 Final determinations - Expenditure allowances" document.</a:t>
          </a:r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A7314A-7137-40F4-8981-2C534A96B174}" name="Table23" displayName="Table23" ref="B24:C27" totalsRowShown="0" headerRowDxfId="3" dataDxfId="2" headerRowCellStyle="Normal 2">
  <autoFilter ref="B24:C27" xr:uid="{11A7314A-7137-40F4-8981-2C534A96B174}"/>
  <tableColumns count="2">
    <tableColumn id="1" xr3:uid="{DC4325C7-0159-46D6-BE7C-B355A2467C68}" name="Tab name" dataDxfId="1"/>
    <tableColumn id="2" xr3:uid="{3EB57E19-06A2-447E-BFE9-4F8870ABFEBF}" name="Descriptio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B959-15F6-466C-BF63-EB294094B549}">
  <sheetPr>
    <tabColor rgb="FFA6A6A6"/>
  </sheetPr>
  <dimension ref="A1:J90"/>
  <sheetViews>
    <sheetView showGridLines="0" tabSelected="1" zoomScale="80" zoomScaleNormal="80" workbookViewId="0"/>
  </sheetViews>
  <sheetFormatPr defaultColWidth="0" defaultRowHeight="13.15" zeroHeight="1"/>
  <cols>
    <col min="1" max="1" width="7.625" style="3" customWidth="1"/>
    <col min="2" max="2" width="49" style="3" customWidth="1"/>
    <col min="3" max="3" width="67.375" style="3" customWidth="1"/>
    <col min="4" max="4" width="26" style="3" customWidth="1"/>
    <col min="5" max="10" width="0" style="3" hidden="1" customWidth="1"/>
    <col min="11" max="16384" width="8.125" style="3" hidden="1"/>
  </cols>
  <sheetData>
    <row r="1" spans="1:4" ht="30.75">
      <c r="A1" s="1" t="e">
        <f ca="1" xml:space="preserve"> RIGHT(CELL("filename", $A$1), LEN(CELL("filename", $A$1)) - SEARCH("]", CELL("filename", $A$1)))</f>
        <v>#VALUE!</v>
      </c>
      <c r="B1" s="1"/>
      <c r="C1" s="2"/>
      <c r="D1" s="2"/>
    </row>
    <row r="2" spans="1:4"/>
    <row r="3" spans="1:4" s="4" customFormat="1" ht="23.25">
      <c r="B3" s="45" t="s">
        <v>0</v>
      </c>
    </row>
    <row r="4" spans="1:4"/>
    <row r="5" spans="1:4">
      <c r="B5" s="3" t="s">
        <v>1</v>
      </c>
      <c r="C5" s="3" t="s">
        <v>2</v>
      </c>
    </row>
    <row r="6" spans="1:4">
      <c r="B6" s="3" t="s">
        <v>3</v>
      </c>
      <c r="C6" s="5">
        <v>1</v>
      </c>
    </row>
    <row r="7" spans="1:4">
      <c r="B7" s="3" t="s">
        <v>4</v>
      </c>
      <c r="C7" s="6" t="e">
        <f ca="1" xml:space="preserve"> MID(CELL("filename"), FIND("[", CELL("filename"), 1) + 1, FIND("]", CELL("filename"), 1) - FIND("[", CELL("filename"), 1) - 1)</f>
        <v>#VALUE!</v>
      </c>
    </row>
    <row r="8" spans="1:4">
      <c r="B8" s="3" t="s">
        <v>5</v>
      </c>
      <c r="C8" s="7">
        <v>45627</v>
      </c>
    </row>
    <row r="9" spans="1:4"/>
    <row r="10" spans="1:4">
      <c r="B10" s="3" t="s">
        <v>6</v>
      </c>
      <c r="C10" s="46" t="s">
        <v>7</v>
      </c>
    </row>
    <row r="11" spans="1:4"/>
    <row r="12" spans="1:4">
      <c r="C12" s="8"/>
    </row>
    <row r="13" spans="1:4">
      <c r="C13" s="8"/>
    </row>
    <row r="14" spans="1:4">
      <c r="C14" s="8"/>
    </row>
    <row r="15" spans="1:4"/>
    <row r="16" spans="1:4"/>
    <row r="17" spans="2:3"/>
    <row r="18" spans="2:3"/>
    <row r="19" spans="2:3"/>
    <row r="20" spans="2:3"/>
    <row r="21" spans="2:3" ht="35.65" customHeight="1"/>
    <row r="22" spans="2:3" ht="14.25">
      <c r="B22" s="47" t="s">
        <v>8</v>
      </c>
    </row>
    <row r="23" spans="2:3"/>
    <row r="24" spans="2:3">
      <c r="B24" s="9" t="s">
        <v>9</v>
      </c>
      <c r="C24" s="9" t="s">
        <v>10</v>
      </c>
    </row>
    <row r="25" spans="2:3">
      <c r="B25" s="48" t="s">
        <v>11</v>
      </c>
      <c r="C25" s="48"/>
    </row>
    <row r="26" spans="2:3">
      <c r="B26" s="48" t="s">
        <v>12</v>
      </c>
      <c r="C26" s="48"/>
    </row>
    <row r="27" spans="2:3">
      <c r="B27" s="49" t="s">
        <v>13</v>
      </c>
      <c r="C27" s="49"/>
    </row>
    <row r="28" spans="2:3"/>
    <row r="29" spans="2:3"/>
    <row r="30" spans="2:3"/>
    <row r="31" spans="2:3"/>
    <row r="33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</sheetData>
  <hyperlinks>
    <hyperlink ref="C10" r:id="rId1" xr:uid="{CDDC1275-8398-4651-BDD0-FC5694A92984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455C-7BA4-4C46-B082-324EC13CF6AF}">
  <dimension ref="A1:AC30"/>
  <sheetViews>
    <sheetView showGridLines="0" zoomScale="80" zoomScaleNormal="80" workbookViewId="0">
      <pane xSplit="1" topLeftCell="B1" activePane="topRight" state="frozen"/>
      <selection pane="topRight" activeCell="A29" sqref="A29"/>
    </sheetView>
  </sheetViews>
  <sheetFormatPr defaultRowHeight="13.15"/>
  <cols>
    <col min="1" max="1" width="27" style="10" customWidth="1"/>
    <col min="2" max="2" width="20.375" style="10" bestFit="1" customWidth="1"/>
    <col min="3" max="4" width="19.875" style="10" bestFit="1" customWidth="1"/>
    <col min="5" max="5" width="3.625" style="10" customWidth="1"/>
    <col min="6" max="6" width="17.625" style="10" bestFit="1" customWidth="1"/>
    <col min="7" max="8" width="13.875" style="10" bestFit="1" customWidth="1"/>
    <col min="9" max="9" width="10.25" style="10" customWidth="1"/>
    <col min="10" max="10" width="13.625" style="10" bestFit="1" customWidth="1"/>
    <col min="11" max="11" width="12.125" style="10" bestFit="1" customWidth="1"/>
    <col min="12" max="12" width="14" style="10" bestFit="1" customWidth="1"/>
    <col min="13" max="13" width="3.625" style="10" customWidth="1"/>
    <col min="14" max="14" width="9" style="10" bestFit="1" customWidth="1"/>
    <col min="15" max="15" width="7.125" style="10" bestFit="1" customWidth="1"/>
    <col min="16" max="16" width="14" style="10" bestFit="1" customWidth="1"/>
    <col min="17" max="17" width="3.625" style="10" customWidth="1"/>
    <col min="18" max="20" width="20.375" style="10" bestFit="1" customWidth="1"/>
    <col min="21" max="21" width="3.625" style="10" customWidth="1"/>
    <col min="22" max="22" width="14" style="10" customWidth="1"/>
    <col min="23" max="23" width="20.75" style="10" bestFit="1" customWidth="1"/>
    <col min="24" max="24" width="13.375" style="10" customWidth="1"/>
    <col min="25" max="25" width="19.375" style="10" customWidth="1"/>
    <col min="26" max="26" width="24.375" style="10" customWidth="1"/>
    <col min="27" max="27" width="8.75" style="10" customWidth="1"/>
    <col min="28" max="28" width="17.125" style="10" customWidth="1"/>
    <col min="29" max="29" width="19" style="10" customWidth="1"/>
    <col min="30" max="16384" width="9" style="10"/>
  </cols>
  <sheetData>
    <row r="1" spans="1:29" s="20" customFormat="1" ht="21">
      <c r="A1" s="19" t="s">
        <v>14</v>
      </c>
      <c r="B1" s="19"/>
      <c r="C1" s="19"/>
      <c r="D1" s="19"/>
      <c r="E1" s="19"/>
      <c r="F1" s="1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4" spans="1:29">
      <c r="B4" s="11" t="s">
        <v>15</v>
      </c>
      <c r="C4" s="11" t="s">
        <v>15</v>
      </c>
      <c r="D4" s="11" t="s">
        <v>15</v>
      </c>
      <c r="F4" s="11" t="s">
        <v>16</v>
      </c>
      <c r="G4" s="11" t="s">
        <v>16</v>
      </c>
      <c r="H4" s="11" t="s">
        <v>16</v>
      </c>
      <c r="J4" s="11" t="s">
        <v>17</v>
      </c>
      <c r="K4" s="11" t="s">
        <v>17</v>
      </c>
      <c r="L4" s="11" t="s">
        <v>17</v>
      </c>
      <c r="N4" s="11" t="s">
        <v>18</v>
      </c>
      <c r="O4" s="11" t="s">
        <v>18</v>
      </c>
      <c r="P4" s="11" t="s">
        <v>18</v>
      </c>
      <c r="R4" s="11" t="s">
        <v>19</v>
      </c>
      <c r="S4" s="11" t="s">
        <v>19</v>
      </c>
      <c r="T4" s="11" t="s">
        <v>19</v>
      </c>
      <c r="W4" s="11" t="s">
        <v>20</v>
      </c>
      <c r="X4" s="11" t="s">
        <v>20</v>
      </c>
      <c r="Y4" s="11" t="s">
        <v>20</v>
      </c>
      <c r="Z4" s="12"/>
      <c r="AA4" s="12"/>
    </row>
    <row r="5" spans="1:29" ht="60.75">
      <c r="A5" s="11" t="s">
        <v>21</v>
      </c>
      <c r="B5" s="11" t="s">
        <v>22</v>
      </c>
      <c r="C5" s="11" t="s">
        <v>23</v>
      </c>
      <c r="D5" s="11" t="s">
        <v>24</v>
      </c>
      <c r="F5" s="11" t="s">
        <v>22</v>
      </c>
      <c r="G5" s="11" t="s">
        <v>23</v>
      </c>
      <c r="H5" s="11" t="s">
        <v>24</v>
      </c>
      <c r="J5" s="11" t="s">
        <v>22</v>
      </c>
      <c r="K5" s="11" t="s">
        <v>23</v>
      </c>
      <c r="L5" s="11" t="s">
        <v>24</v>
      </c>
      <c r="N5" s="11" t="s">
        <v>22</v>
      </c>
      <c r="O5" s="11" t="s">
        <v>23</v>
      </c>
      <c r="P5" s="11" t="s">
        <v>24</v>
      </c>
      <c r="R5" s="11" t="s">
        <v>22</v>
      </c>
      <c r="S5" s="11" t="s">
        <v>23</v>
      </c>
      <c r="T5" s="11" t="s">
        <v>24</v>
      </c>
      <c r="V5" s="30" t="s">
        <v>25</v>
      </c>
      <c r="W5" s="30" t="s">
        <v>22</v>
      </c>
      <c r="X5" s="30" t="s">
        <v>23</v>
      </c>
      <c r="Y5" s="30" t="s">
        <v>24</v>
      </c>
      <c r="Z5" s="30" t="s">
        <v>26</v>
      </c>
      <c r="AA5" s="38"/>
      <c r="AB5" s="53" t="s">
        <v>27</v>
      </c>
      <c r="AC5" s="53" t="s">
        <v>28</v>
      </c>
    </row>
    <row r="6" spans="1:29" ht="20.25">
      <c r="A6" s="13" t="s">
        <v>29</v>
      </c>
      <c r="B6" s="14">
        <v>626.851</v>
      </c>
      <c r="C6" s="14">
        <v>616.91769230824184</v>
      </c>
      <c r="D6" s="15">
        <f t="shared" ref="D6:D23" si="0">IFERROR(B6/C6,"")</f>
        <v>1.016101512107056</v>
      </c>
      <c r="E6" s="16"/>
      <c r="F6" s="14">
        <v>21.719000000000001</v>
      </c>
      <c r="G6" s="14">
        <v>22.697673192028216</v>
      </c>
      <c r="H6" s="15">
        <f t="shared" ref="H6:H23" si="1">IFERROR(F6/G6,"")</f>
        <v>0.95688222384081467</v>
      </c>
      <c r="J6" s="14">
        <v>116.10987750422009</v>
      </c>
      <c r="K6" s="14">
        <v>107.56355727241238</v>
      </c>
      <c r="L6" s="15">
        <f t="shared" ref="L6:L23" si="2">IFERROR(J6/K6,"")</f>
        <v>1.0794536778861221</v>
      </c>
      <c r="N6" s="14">
        <v>13.341000000000001</v>
      </c>
      <c r="O6" s="14">
        <v>14.370209646608391</v>
      </c>
      <c r="P6" s="15">
        <f t="shared" ref="P6:P23" si="3">IFERROR(N6/O6,"")</f>
        <v>0.92837894004898525</v>
      </c>
      <c r="R6" s="14">
        <v>73.78</v>
      </c>
      <c r="S6" s="14">
        <v>69.324543999999989</v>
      </c>
      <c r="T6" s="15">
        <f t="shared" ref="T6:T23" si="4">IFERROR(R6/S6,"")</f>
        <v>1.0642695320145201</v>
      </c>
      <c r="V6" s="31" t="s">
        <v>29</v>
      </c>
      <c r="W6" s="32">
        <f t="shared" ref="W6:W22" si="5">SUMIFS($B6:$T6,$B$5:$T$5,"Assessed")</f>
        <v>851.80087750422013</v>
      </c>
      <c r="X6" s="32">
        <f t="shared" ref="X6:X22" si="6">SUMIFS($B6:$T6,$B$5:$T$5,"Allowed")</f>
        <v>830.87367641929075</v>
      </c>
      <c r="Y6" s="33">
        <f>IFERROR(W6/X6,"")</f>
        <v>1.0251869829058933</v>
      </c>
      <c r="Z6" s="41">
        <f>IF(Y6&lt;1,1,IF(Y6&gt;=1.1,1.1,Y6))</f>
        <v>1.0251869829058933</v>
      </c>
      <c r="AA6" s="39"/>
      <c r="AB6" s="54">
        <f>1-(X6/W6)</f>
        <v>2.4568184463775289E-2</v>
      </c>
      <c r="AC6" s="55">
        <f>IF(AB6&lt;0,0,IF(AB6&gt;=0.1,0.1,AB6))</f>
        <v>2.4568184463775289E-2</v>
      </c>
    </row>
    <row r="7" spans="1:29" ht="20.25">
      <c r="A7" s="13" t="s">
        <v>30</v>
      </c>
      <c r="B7" s="14">
        <v>49.729000000000006</v>
      </c>
      <c r="C7" s="14">
        <v>46.297520205136401</v>
      </c>
      <c r="D7" s="15">
        <f t="shared" si="0"/>
        <v>1.0741180041535552</v>
      </c>
      <c r="E7" s="16"/>
      <c r="F7" s="14">
        <v>15.301</v>
      </c>
      <c r="G7" s="14">
        <v>11.552254999999999</v>
      </c>
      <c r="H7" s="15">
        <f t="shared" si="1"/>
        <v>1.3245033112582782</v>
      </c>
      <c r="J7" s="14">
        <v>116.28421605585217</v>
      </c>
      <c r="K7" s="14">
        <v>119.73895124397313</v>
      </c>
      <c r="L7" s="15">
        <f t="shared" si="2"/>
        <v>0.97114777478648706</v>
      </c>
      <c r="N7" s="14">
        <v>14.778</v>
      </c>
      <c r="O7" s="14">
        <v>13.484320421756165</v>
      </c>
      <c r="P7" s="15">
        <f t="shared" si="3"/>
        <v>1.0959395459156072</v>
      </c>
      <c r="R7" s="14">
        <v>8.911999999999999</v>
      </c>
      <c r="S7" s="14">
        <v>11.94595</v>
      </c>
      <c r="T7" s="15">
        <f t="shared" si="4"/>
        <v>0.7460268961447184</v>
      </c>
      <c r="V7" s="31" t="s">
        <v>30</v>
      </c>
      <c r="W7" s="32">
        <f t="shared" si="5"/>
        <v>205.00421605585217</v>
      </c>
      <c r="X7" s="32">
        <f t="shared" si="6"/>
        <v>203.01899687086569</v>
      </c>
      <c r="Y7" s="33">
        <f t="shared" ref="Y7:Y23" si="7">IFERROR(W7/X7,"")</f>
        <v>1.0097784897747732</v>
      </c>
      <c r="Z7" s="41">
        <f t="shared" ref="Z7:Z22" si="8">IF(Y7&lt;1,1,IF(Y7&gt;=1.1,1.1,Y7))</f>
        <v>1.0097784897747732</v>
      </c>
      <c r="AA7" s="39"/>
      <c r="AB7" s="54">
        <f t="shared" ref="AB7:AB23" si="9">1-(X7/W7)</f>
        <v>9.6837968661367402E-3</v>
      </c>
      <c r="AC7" s="55">
        <f t="shared" ref="AC7:AC23" si="10">IF(AB7&lt;0,0,IF(AB7&gt;=0.1,0.1,AB7))</f>
        <v>9.6837968661367402E-3</v>
      </c>
    </row>
    <row r="8" spans="1:29" ht="20.25">
      <c r="A8" s="13" t="s">
        <v>31</v>
      </c>
      <c r="B8" s="14">
        <v>0</v>
      </c>
      <c r="C8" s="14">
        <v>0</v>
      </c>
      <c r="D8" s="15" t="str">
        <f t="shared" si="0"/>
        <v/>
      </c>
      <c r="E8" s="16"/>
      <c r="F8" s="14">
        <v>0.57500000000000007</v>
      </c>
      <c r="G8" s="14">
        <v>0.92784091874035524</v>
      </c>
      <c r="H8" s="15">
        <f t="shared" si="1"/>
        <v>0.61971830341415102</v>
      </c>
      <c r="J8" s="14">
        <v>1.5030000000000001</v>
      </c>
      <c r="K8" s="14">
        <v>2.841617180045322</v>
      </c>
      <c r="L8" s="15">
        <f t="shared" si="2"/>
        <v>0.52892416703928713</v>
      </c>
      <c r="N8" s="14">
        <v>3.2809999999999997</v>
      </c>
      <c r="O8" s="14">
        <v>2.5622536318651106</v>
      </c>
      <c r="P8" s="15">
        <f t="shared" si="3"/>
        <v>1.2805133571463418</v>
      </c>
      <c r="R8" s="14" t="s">
        <v>32</v>
      </c>
      <c r="S8" s="14" t="s">
        <v>32</v>
      </c>
      <c r="T8" s="15" t="str">
        <f t="shared" si="4"/>
        <v/>
      </c>
      <c r="V8" s="31" t="s">
        <v>31</v>
      </c>
      <c r="W8" s="32">
        <f t="shared" si="5"/>
        <v>5.359</v>
      </c>
      <c r="X8" s="32">
        <f t="shared" si="6"/>
        <v>6.3317117306507882</v>
      </c>
      <c r="Y8" s="33">
        <f t="shared" si="7"/>
        <v>0.84637460263043107</v>
      </c>
      <c r="Z8" s="41">
        <f t="shared" si="8"/>
        <v>1</v>
      </c>
      <c r="AA8" s="39"/>
      <c r="AB8" s="54">
        <f t="shared" si="9"/>
        <v>-0.18150993294472628</v>
      </c>
      <c r="AC8" s="55">
        <f t="shared" si="10"/>
        <v>0</v>
      </c>
    </row>
    <row r="9" spans="1:29" ht="20.25">
      <c r="A9" s="13" t="s">
        <v>33</v>
      </c>
      <c r="B9" s="14">
        <v>132.80600000000001</v>
      </c>
      <c r="C9" s="14">
        <v>131.97136882742444</v>
      </c>
      <c r="D9" s="15">
        <f t="shared" si="0"/>
        <v>1.0063243351947573</v>
      </c>
      <c r="E9" s="16"/>
      <c r="F9" s="14">
        <v>14.526</v>
      </c>
      <c r="G9" s="14">
        <v>15.328632234887834</v>
      </c>
      <c r="H9" s="15">
        <f t="shared" si="1"/>
        <v>0.94763836573356819</v>
      </c>
      <c r="J9" s="14">
        <v>119.41051612</v>
      </c>
      <c r="K9" s="14">
        <v>117.91456473646619</v>
      </c>
      <c r="L9" s="15">
        <f t="shared" si="2"/>
        <v>1.0126867396481274</v>
      </c>
      <c r="N9" s="14">
        <v>46.838999999999999</v>
      </c>
      <c r="O9" s="14">
        <v>48.634910095822903</v>
      </c>
      <c r="P9" s="15">
        <f t="shared" si="3"/>
        <v>0.96307364211665003</v>
      </c>
      <c r="R9" s="14">
        <v>0</v>
      </c>
      <c r="S9" s="14">
        <v>0</v>
      </c>
      <c r="T9" s="15" t="str">
        <f t="shared" si="4"/>
        <v/>
      </c>
      <c r="V9" s="31" t="s">
        <v>33</v>
      </c>
      <c r="W9" s="32">
        <f t="shared" si="5"/>
        <v>313.58151612</v>
      </c>
      <c r="X9" s="32">
        <f t="shared" si="6"/>
        <v>313.84947589460137</v>
      </c>
      <c r="Y9" s="33">
        <f t="shared" si="7"/>
        <v>0.9991462156378067</v>
      </c>
      <c r="Z9" s="41">
        <f t="shared" si="8"/>
        <v>1</v>
      </c>
      <c r="AA9" s="39"/>
      <c r="AB9" s="54">
        <f t="shared" si="9"/>
        <v>-8.545139328264284E-4</v>
      </c>
      <c r="AC9" s="55">
        <f t="shared" si="10"/>
        <v>0</v>
      </c>
    </row>
    <row r="10" spans="1:29" ht="20.25">
      <c r="A10" s="13" t="s">
        <v>34</v>
      </c>
      <c r="B10" s="14">
        <v>271.44800000000004</v>
      </c>
      <c r="C10" s="14">
        <v>269.28248935902235</v>
      </c>
      <c r="D10" s="15">
        <f t="shared" si="0"/>
        <v>1.0080417803850978</v>
      </c>
      <c r="E10" s="16"/>
      <c r="F10" s="14">
        <v>16.972491018793491</v>
      </c>
      <c r="G10" s="14">
        <v>16.108252025728788</v>
      </c>
      <c r="H10" s="15">
        <f t="shared" si="1"/>
        <v>1.0536519413580259</v>
      </c>
      <c r="J10" s="14">
        <v>209.19479528657496</v>
      </c>
      <c r="K10" s="14">
        <v>280.90060414059269</v>
      </c>
      <c r="L10" s="15">
        <f t="shared" si="2"/>
        <v>0.74472889058605052</v>
      </c>
      <c r="N10" s="14">
        <v>20.18</v>
      </c>
      <c r="O10" s="14">
        <v>33.342081013456337</v>
      </c>
      <c r="P10" s="15">
        <f t="shared" si="3"/>
        <v>0.60524116631639369</v>
      </c>
      <c r="R10" s="14">
        <v>11.139999999999999</v>
      </c>
      <c r="S10" s="14">
        <v>10.041359999999999</v>
      </c>
      <c r="T10" s="15">
        <f t="shared" si="4"/>
        <v>1.1094114741429448</v>
      </c>
      <c r="V10" s="31" t="s">
        <v>34</v>
      </c>
      <c r="W10" s="32">
        <f t="shared" si="5"/>
        <v>528.93528630536844</v>
      </c>
      <c r="X10" s="32">
        <f t="shared" si="6"/>
        <v>609.67478653880016</v>
      </c>
      <c r="Y10" s="33">
        <f t="shared" si="7"/>
        <v>0.86756956000788565</v>
      </c>
      <c r="Z10" s="41">
        <f t="shared" si="8"/>
        <v>1</v>
      </c>
      <c r="AA10" s="39"/>
      <c r="AB10" s="54">
        <f t="shared" si="9"/>
        <v>-0.15264532793302554</v>
      </c>
      <c r="AC10" s="55">
        <f t="shared" si="10"/>
        <v>0</v>
      </c>
    </row>
    <row r="11" spans="1:29" ht="20.25">
      <c r="A11" s="13" t="s">
        <v>35</v>
      </c>
      <c r="B11" s="14">
        <v>13.780047999999999</v>
      </c>
      <c r="C11" s="14">
        <v>9.2523276938429007</v>
      </c>
      <c r="D11" s="15">
        <f t="shared" si="0"/>
        <v>1.4893601324961865</v>
      </c>
      <c r="E11" s="16"/>
      <c r="F11" s="14">
        <v>13.556164000000001</v>
      </c>
      <c r="G11" s="14">
        <v>13.451942678492246</v>
      </c>
      <c r="H11" s="15">
        <f t="shared" si="1"/>
        <v>1.0077476780862582</v>
      </c>
      <c r="J11" s="14">
        <v>67.11441791061452</v>
      </c>
      <c r="K11" s="14">
        <v>61.140858219234147</v>
      </c>
      <c r="L11" s="15">
        <f t="shared" si="2"/>
        <v>1.0977016002942066</v>
      </c>
      <c r="N11" s="14">
        <v>48.179195</v>
      </c>
      <c r="O11" s="14">
        <v>44.073129539517161</v>
      </c>
      <c r="P11" s="15">
        <f t="shared" si="3"/>
        <v>1.0931648263552791</v>
      </c>
      <c r="R11" s="14">
        <v>0</v>
      </c>
      <c r="S11" s="14">
        <v>0</v>
      </c>
      <c r="T11" s="15" t="str">
        <f t="shared" si="4"/>
        <v/>
      </c>
      <c r="V11" s="31" t="s">
        <v>35</v>
      </c>
      <c r="W11" s="32">
        <f t="shared" si="5"/>
        <v>142.62982491061453</v>
      </c>
      <c r="X11" s="32">
        <f t="shared" si="6"/>
        <v>127.91825813108645</v>
      </c>
      <c r="Y11" s="33">
        <f t="shared" si="7"/>
        <v>1.1150075602534562</v>
      </c>
      <c r="Z11" s="41">
        <f t="shared" si="8"/>
        <v>1.1000000000000001</v>
      </c>
      <c r="AA11" s="39"/>
      <c r="AB11" s="54">
        <f t="shared" si="9"/>
        <v>0.10314509457434839</v>
      </c>
      <c r="AC11" s="55">
        <f t="shared" si="10"/>
        <v>0.1</v>
      </c>
    </row>
    <row r="12" spans="1:29" ht="20.25">
      <c r="A12" s="13" t="s">
        <v>36</v>
      </c>
      <c r="B12" s="14">
        <v>211.88499999999999</v>
      </c>
      <c r="C12" s="14">
        <v>181.74292929388955</v>
      </c>
      <c r="D12" s="15">
        <f t="shared" si="0"/>
        <v>1.1658500323683507</v>
      </c>
      <c r="E12" s="16"/>
      <c r="F12" s="14">
        <v>7.573999999999999</v>
      </c>
      <c r="G12" s="14">
        <v>6.2636979999999998</v>
      </c>
      <c r="H12" s="15">
        <f t="shared" si="1"/>
        <v>1.2091898428053203</v>
      </c>
      <c r="J12" s="14">
        <v>78.818813619999986</v>
      </c>
      <c r="K12" s="14">
        <v>82.767679957787976</v>
      </c>
      <c r="L12" s="15">
        <f t="shared" si="2"/>
        <v>0.95228975440894392</v>
      </c>
      <c r="N12" s="14">
        <v>19.934999999999995</v>
      </c>
      <c r="O12" s="14">
        <v>15.227504456519995</v>
      </c>
      <c r="P12" s="15">
        <f t="shared" si="3"/>
        <v>1.3091442564946603</v>
      </c>
      <c r="R12" s="14">
        <v>60.85199999999999</v>
      </c>
      <c r="S12" s="14">
        <v>53.645119999999991</v>
      </c>
      <c r="T12" s="15">
        <f t="shared" si="4"/>
        <v>1.134343627155648</v>
      </c>
      <c r="V12" s="31" t="s">
        <v>36</v>
      </c>
      <c r="W12" s="32">
        <f t="shared" si="5"/>
        <v>379.06481361999994</v>
      </c>
      <c r="X12" s="32">
        <f t="shared" si="6"/>
        <v>339.6469317081976</v>
      </c>
      <c r="Y12" s="33">
        <f t="shared" si="7"/>
        <v>1.1160554629878641</v>
      </c>
      <c r="Z12" s="41">
        <f t="shared" si="8"/>
        <v>1.1000000000000001</v>
      </c>
      <c r="AA12" s="39"/>
      <c r="AB12" s="54">
        <f t="shared" si="9"/>
        <v>0.10398718239070714</v>
      </c>
      <c r="AC12" s="55">
        <f t="shared" si="10"/>
        <v>0.1</v>
      </c>
    </row>
    <row r="13" spans="1:29" ht="20.25">
      <c r="A13" s="13" t="s">
        <v>37</v>
      </c>
      <c r="B13" s="14">
        <v>0</v>
      </c>
      <c r="C13" s="14">
        <v>0</v>
      </c>
      <c r="D13" s="15" t="str">
        <f t="shared" si="0"/>
        <v/>
      </c>
      <c r="E13" s="16"/>
      <c r="F13" s="14">
        <v>41.881999999999998</v>
      </c>
      <c r="G13" s="14">
        <v>57.02778718542136</v>
      </c>
      <c r="H13" s="15">
        <f t="shared" si="1"/>
        <v>0.73441390709802523</v>
      </c>
      <c r="J13" s="14">
        <v>295.69579088647072</v>
      </c>
      <c r="K13" s="14">
        <v>280.6365266900695</v>
      </c>
      <c r="L13" s="15">
        <f t="shared" si="2"/>
        <v>1.0536610981258061</v>
      </c>
      <c r="N13" s="14">
        <v>85.433000000000007</v>
      </c>
      <c r="O13" s="14">
        <v>85.433000000000007</v>
      </c>
      <c r="P13" s="15">
        <f t="shared" si="3"/>
        <v>1</v>
      </c>
      <c r="R13" s="14">
        <v>0</v>
      </c>
      <c r="S13" s="14">
        <v>0</v>
      </c>
      <c r="T13" s="15" t="str">
        <f t="shared" si="4"/>
        <v/>
      </c>
      <c r="V13" s="31" t="s">
        <v>37</v>
      </c>
      <c r="W13" s="32">
        <f t="shared" si="5"/>
        <v>423.01079088647072</v>
      </c>
      <c r="X13" s="32">
        <f t="shared" si="6"/>
        <v>423.09731387549084</v>
      </c>
      <c r="Y13" s="33">
        <f t="shared" si="7"/>
        <v>0.9997955009729852</v>
      </c>
      <c r="Z13" s="41">
        <f t="shared" si="8"/>
        <v>1</v>
      </c>
      <c r="AA13" s="39"/>
      <c r="AB13" s="54">
        <f t="shared" si="9"/>
        <v>-2.0454085542076506E-4</v>
      </c>
      <c r="AC13" s="55">
        <f t="shared" si="10"/>
        <v>0</v>
      </c>
    </row>
    <row r="14" spans="1:29" ht="20.25">
      <c r="A14" s="13" t="s">
        <v>38</v>
      </c>
      <c r="B14" s="14">
        <v>0</v>
      </c>
      <c r="C14" s="14">
        <v>0</v>
      </c>
      <c r="D14" s="15" t="str">
        <f t="shared" si="0"/>
        <v/>
      </c>
      <c r="E14" s="16"/>
      <c r="F14" s="14">
        <v>20.502446698359215</v>
      </c>
      <c r="G14" s="14">
        <v>21.147770374308468</v>
      </c>
      <c r="H14" s="15">
        <f t="shared" si="1"/>
        <v>0.96948502539382453</v>
      </c>
      <c r="J14" s="14">
        <v>245.45796345076525</v>
      </c>
      <c r="K14" s="14">
        <v>225.71006401074081</v>
      </c>
      <c r="L14" s="15">
        <f t="shared" si="2"/>
        <v>1.0874923301562871</v>
      </c>
      <c r="N14" s="14">
        <v>92.159355203148422</v>
      </c>
      <c r="O14" s="14">
        <v>124.967675913923</v>
      </c>
      <c r="P14" s="15">
        <f t="shared" si="3"/>
        <v>0.73746554482318483</v>
      </c>
      <c r="R14" s="14" t="s">
        <v>32</v>
      </c>
      <c r="S14" s="14" t="s">
        <v>32</v>
      </c>
      <c r="T14" s="15" t="str">
        <f t="shared" si="4"/>
        <v/>
      </c>
      <c r="V14" s="31" t="s">
        <v>38</v>
      </c>
      <c r="W14" s="32">
        <f t="shared" si="5"/>
        <v>358.11976535227291</v>
      </c>
      <c r="X14" s="32">
        <f t="shared" si="6"/>
        <v>371.82551029897229</v>
      </c>
      <c r="Y14" s="33">
        <f t="shared" si="7"/>
        <v>0.96313930979163032</v>
      </c>
      <c r="Z14" s="41">
        <f t="shared" si="8"/>
        <v>1</v>
      </c>
      <c r="AA14" s="39"/>
      <c r="AB14" s="54">
        <f t="shared" si="9"/>
        <v>-3.8271400443975478E-2</v>
      </c>
      <c r="AC14" s="55">
        <f t="shared" si="10"/>
        <v>0</v>
      </c>
    </row>
    <row r="15" spans="1:29" ht="20.25">
      <c r="A15" s="13" t="s">
        <v>39</v>
      </c>
      <c r="B15" s="14">
        <v>0</v>
      </c>
      <c r="C15" s="14">
        <v>0</v>
      </c>
      <c r="D15" s="15" t="str">
        <f t="shared" si="0"/>
        <v/>
      </c>
      <c r="E15" s="16"/>
      <c r="F15" s="14">
        <v>11.873068</v>
      </c>
      <c r="G15" s="14">
        <v>12.134291864331413</v>
      </c>
      <c r="H15" s="15">
        <f t="shared" si="1"/>
        <v>0.97847226131923881</v>
      </c>
      <c r="J15" s="14">
        <v>38.365077999999997</v>
      </c>
      <c r="K15" s="14">
        <v>34.666195664647553</v>
      </c>
      <c r="L15" s="15">
        <f t="shared" si="2"/>
        <v>1.1066999785939751</v>
      </c>
      <c r="N15" s="14">
        <v>16.856459000000001</v>
      </c>
      <c r="O15" s="14">
        <v>15.420995684141406</v>
      </c>
      <c r="P15" s="15">
        <f t="shared" si="3"/>
        <v>1.0930849956293542</v>
      </c>
      <c r="R15" s="14">
        <v>0</v>
      </c>
      <c r="S15" s="14">
        <v>0</v>
      </c>
      <c r="T15" s="15" t="str">
        <f t="shared" si="4"/>
        <v/>
      </c>
      <c r="V15" s="31" t="s">
        <v>39</v>
      </c>
      <c r="W15" s="32">
        <f t="shared" si="5"/>
        <v>67.094605000000001</v>
      </c>
      <c r="X15" s="32">
        <f t="shared" si="6"/>
        <v>62.221483213120365</v>
      </c>
      <c r="Y15" s="33">
        <f t="shared" si="7"/>
        <v>1.0783189589066573</v>
      </c>
      <c r="Z15" s="41">
        <f t="shared" si="8"/>
        <v>1.0783189589066573</v>
      </c>
      <c r="AA15" s="39"/>
      <c r="AB15" s="54">
        <f t="shared" si="9"/>
        <v>7.2630605499199752E-2</v>
      </c>
      <c r="AC15" s="55">
        <f t="shared" si="10"/>
        <v>7.2630605499199752E-2</v>
      </c>
    </row>
    <row r="16" spans="1:29" ht="20.25">
      <c r="A16" s="13" t="s">
        <v>40</v>
      </c>
      <c r="B16" s="14">
        <v>0</v>
      </c>
      <c r="C16" s="14">
        <v>0</v>
      </c>
      <c r="D16" s="15" t="str">
        <f t="shared" si="0"/>
        <v/>
      </c>
      <c r="E16" s="16"/>
      <c r="F16" s="14">
        <v>32.435000000000002</v>
      </c>
      <c r="G16" s="14">
        <v>18.455514999999995</v>
      </c>
      <c r="H16" s="15">
        <f t="shared" si="1"/>
        <v>1.7574692442882256</v>
      </c>
      <c r="J16" s="14">
        <v>125.57316947950002</v>
      </c>
      <c r="K16" s="14">
        <v>165.86307421094796</v>
      </c>
      <c r="L16" s="15">
        <f t="shared" si="2"/>
        <v>0.75708936468760712</v>
      </c>
      <c r="N16" s="14">
        <v>21.1324784</v>
      </c>
      <c r="O16" s="14">
        <v>30.772312778402345</v>
      </c>
      <c r="P16" s="15">
        <f t="shared" si="3"/>
        <v>0.68673676080765378</v>
      </c>
      <c r="R16" s="14">
        <v>8.0500000000000007</v>
      </c>
      <c r="S16" s="14">
        <v>8.5970800000000001</v>
      </c>
      <c r="T16" s="15">
        <f t="shared" si="4"/>
        <v>0.93636444001916941</v>
      </c>
      <c r="V16" s="31" t="s">
        <v>40</v>
      </c>
      <c r="W16" s="32">
        <f t="shared" si="5"/>
        <v>187.19064787950003</v>
      </c>
      <c r="X16" s="32">
        <f t="shared" si="6"/>
        <v>223.68798198935031</v>
      </c>
      <c r="Y16" s="33">
        <f t="shared" si="7"/>
        <v>0.83683819852428243</v>
      </c>
      <c r="Z16" s="41">
        <f t="shared" si="8"/>
        <v>1</v>
      </c>
      <c r="AA16" s="39"/>
      <c r="AB16" s="54">
        <f t="shared" si="9"/>
        <v>-0.19497413211232995</v>
      </c>
      <c r="AC16" s="55">
        <f t="shared" si="10"/>
        <v>0</v>
      </c>
    </row>
    <row r="17" spans="1:29" ht="20.25">
      <c r="A17" s="13" t="s">
        <v>41</v>
      </c>
      <c r="B17" s="14">
        <v>61.194000000000003</v>
      </c>
      <c r="C17" s="14">
        <v>56.273716194840709</v>
      </c>
      <c r="D17" s="15">
        <f t="shared" si="0"/>
        <v>1.0874348477026721</v>
      </c>
      <c r="E17" s="16"/>
      <c r="F17" s="14">
        <v>26.494</v>
      </c>
      <c r="G17" s="14">
        <v>27.682338052330174</v>
      </c>
      <c r="H17" s="15">
        <f t="shared" si="1"/>
        <v>0.95707233796206947</v>
      </c>
      <c r="J17" s="14">
        <v>63.03582649620315</v>
      </c>
      <c r="K17" s="14">
        <v>57.902041032313356</v>
      </c>
      <c r="L17" s="15">
        <f t="shared" si="2"/>
        <v>1.0886632901424802</v>
      </c>
      <c r="N17" s="14">
        <v>6.2249999999999996</v>
      </c>
      <c r="O17" s="14">
        <v>7.2198162807183239</v>
      </c>
      <c r="P17" s="15">
        <f t="shared" si="3"/>
        <v>0.86221030535428711</v>
      </c>
      <c r="R17" s="14">
        <v>9.8520000000000003</v>
      </c>
      <c r="S17" s="14">
        <v>12.72953</v>
      </c>
      <c r="T17" s="15">
        <f t="shared" si="4"/>
        <v>0.77394844900008086</v>
      </c>
      <c r="V17" s="31" t="s">
        <v>41</v>
      </c>
      <c r="W17" s="32">
        <f t="shared" si="5"/>
        <v>166.80082649620314</v>
      </c>
      <c r="X17" s="32">
        <f t="shared" si="6"/>
        <v>161.80744156020259</v>
      </c>
      <c r="Y17" s="33">
        <f t="shared" si="7"/>
        <v>1.0308600450501697</v>
      </c>
      <c r="Z17" s="41">
        <f t="shared" si="8"/>
        <v>1.0308600450501697</v>
      </c>
      <c r="AA17" s="39"/>
      <c r="AB17" s="54">
        <f t="shared" si="9"/>
        <v>2.9936212193254375E-2</v>
      </c>
      <c r="AC17" s="55">
        <f t="shared" si="10"/>
        <v>2.9936212193254375E-2</v>
      </c>
    </row>
    <row r="18" spans="1:29" ht="20.25">
      <c r="A18" s="13" t="s">
        <v>42</v>
      </c>
      <c r="B18" s="14">
        <v>0</v>
      </c>
      <c r="C18" s="14">
        <v>0</v>
      </c>
      <c r="D18" s="15" t="str">
        <f t="shared" si="0"/>
        <v/>
      </c>
      <c r="E18" s="16"/>
      <c r="F18" s="14">
        <v>0.52228199999999991</v>
      </c>
      <c r="G18" s="14">
        <v>0.52636006836716975</v>
      </c>
      <c r="H18" s="15">
        <f t="shared" si="1"/>
        <v>0.99225232191374146</v>
      </c>
      <c r="J18" s="14">
        <v>24.958283469101932</v>
      </c>
      <c r="K18" s="14">
        <v>23.695475818536135</v>
      </c>
      <c r="L18" s="15">
        <f t="shared" si="2"/>
        <v>1.0532931965678423</v>
      </c>
      <c r="N18" s="14">
        <v>15.998564999999999</v>
      </c>
      <c r="O18" s="14">
        <v>14.924826979116368</v>
      </c>
      <c r="P18" s="15">
        <f t="shared" si="3"/>
        <v>1.0719430799691054</v>
      </c>
      <c r="R18" s="14">
        <v>0</v>
      </c>
      <c r="S18" s="14">
        <v>0</v>
      </c>
      <c r="T18" s="15" t="str">
        <f t="shared" si="4"/>
        <v/>
      </c>
      <c r="V18" s="31" t="s">
        <v>42</v>
      </c>
      <c r="W18" s="32">
        <f t="shared" si="5"/>
        <v>41.479130469101932</v>
      </c>
      <c r="X18" s="32">
        <f t="shared" si="6"/>
        <v>39.146662866019668</v>
      </c>
      <c r="Y18" s="33">
        <f t="shared" si="7"/>
        <v>1.0595827953730101</v>
      </c>
      <c r="Z18" s="41">
        <f t="shared" si="8"/>
        <v>1.0595827953730101</v>
      </c>
      <c r="AA18" s="39"/>
      <c r="AB18" s="54">
        <f t="shared" si="9"/>
        <v>5.6232316750702727E-2</v>
      </c>
      <c r="AC18" s="55">
        <f t="shared" si="10"/>
        <v>5.6232316750702727E-2</v>
      </c>
    </row>
    <row r="19" spans="1:29" ht="20.25">
      <c r="A19" s="13" t="s">
        <v>43</v>
      </c>
      <c r="B19" s="14">
        <v>0</v>
      </c>
      <c r="C19" s="14">
        <v>0</v>
      </c>
      <c r="D19" s="15" t="str">
        <f t="shared" si="0"/>
        <v/>
      </c>
      <c r="E19" s="16"/>
      <c r="F19" s="14">
        <v>5.4451499999999999</v>
      </c>
      <c r="G19" s="14">
        <v>5.3651379917602693</v>
      </c>
      <c r="H19" s="15">
        <f t="shared" si="1"/>
        <v>1.0149133178610898</v>
      </c>
      <c r="J19" s="14">
        <v>58.091852000000003</v>
      </c>
      <c r="K19" s="14">
        <v>53.258343422085581</v>
      </c>
      <c r="L19" s="15">
        <f t="shared" si="2"/>
        <v>1.0907558941442783</v>
      </c>
      <c r="N19" s="14">
        <v>2</v>
      </c>
      <c r="O19" s="14">
        <v>2.2028867578787645</v>
      </c>
      <c r="P19" s="15">
        <f t="shared" si="3"/>
        <v>0.90789959712948154</v>
      </c>
      <c r="R19" s="14">
        <v>0</v>
      </c>
      <c r="S19" s="14">
        <v>0</v>
      </c>
      <c r="T19" s="15" t="str">
        <f t="shared" si="4"/>
        <v/>
      </c>
      <c r="V19" s="31" t="s">
        <v>43</v>
      </c>
      <c r="W19" s="32">
        <f t="shared" si="5"/>
        <v>65.537002000000001</v>
      </c>
      <c r="X19" s="32">
        <f t="shared" si="6"/>
        <v>60.826368171724617</v>
      </c>
      <c r="Y19" s="33">
        <f t="shared" si="7"/>
        <v>1.0774439436360288</v>
      </c>
      <c r="Z19" s="41">
        <f t="shared" si="8"/>
        <v>1.0774439436360288</v>
      </c>
      <c r="AA19" s="39"/>
      <c r="AB19" s="54">
        <f t="shared" si="9"/>
        <v>7.1877468979667181E-2</v>
      </c>
      <c r="AC19" s="55">
        <f t="shared" si="10"/>
        <v>7.1877468979667181E-2</v>
      </c>
    </row>
    <row r="20" spans="1:29" ht="20.25">
      <c r="A20" s="13" t="s">
        <v>44</v>
      </c>
      <c r="B20" s="14">
        <v>0</v>
      </c>
      <c r="C20" s="14">
        <v>0</v>
      </c>
      <c r="D20" s="15" t="str">
        <f t="shared" si="0"/>
        <v/>
      </c>
      <c r="E20" s="16"/>
      <c r="F20" s="14">
        <v>53.661000000000001</v>
      </c>
      <c r="G20" s="14">
        <v>24.093788999999997</v>
      </c>
      <c r="H20" s="15">
        <f t="shared" si="1"/>
        <v>2.2271714922049002</v>
      </c>
      <c r="J20" s="14">
        <v>20.176629755772129</v>
      </c>
      <c r="K20" s="14">
        <v>25.186493398027686</v>
      </c>
      <c r="L20" s="15">
        <f t="shared" si="2"/>
        <v>0.80108927578430311</v>
      </c>
      <c r="N20" s="14">
        <v>0</v>
      </c>
      <c r="O20" s="14">
        <v>0.67801501335570469</v>
      </c>
      <c r="P20" s="15">
        <f t="shared" si="3"/>
        <v>0</v>
      </c>
      <c r="R20" s="14">
        <v>18.777000000000001</v>
      </c>
      <c r="S20" s="14">
        <v>21.365256000000002</v>
      </c>
      <c r="T20" s="15">
        <f t="shared" si="4"/>
        <v>0.87885677569227338</v>
      </c>
      <c r="V20" s="31" t="s">
        <v>44</v>
      </c>
      <c r="W20" s="32">
        <f t="shared" si="5"/>
        <v>92.614629755772128</v>
      </c>
      <c r="X20" s="32">
        <f t="shared" si="6"/>
        <v>71.323553411383386</v>
      </c>
      <c r="Y20" s="33">
        <f t="shared" si="7"/>
        <v>1.2985139596394624</v>
      </c>
      <c r="Z20" s="41">
        <f t="shared" si="8"/>
        <v>1.1000000000000001</v>
      </c>
      <c r="AA20" s="39"/>
      <c r="AB20" s="54">
        <f t="shared" si="9"/>
        <v>0.22988891064547812</v>
      </c>
      <c r="AC20" s="55">
        <f t="shared" si="10"/>
        <v>0.1</v>
      </c>
    </row>
    <row r="21" spans="1:29" ht="20.25">
      <c r="A21" s="13" t="s">
        <v>45</v>
      </c>
      <c r="B21" s="14">
        <v>0</v>
      </c>
      <c r="C21" s="14">
        <v>0</v>
      </c>
      <c r="D21" s="15" t="str">
        <f t="shared" si="0"/>
        <v/>
      </c>
      <c r="E21" s="16"/>
      <c r="F21" s="14">
        <v>7.1999999999999993</v>
      </c>
      <c r="G21" s="14">
        <v>6.48</v>
      </c>
      <c r="H21" s="15">
        <f t="shared" si="1"/>
        <v>1.1111111111111109</v>
      </c>
      <c r="J21" s="14">
        <v>45.29764033643248</v>
      </c>
      <c r="K21" s="14">
        <v>63.503080807950958</v>
      </c>
      <c r="L21" s="15">
        <f t="shared" si="2"/>
        <v>0.71331405909933343</v>
      </c>
      <c r="N21" s="14">
        <v>7.1644547599999999</v>
      </c>
      <c r="O21" s="14">
        <v>8.8463269911842382</v>
      </c>
      <c r="P21" s="15">
        <f t="shared" si="3"/>
        <v>0.8098790342183485</v>
      </c>
      <c r="R21" s="14">
        <v>16.223999999999997</v>
      </c>
      <c r="S21" s="14">
        <v>20.994966999999999</v>
      </c>
      <c r="T21" s="15">
        <f t="shared" si="4"/>
        <v>0.77275663257770288</v>
      </c>
      <c r="V21" s="31" t="s">
        <v>45</v>
      </c>
      <c r="W21" s="32">
        <f t="shared" si="5"/>
        <v>75.886095096432484</v>
      </c>
      <c r="X21" s="32">
        <f t="shared" si="6"/>
        <v>99.8243747991352</v>
      </c>
      <c r="Y21" s="33">
        <f t="shared" si="7"/>
        <v>0.76019604679848096</v>
      </c>
      <c r="Z21" s="41">
        <f t="shared" si="8"/>
        <v>1</v>
      </c>
      <c r="AA21" s="39"/>
      <c r="AB21" s="54">
        <f t="shared" si="9"/>
        <v>-0.3154501450138274</v>
      </c>
      <c r="AC21" s="55">
        <f t="shared" si="10"/>
        <v>0</v>
      </c>
    </row>
    <row r="22" spans="1:29" ht="20.25">
      <c r="A22" s="13" t="s">
        <v>46</v>
      </c>
      <c r="B22" s="14">
        <v>0</v>
      </c>
      <c r="C22" s="14">
        <v>0</v>
      </c>
      <c r="D22" s="15" t="str">
        <f t="shared" si="0"/>
        <v/>
      </c>
      <c r="E22" s="16"/>
      <c r="F22" s="14">
        <v>0</v>
      </c>
      <c r="G22" s="14">
        <v>0</v>
      </c>
      <c r="H22" s="15" t="str">
        <f t="shared" si="1"/>
        <v/>
      </c>
      <c r="J22" s="14">
        <v>24.922760862783328</v>
      </c>
      <c r="K22" s="14">
        <v>18.9882836093396</v>
      </c>
      <c r="L22" s="15">
        <f t="shared" si="2"/>
        <v>1.3125336326093628</v>
      </c>
      <c r="N22" s="14">
        <v>3.7721999999999998</v>
      </c>
      <c r="O22" s="14">
        <v>2.9838251394493223</v>
      </c>
      <c r="P22" s="15">
        <f t="shared" si="3"/>
        <v>1.2642161734370854</v>
      </c>
      <c r="R22" s="14">
        <v>5.3100000000000005</v>
      </c>
      <c r="S22" s="14">
        <v>8.2581999999999987</v>
      </c>
      <c r="T22" s="15">
        <f t="shared" si="4"/>
        <v>0.6429972633261487</v>
      </c>
      <c r="V22" s="31" t="s">
        <v>46</v>
      </c>
      <c r="W22" s="32">
        <f t="shared" si="5"/>
        <v>34.004960862783328</v>
      </c>
      <c r="X22" s="32">
        <f t="shared" si="6"/>
        <v>30.230308748788921</v>
      </c>
      <c r="Y22" s="33">
        <f t="shared" si="7"/>
        <v>1.1248631678016066</v>
      </c>
      <c r="Z22" s="41">
        <f t="shared" si="8"/>
        <v>1.1000000000000001</v>
      </c>
      <c r="AA22" s="39"/>
      <c r="AB22" s="54">
        <f t="shared" si="9"/>
        <v>0.11100298363011996</v>
      </c>
      <c r="AC22" s="55">
        <f t="shared" si="10"/>
        <v>0.1</v>
      </c>
    </row>
    <row r="23" spans="1:29" ht="20.25">
      <c r="A23" s="13" t="s">
        <v>47</v>
      </c>
      <c r="B23" s="14">
        <f>SUM(B6:B22)</f>
        <v>1367.6930480000001</v>
      </c>
      <c r="C23" s="14">
        <f>SUM(C6:C22)</f>
        <v>1311.7380438823982</v>
      </c>
      <c r="D23" s="15">
        <f t="shared" si="0"/>
        <v>1.0426571481848539</v>
      </c>
      <c r="E23" s="16"/>
      <c r="F23" s="14">
        <f>SUM(F6:F22)</f>
        <v>290.23860171715268</v>
      </c>
      <c r="G23" s="14">
        <f>SUM(G6:G22)</f>
        <v>259.24328358639627</v>
      </c>
      <c r="H23" s="15">
        <f t="shared" si="1"/>
        <v>1.119560737319649</v>
      </c>
      <c r="J23" s="14">
        <f>SUM(J6:J22)</f>
        <v>1650.0106312342907</v>
      </c>
      <c r="K23" s="14">
        <f>SUM(K6:K22)</f>
        <v>1722.2774114151709</v>
      </c>
      <c r="L23" s="15">
        <f t="shared" si="2"/>
        <v>0.95803998838868842</v>
      </c>
      <c r="N23" s="14">
        <f>SUM(N6:N22)</f>
        <v>417.27470736314848</v>
      </c>
      <c r="O23" s="14">
        <f>SUM(O6:O22)</f>
        <v>465.14409034371556</v>
      </c>
      <c r="P23" s="15">
        <f t="shared" si="3"/>
        <v>0.8970869801974819</v>
      </c>
      <c r="R23" s="14">
        <f>SUM(R6:R22)</f>
        <v>212.89699999999999</v>
      </c>
      <c r="S23" s="14">
        <f>SUM(S6:S22)</f>
        <v>216.902007</v>
      </c>
      <c r="T23" s="15">
        <f t="shared" si="4"/>
        <v>0.9815354082915424</v>
      </c>
      <c r="V23" s="31" t="s">
        <v>47</v>
      </c>
      <c r="W23" s="32">
        <f>SUM(W6:W22)</f>
        <v>3938.113988314592</v>
      </c>
      <c r="X23" s="32">
        <f>SUM(X6:X22)</f>
        <v>3975.3048362276804</v>
      </c>
      <c r="Y23" s="33">
        <f t="shared" si="7"/>
        <v>0.99064452930146096</v>
      </c>
      <c r="Z23" s="42">
        <f>AVERAGE(Z6:Z22)</f>
        <v>1.0400688950380315</v>
      </c>
      <c r="AA23" s="40"/>
      <c r="AB23" s="54">
        <f t="shared" si="9"/>
        <v>-9.4438220994728095E-3</v>
      </c>
      <c r="AC23" s="55">
        <f t="shared" si="10"/>
        <v>0</v>
      </c>
    </row>
    <row r="26" spans="1:29" ht="13.9">
      <c r="F26"/>
    </row>
    <row r="27" spans="1:29" ht="22.15">
      <c r="F27" s="50"/>
      <c r="G27" s="51"/>
      <c r="H27" s="51"/>
      <c r="I27" s="51"/>
    </row>
    <row r="28" spans="1:29" ht="20.25">
      <c r="F28" s="51"/>
      <c r="G28" s="51"/>
      <c r="H28" s="51"/>
      <c r="I28" s="52"/>
    </row>
    <row r="29" spans="1:29" ht="20.25">
      <c r="F29" s="51"/>
      <c r="G29" s="51"/>
      <c r="H29" s="51"/>
      <c r="I29" s="52"/>
      <c r="J29" s="10" t="s">
        <v>48</v>
      </c>
    </row>
    <row r="30" spans="1:29" ht="20.25">
      <c r="F30" s="51"/>
      <c r="G30" s="52"/>
      <c r="H30" s="52"/>
      <c r="I30" s="51"/>
    </row>
  </sheetData>
  <conditionalFormatting sqref="AC6:AC2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510C-410C-45FF-B9FA-58EC48A4BD3F}">
  <dimension ref="A1:AV31"/>
  <sheetViews>
    <sheetView showGridLines="0" zoomScale="80" zoomScaleNormal="80" workbookViewId="0">
      <pane xSplit="1" topLeftCell="AE1" activePane="topRight" state="frozen"/>
      <selection pane="topRight" activeCell="AO13" sqref="AO13"/>
    </sheetView>
  </sheetViews>
  <sheetFormatPr defaultColWidth="10.625" defaultRowHeight="13.9"/>
  <cols>
    <col min="1" max="1" width="13.125" style="10" customWidth="1"/>
    <col min="2" max="3" width="13.875" style="10" bestFit="1" customWidth="1"/>
    <col min="4" max="4" width="17.625" style="10" bestFit="1" customWidth="1"/>
    <col min="5" max="5" width="3.625" style="10" customWidth="1"/>
    <col min="6" max="7" width="11.25" style="10" bestFit="1" customWidth="1"/>
    <col min="8" max="8" width="11.625" style="10" bestFit="1" customWidth="1"/>
    <col min="9" max="9" width="3.625" style="10" customWidth="1"/>
    <col min="10" max="12" width="10.625" style="10"/>
    <col min="13" max="13" width="4" style="10" customWidth="1"/>
    <col min="14" max="14" width="15.125" style="10" bestFit="1" customWidth="1"/>
    <col min="15" max="15" width="10.625" style="10"/>
    <col min="16" max="16" width="15.125" style="10" bestFit="1" customWidth="1"/>
    <col min="17" max="17" width="3.25" style="10" customWidth="1"/>
    <col min="18" max="19" width="10.625" style="10"/>
    <col min="20" max="20" width="11.625" style="10" bestFit="1" customWidth="1"/>
    <col min="21" max="21" width="2.875" style="10" customWidth="1"/>
    <col min="22" max="23" width="10.625" style="10"/>
    <col min="24" max="24" width="11.625" style="10" bestFit="1" customWidth="1"/>
    <col min="25" max="25" width="3.625" style="10" customWidth="1"/>
    <col min="26" max="26" width="14.25" style="10" bestFit="1" customWidth="1"/>
    <col min="27" max="27" width="10.625" style="10"/>
    <col min="28" max="28" width="14.25" style="10" bestFit="1" customWidth="1"/>
    <col min="29" max="29" width="3.625" style="10" customWidth="1"/>
    <col min="30" max="32" width="10.625" style="10"/>
    <col min="33" max="33" width="3.625" style="10" customWidth="1"/>
    <col min="34" max="34" width="13" style="10" bestFit="1" customWidth="1"/>
    <col min="35" max="36" width="10.625" style="10"/>
    <col min="37" max="37" width="13.375" style="10" bestFit="1" customWidth="1"/>
    <col min="38" max="38" width="20.5" style="10" bestFit="1" customWidth="1"/>
    <col min="39" max="39" width="4.375" style="10" customWidth="1"/>
    <col min="40" max="41" width="20.5" style="10" customWidth="1"/>
    <col min="42" max="42" width="10.625" style="10"/>
    <col min="43" max="43" width="13" style="10" hidden="1" customWidth="1"/>
    <col min="44" max="44" width="13.375" style="10" hidden="1" customWidth="1"/>
    <col min="45" max="45" width="19.75" style="10" hidden="1" customWidth="1"/>
    <col min="46" max="46" width="10.625" style="10"/>
    <col min="47" max="47" width="30.5" customWidth="1"/>
    <col min="48" max="48" width="23.75" style="10" bestFit="1" customWidth="1"/>
    <col min="49" max="49" width="12.75" style="10" bestFit="1" customWidth="1"/>
    <col min="50" max="16384" width="10.625" style="10"/>
  </cols>
  <sheetData>
    <row r="1" spans="1:48" s="20" customFormat="1" ht="21">
      <c r="A1" s="19" t="e">
        <f ca="1" xml:space="preserve"> RIGHT(CELL("filename", $A$1), LEN(CELL("filename", $A$1)) - SEARCH("]", CELL("filename", $A$1)))</f>
        <v>#VALUE!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/>
    </row>
    <row r="2" spans="1:48">
      <c r="A2" s="10" t="s">
        <v>49</v>
      </c>
    </row>
    <row r="5" spans="1:48">
      <c r="B5" s="17" t="s">
        <v>50</v>
      </c>
      <c r="C5" s="17" t="s">
        <v>50</v>
      </c>
      <c r="D5" s="17" t="s">
        <v>50</v>
      </c>
      <c r="F5" s="17" t="e">
        <f>#REF!</f>
        <v>#REF!</v>
      </c>
      <c r="G5" s="17" t="e">
        <f>#REF!</f>
        <v>#REF!</v>
      </c>
      <c r="H5" s="17" t="s">
        <v>51</v>
      </c>
      <c r="J5" s="17" t="s">
        <v>52</v>
      </c>
      <c r="K5" s="17" t="s">
        <v>52</v>
      </c>
      <c r="L5" s="17" t="s">
        <v>52</v>
      </c>
      <c r="N5" s="17" t="s">
        <v>53</v>
      </c>
      <c r="O5" s="17" t="s">
        <v>53</v>
      </c>
      <c r="P5" s="17" t="s">
        <v>53</v>
      </c>
      <c r="R5" s="17" t="s">
        <v>54</v>
      </c>
      <c r="S5" s="17" t="s">
        <v>54</v>
      </c>
      <c r="T5" s="17" t="s">
        <v>54</v>
      </c>
      <c r="V5" s="17" t="s">
        <v>55</v>
      </c>
      <c r="W5" s="17" t="s">
        <v>55</v>
      </c>
      <c r="X5" s="17" t="s">
        <v>55</v>
      </c>
      <c r="Z5" s="17" t="s">
        <v>56</v>
      </c>
      <c r="AA5" s="17" t="s">
        <v>56</v>
      </c>
      <c r="AB5" s="17" t="s">
        <v>56</v>
      </c>
      <c r="AD5" s="17" t="s">
        <v>57</v>
      </c>
      <c r="AE5" s="17" t="s">
        <v>57</v>
      </c>
      <c r="AF5" s="17" t="s">
        <v>57</v>
      </c>
      <c r="AI5" s="17" t="s">
        <v>20</v>
      </c>
      <c r="AJ5" s="17" t="s">
        <v>20</v>
      </c>
      <c r="AK5" s="17" t="s">
        <v>20</v>
      </c>
      <c r="AL5" s="12"/>
      <c r="AN5" s="12"/>
      <c r="AO5" s="12"/>
    </row>
    <row r="6" spans="1:48" ht="58.9" customHeight="1">
      <c r="A6" s="18" t="s">
        <v>21</v>
      </c>
      <c r="B6" s="17" t="s">
        <v>22</v>
      </c>
      <c r="C6" s="17" t="s">
        <v>23</v>
      </c>
      <c r="D6" s="17" t="s">
        <v>24</v>
      </c>
      <c r="F6" s="17" t="s">
        <v>22</v>
      </c>
      <c r="G6" s="17" t="s">
        <v>23</v>
      </c>
      <c r="H6" s="17" t="s">
        <v>24</v>
      </c>
      <c r="J6" s="17" t="s">
        <v>22</v>
      </c>
      <c r="K6" s="17" t="s">
        <v>23</v>
      </c>
      <c r="L6" s="17" t="s">
        <v>24</v>
      </c>
      <c r="N6" s="17" t="s">
        <v>22</v>
      </c>
      <c r="O6" s="17" t="s">
        <v>23</v>
      </c>
      <c r="P6" s="17" t="s">
        <v>24</v>
      </c>
      <c r="R6" s="17" t="s">
        <v>22</v>
      </c>
      <c r="S6" s="17" t="s">
        <v>23</v>
      </c>
      <c r="T6" s="17" t="s">
        <v>24</v>
      </c>
      <c r="V6" s="17" t="s">
        <v>22</v>
      </c>
      <c r="W6" s="17" t="s">
        <v>23</v>
      </c>
      <c r="X6" s="17" t="s">
        <v>24</v>
      </c>
      <c r="Z6" s="17" t="s">
        <v>22</v>
      </c>
      <c r="AA6" s="17" t="s">
        <v>23</v>
      </c>
      <c r="AB6" s="17" t="s">
        <v>24</v>
      </c>
      <c r="AD6" s="17" t="s">
        <v>22</v>
      </c>
      <c r="AE6" s="17" t="s">
        <v>23</v>
      </c>
      <c r="AF6" s="17" t="s">
        <v>24</v>
      </c>
      <c r="AH6" s="34" t="s">
        <v>25</v>
      </c>
      <c r="AI6" s="34" t="s">
        <v>22</v>
      </c>
      <c r="AJ6" s="34" t="s">
        <v>23</v>
      </c>
      <c r="AK6" s="34" t="s">
        <v>24</v>
      </c>
      <c r="AL6" s="34" t="s">
        <v>26</v>
      </c>
      <c r="AN6" s="35" t="s">
        <v>27</v>
      </c>
      <c r="AO6" s="44" t="s">
        <v>28</v>
      </c>
      <c r="AQ6" s="25" t="s">
        <v>25</v>
      </c>
      <c r="AR6" s="25" t="s">
        <v>24</v>
      </c>
      <c r="AS6" s="25" t="s">
        <v>26</v>
      </c>
    </row>
    <row r="7" spans="1:48" ht="20.25">
      <c r="A7" s="13" t="s">
        <v>29</v>
      </c>
      <c r="B7" s="14">
        <v>77.820000000000007</v>
      </c>
      <c r="C7" s="14">
        <v>77.819999999999993</v>
      </c>
      <c r="D7" s="15">
        <f t="shared" ref="D7:D18" si="0">IFERROR(B7/C7,"")</f>
        <v>1.0000000000000002</v>
      </c>
      <c r="F7" s="14">
        <v>624.12684893000005</v>
      </c>
      <c r="G7" s="14">
        <v>704.27132932124016</v>
      </c>
      <c r="H7" s="15">
        <f t="shared" ref="H7:H18" si="1">IFERROR(F7/G7,"")</f>
        <v>0.88620226742939912</v>
      </c>
      <c r="J7" s="14">
        <v>908.45645049538518</v>
      </c>
      <c r="K7" s="14">
        <v>952.3396979254087</v>
      </c>
      <c r="L7" s="15">
        <f t="shared" ref="L7:L17" si="2">IFERROR(J7/K7,"")</f>
        <v>0.95392059416863595</v>
      </c>
      <c r="N7" s="14">
        <v>26.163667740000001</v>
      </c>
      <c r="O7" s="14">
        <v>36.594591243977519</v>
      </c>
      <c r="P7" s="15">
        <f t="shared" ref="P7:P18" si="3">IFERROR(N7/O7,"")</f>
        <v>0.7149599667766704</v>
      </c>
      <c r="R7" s="14">
        <v>0</v>
      </c>
      <c r="S7" s="14">
        <v>0</v>
      </c>
      <c r="T7" s="15" t="str">
        <f t="shared" ref="T7:T18" si="4">IFERROR(R7/S7,"")</f>
        <v/>
      </c>
      <c r="V7" s="14">
        <v>290.83145836531185</v>
      </c>
      <c r="W7" s="14">
        <v>350.95966358273256</v>
      </c>
      <c r="X7" s="15">
        <f t="shared" ref="X7:X18" si="5">IFERROR(V7/W7,"")</f>
        <v>0.82867488359314956</v>
      </c>
      <c r="Z7" s="14">
        <v>59.158999999999999</v>
      </c>
      <c r="AA7" s="14">
        <v>59.728944261662953</v>
      </c>
      <c r="AB7" s="15">
        <f t="shared" ref="AB7:AB18" si="6">IFERROR(Z7/AA7,"")</f>
        <v>0.99045782126725501</v>
      </c>
      <c r="AD7" s="14">
        <v>115.19075993495632</v>
      </c>
      <c r="AE7" s="14">
        <v>104.44798938019397</v>
      </c>
      <c r="AF7" s="15">
        <f t="shared" ref="AF7:AF18" si="7">IFERROR(AD7/AE7,"")</f>
        <v>1.1028528229074694</v>
      </c>
      <c r="AH7" s="31" t="s">
        <v>29</v>
      </c>
      <c r="AI7" s="32">
        <f t="shared" ref="AI7:AI17" si="8">SUMIFS($B7:$AF7,$B$6:$AF$6,"Assessed")</f>
        <v>2101.7481854656535</v>
      </c>
      <c r="AJ7" s="32">
        <f t="shared" ref="AJ7:AJ17" si="9">SUMIFS($B7:$AF7,$B$6:$AF$6,"Allowed")</f>
        <v>2286.162215715216</v>
      </c>
      <c r="AK7" s="33">
        <f t="shared" ref="AK7:AK18" si="10">IFERROR(AI7/AJ7,"")</f>
        <v>0.91933466970021227</v>
      </c>
      <c r="AL7" s="37">
        <f>IF(AK7&lt;1,1,IF(AK7&gt;=1.1,1.1,AK7))</f>
        <v>1</v>
      </c>
      <c r="AN7" s="43">
        <f>1-(AJ7/AI7)</f>
        <v>-8.7743161395286151E-2</v>
      </c>
      <c r="AO7" s="36">
        <f>IF(AN7&lt;0,0,IF(AN7&gt;=0.1,0.1,AN7))</f>
        <v>0</v>
      </c>
      <c r="AP7" s="23"/>
      <c r="AQ7" s="26" t="s">
        <v>29</v>
      </c>
      <c r="AR7" s="27">
        <f>MEDIAN(AF7,AB7,X7,T7,P7,L7,H7,D7)</f>
        <v>0.95392059416863595</v>
      </c>
      <c r="AS7" s="28">
        <f>IF(AR7&lt;1,1,IF(AR7&gt;=1.1,1.1,AR7))</f>
        <v>1</v>
      </c>
    </row>
    <row r="8" spans="1:48" ht="20.25">
      <c r="A8" s="13" t="s">
        <v>30</v>
      </c>
      <c r="B8" s="14">
        <v>6.0719999999999992</v>
      </c>
      <c r="C8" s="14">
        <v>6.0719999999999992</v>
      </c>
      <c r="D8" s="15">
        <f t="shared" si="0"/>
        <v>1</v>
      </c>
      <c r="F8" s="14">
        <v>1046.759</v>
      </c>
      <c r="G8" s="14">
        <v>1097.0776087860106</v>
      </c>
      <c r="H8" s="15">
        <f t="shared" si="1"/>
        <v>0.95413395699353354</v>
      </c>
      <c r="J8" s="14">
        <v>151.01300000000001</v>
      </c>
      <c r="K8" s="14">
        <v>164.41326937827438</v>
      </c>
      <c r="L8" s="15">
        <f t="shared" si="2"/>
        <v>0.91849642410891019</v>
      </c>
      <c r="N8" s="14">
        <v>118.88</v>
      </c>
      <c r="O8" s="14">
        <v>150.64243612768749</v>
      </c>
      <c r="P8" s="15">
        <f t="shared" si="3"/>
        <v>0.78915346203798098</v>
      </c>
      <c r="R8" s="14">
        <v>6.1089999999999991</v>
      </c>
      <c r="S8" s="14">
        <v>3.5072745098039224</v>
      </c>
      <c r="T8" s="15">
        <f t="shared" si="4"/>
        <v>1.7418083423249151</v>
      </c>
      <c r="V8" s="14">
        <v>81.248000001609327</v>
      </c>
      <c r="W8" s="14">
        <v>134.20880321031029</v>
      </c>
      <c r="X8" s="15">
        <f t="shared" si="5"/>
        <v>0.60538502734645971</v>
      </c>
      <c r="Z8" s="14">
        <v>10.815999999999999</v>
      </c>
      <c r="AA8" s="14">
        <v>6.7202236239636308</v>
      </c>
      <c r="AB8" s="15">
        <f t="shared" si="6"/>
        <v>1.60947025057786</v>
      </c>
      <c r="AD8" s="14">
        <v>14.3</v>
      </c>
      <c r="AE8" s="14">
        <v>14.299999999999999</v>
      </c>
      <c r="AF8" s="15">
        <f t="shared" si="7"/>
        <v>1.0000000000000002</v>
      </c>
      <c r="AH8" s="31" t="s">
        <v>30</v>
      </c>
      <c r="AI8" s="32">
        <f t="shared" si="8"/>
        <v>1435.197000001609</v>
      </c>
      <c r="AJ8" s="32">
        <f t="shared" si="9"/>
        <v>1576.9416156360501</v>
      </c>
      <c r="AK8" s="33">
        <f t="shared" si="10"/>
        <v>0.91011422729352653</v>
      </c>
      <c r="AL8" s="37">
        <f t="shared" ref="AL8:AL18" si="11">IF(AK8&lt;1,1,IF(AK8&gt;=1.1,1.1,AK8))</f>
        <v>1</v>
      </c>
      <c r="AN8" s="43">
        <f t="shared" ref="AN8:AN18" si="12">1-(AJ8/AI8)</f>
        <v>-9.8763177204441055E-2</v>
      </c>
      <c r="AO8" s="36">
        <f t="shared" ref="AO8:AO18" si="13">IF(AN8&lt;0,0,IF(AN8&gt;=0.1,0.1,AN8))</f>
        <v>0</v>
      </c>
      <c r="AP8" s="23"/>
      <c r="AQ8" s="26" t="s">
        <v>30</v>
      </c>
      <c r="AR8" s="27">
        <f t="shared" ref="AR8:AR17" si="14">MEDIAN(AF8,AB8,X8,T8,P8,L8,H8,D8)</f>
        <v>0.97706697849676671</v>
      </c>
      <c r="AS8" s="28">
        <f t="shared" ref="AS8:AS17" si="15">IF(AR8&lt;1,1,IF(AR8&gt;=1.1,1.1,AR8))</f>
        <v>1</v>
      </c>
      <c r="AV8" s="10" t="s">
        <v>48</v>
      </c>
    </row>
    <row r="9" spans="1:48" ht="20.25">
      <c r="A9" s="13" t="s">
        <v>31</v>
      </c>
      <c r="B9" s="14">
        <v>0</v>
      </c>
      <c r="C9" s="14">
        <v>0</v>
      </c>
      <c r="D9" s="15" t="str">
        <f t="shared" si="0"/>
        <v/>
      </c>
      <c r="F9" s="14">
        <v>11.336</v>
      </c>
      <c r="G9" s="14">
        <v>11.336</v>
      </c>
      <c r="H9" s="15">
        <f t="shared" si="1"/>
        <v>1</v>
      </c>
      <c r="J9" s="14">
        <v>7.0729999999999995</v>
      </c>
      <c r="K9" s="14">
        <v>8.017958235028015</v>
      </c>
      <c r="L9" s="15">
        <f t="shared" si="2"/>
        <v>0.88214477958992343</v>
      </c>
      <c r="N9" s="14">
        <v>0</v>
      </c>
      <c r="O9" s="14">
        <v>0</v>
      </c>
      <c r="P9" s="15" t="str">
        <f t="shared" si="3"/>
        <v/>
      </c>
      <c r="R9" s="14">
        <v>1.7709999999999999</v>
      </c>
      <c r="S9" s="14">
        <v>1.7709999999999999</v>
      </c>
      <c r="T9" s="15">
        <f t="shared" si="4"/>
        <v>1</v>
      </c>
      <c r="V9" s="14">
        <v>0.88059413433074951</v>
      </c>
      <c r="W9" s="14">
        <v>0.88059413433074951</v>
      </c>
      <c r="X9" s="15">
        <f t="shared" si="5"/>
        <v>1</v>
      </c>
      <c r="Z9" s="14">
        <v>0</v>
      </c>
      <c r="AA9" s="14">
        <v>0</v>
      </c>
      <c r="AB9" s="15" t="str">
        <f t="shared" si="6"/>
        <v/>
      </c>
      <c r="AD9" s="14">
        <v>0</v>
      </c>
      <c r="AE9" s="14">
        <v>0</v>
      </c>
      <c r="AF9" s="15" t="str">
        <f t="shared" si="7"/>
        <v/>
      </c>
      <c r="AH9" s="31" t="s">
        <v>31</v>
      </c>
      <c r="AI9" s="32">
        <f t="shared" si="8"/>
        <v>21.060594134330749</v>
      </c>
      <c r="AJ9" s="32">
        <f t="shared" si="9"/>
        <v>22.005552369358767</v>
      </c>
      <c r="AK9" s="33">
        <f t="shared" si="10"/>
        <v>0.95705819062538922</v>
      </c>
      <c r="AL9" s="37">
        <f t="shared" si="11"/>
        <v>1</v>
      </c>
      <c r="AN9" s="43">
        <f t="shared" si="12"/>
        <v>-4.4868545920442315E-2</v>
      </c>
      <c r="AO9" s="36">
        <f t="shared" si="13"/>
        <v>0</v>
      </c>
      <c r="AP9" s="23"/>
      <c r="AQ9" s="26" t="s">
        <v>31</v>
      </c>
      <c r="AR9" s="27">
        <f t="shared" si="14"/>
        <v>1</v>
      </c>
      <c r="AS9" s="28">
        <f t="shared" si="15"/>
        <v>1</v>
      </c>
    </row>
    <row r="10" spans="1:48" ht="20.25">
      <c r="A10" s="13" t="s">
        <v>33</v>
      </c>
      <c r="B10" s="14">
        <v>124.79</v>
      </c>
      <c r="C10" s="14">
        <v>51.968835616438362</v>
      </c>
      <c r="D10" s="15">
        <f t="shared" si="0"/>
        <v>2.4012467956955232</v>
      </c>
      <c r="F10" s="14">
        <v>1072.2826638944753</v>
      </c>
      <c r="G10" s="14">
        <v>1022.9013563647874</v>
      </c>
      <c r="H10" s="15">
        <f t="shared" si="1"/>
        <v>1.0482757278816996</v>
      </c>
      <c r="J10" s="14">
        <v>24.887999999999998</v>
      </c>
      <c r="K10" s="14">
        <v>25.150623009077055</v>
      </c>
      <c r="L10" s="15">
        <f t="shared" si="2"/>
        <v>0.98955799190412608</v>
      </c>
      <c r="N10" s="14">
        <v>9.3650000000000002</v>
      </c>
      <c r="O10" s="14">
        <v>29.10352010591167</v>
      </c>
      <c r="P10" s="15">
        <f t="shared" si="3"/>
        <v>0.32178238116624691</v>
      </c>
      <c r="R10" s="14">
        <v>24.237945459999999</v>
      </c>
      <c r="S10" s="14">
        <v>22.050686274509804</v>
      </c>
      <c r="T10" s="15">
        <f t="shared" si="4"/>
        <v>1.0991923406945672</v>
      </c>
      <c r="V10" s="14">
        <v>53.440001487731934</v>
      </c>
      <c r="W10" s="14">
        <v>52.1664123142791</v>
      </c>
      <c r="X10" s="15">
        <f t="shared" si="5"/>
        <v>1.0244139690071081</v>
      </c>
      <c r="Z10" s="14">
        <v>2.4805029200000006</v>
      </c>
      <c r="AA10" s="14">
        <v>6.6644381995542696</v>
      </c>
      <c r="AB10" s="15">
        <f t="shared" si="6"/>
        <v>0.37219985326983773</v>
      </c>
      <c r="AD10" s="14">
        <v>0</v>
      </c>
      <c r="AE10" s="14">
        <v>0</v>
      </c>
      <c r="AF10" s="15" t="str">
        <f t="shared" si="7"/>
        <v/>
      </c>
      <c r="AH10" s="31" t="s">
        <v>33</v>
      </c>
      <c r="AI10" s="32">
        <f t="shared" si="8"/>
        <v>1311.484113762207</v>
      </c>
      <c r="AJ10" s="32">
        <f t="shared" si="9"/>
        <v>1210.0058718845578</v>
      </c>
      <c r="AK10" s="33">
        <f t="shared" si="10"/>
        <v>1.0838659086171203</v>
      </c>
      <c r="AL10" s="37">
        <f t="shared" si="11"/>
        <v>1.0838659086171203</v>
      </c>
      <c r="AN10" s="43">
        <f t="shared" si="12"/>
        <v>7.7376645902741625E-2</v>
      </c>
      <c r="AO10" s="36">
        <f t="shared" si="13"/>
        <v>7.7376645902741625E-2</v>
      </c>
      <c r="AP10" s="23"/>
      <c r="AQ10" s="26" t="s">
        <v>33</v>
      </c>
      <c r="AR10" s="27">
        <f t="shared" si="14"/>
        <v>1.0244139690071081</v>
      </c>
      <c r="AS10" s="28">
        <f t="shared" si="15"/>
        <v>1.0244139690071081</v>
      </c>
    </row>
    <row r="11" spans="1:48" ht="20.25">
      <c r="A11" s="13" t="s">
        <v>34</v>
      </c>
      <c r="B11" s="14">
        <v>134.72399999999999</v>
      </c>
      <c r="C11" s="14">
        <v>133.25342465753425</v>
      </c>
      <c r="D11" s="15">
        <f t="shared" si="0"/>
        <v>1.0110359290670778</v>
      </c>
      <c r="F11" s="14">
        <v>1527.2086018768541</v>
      </c>
      <c r="G11" s="14">
        <v>1574.5263548044375</v>
      </c>
      <c r="H11" s="15">
        <f t="shared" si="1"/>
        <v>0.96994794480054258</v>
      </c>
      <c r="J11" s="14">
        <v>744.52493780642101</v>
      </c>
      <c r="K11" s="14">
        <v>544.16620957381974</v>
      </c>
      <c r="L11" s="15">
        <f t="shared" si="2"/>
        <v>1.3681939905631375</v>
      </c>
      <c r="N11" s="14">
        <v>195.62359925787544</v>
      </c>
      <c r="O11" s="14">
        <v>191.4516016963224</v>
      </c>
      <c r="P11" s="15">
        <f t="shared" si="3"/>
        <v>1.0217913954471407</v>
      </c>
      <c r="R11" s="14">
        <v>10.808134632171203</v>
      </c>
      <c r="S11" s="14">
        <v>5.7991568627450967</v>
      </c>
      <c r="T11" s="15">
        <f t="shared" si="4"/>
        <v>1.8637424177305406</v>
      </c>
      <c r="V11" s="14">
        <v>906.5238536670804</v>
      </c>
      <c r="W11" s="14">
        <v>802.84394397768438</v>
      </c>
      <c r="X11" s="15">
        <f t="shared" si="5"/>
        <v>1.1291408006090382</v>
      </c>
      <c r="Z11" s="14">
        <v>24.663422865519841</v>
      </c>
      <c r="AA11" s="14">
        <v>23.896099847597693</v>
      </c>
      <c r="AB11" s="15">
        <f t="shared" si="6"/>
        <v>1.0321108056467754</v>
      </c>
      <c r="AD11" s="14">
        <v>204.49500000000006</v>
      </c>
      <c r="AE11" s="14">
        <v>274.32687132700323</v>
      </c>
      <c r="AF11" s="15">
        <f t="shared" si="7"/>
        <v>0.74544283252601184</v>
      </c>
      <c r="AH11" s="31" t="s">
        <v>34</v>
      </c>
      <c r="AI11" s="32">
        <f t="shared" si="8"/>
        <v>3748.5715501059217</v>
      </c>
      <c r="AJ11" s="32">
        <f t="shared" si="9"/>
        <v>3550.2636627471438</v>
      </c>
      <c r="AK11" s="33">
        <f t="shared" si="10"/>
        <v>1.0558572281376224</v>
      </c>
      <c r="AL11" s="37">
        <f t="shared" si="11"/>
        <v>1.0558572281376224</v>
      </c>
      <c r="AN11" s="43">
        <f t="shared" si="12"/>
        <v>5.2902254821086236E-2</v>
      </c>
      <c r="AO11" s="36">
        <f t="shared" si="13"/>
        <v>5.2902254821086236E-2</v>
      </c>
      <c r="AP11" s="23"/>
      <c r="AQ11" s="26" t="s">
        <v>34</v>
      </c>
      <c r="AR11" s="27">
        <f t="shared" si="14"/>
        <v>1.026951100546958</v>
      </c>
      <c r="AS11" s="28">
        <f t="shared" si="15"/>
        <v>1.026951100546958</v>
      </c>
    </row>
    <row r="12" spans="1:48" ht="20.25">
      <c r="A12" s="13" t="s">
        <v>35</v>
      </c>
      <c r="B12" s="14">
        <v>31.579000000000001</v>
      </c>
      <c r="C12" s="14">
        <v>54.500650684931514</v>
      </c>
      <c r="D12" s="15">
        <f t="shared" si="0"/>
        <v>0.57942427481386105</v>
      </c>
      <c r="F12" s="14">
        <v>708.94894377422361</v>
      </c>
      <c r="G12" s="14">
        <v>708.69536575831739</v>
      </c>
      <c r="H12" s="15">
        <f t="shared" si="1"/>
        <v>1.0003578096149039</v>
      </c>
      <c r="J12" s="14">
        <v>119.03399999999999</v>
      </c>
      <c r="K12" s="14">
        <v>110.74928164282871</v>
      </c>
      <c r="L12" s="15">
        <f t="shared" si="2"/>
        <v>1.0748060685746916</v>
      </c>
      <c r="N12" s="14">
        <v>40.365000000000002</v>
      </c>
      <c r="O12" s="14">
        <v>37.876485317297252</v>
      </c>
      <c r="P12" s="15">
        <f t="shared" si="3"/>
        <v>1.0657007814177073</v>
      </c>
      <c r="R12" s="14">
        <v>14.397232234885331</v>
      </c>
      <c r="S12" s="14">
        <v>14.397232234885339</v>
      </c>
      <c r="T12" s="15">
        <f t="shared" si="4"/>
        <v>0.99999999999999956</v>
      </c>
      <c r="V12" s="14">
        <v>34.392600567944022</v>
      </c>
      <c r="W12" s="14">
        <v>22.432241596503928</v>
      </c>
      <c r="X12" s="15">
        <f t="shared" si="5"/>
        <v>1.5331771646621406</v>
      </c>
      <c r="Z12" s="14"/>
      <c r="AA12" s="14"/>
      <c r="AB12" s="15" t="str">
        <f t="shared" si="6"/>
        <v/>
      </c>
      <c r="AD12" s="14">
        <v>47.134999999999998</v>
      </c>
      <c r="AE12" s="14">
        <v>38.985034360964889</v>
      </c>
      <c r="AF12" s="15">
        <f t="shared" si="7"/>
        <v>1.2090536990059844</v>
      </c>
      <c r="AH12" s="31" t="s">
        <v>35</v>
      </c>
      <c r="AI12" s="32">
        <f t="shared" si="8"/>
        <v>995.85177657705287</v>
      </c>
      <c r="AJ12" s="32">
        <f t="shared" si="9"/>
        <v>987.63629159572895</v>
      </c>
      <c r="AK12" s="33">
        <f t="shared" si="10"/>
        <v>1.0083183303927097</v>
      </c>
      <c r="AL12" s="37">
        <f t="shared" si="11"/>
        <v>1.0083183303927097</v>
      </c>
      <c r="AN12" s="43">
        <f t="shared" si="12"/>
        <v>8.2497066075055692E-3</v>
      </c>
      <c r="AO12" s="36">
        <f t="shared" si="13"/>
        <v>8.2497066075055692E-3</v>
      </c>
      <c r="AP12" s="23"/>
      <c r="AQ12" s="26" t="s">
        <v>35</v>
      </c>
      <c r="AR12" s="27">
        <f t="shared" si="14"/>
        <v>1.0657007814177073</v>
      </c>
      <c r="AS12" s="28">
        <f t="shared" si="15"/>
        <v>1.0657007814177073</v>
      </c>
    </row>
    <row r="13" spans="1:48" ht="20.25">
      <c r="A13" s="13" t="s">
        <v>36</v>
      </c>
      <c r="B13" s="14">
        <v>24.548000000000002</v>
      </c>
      <c r="C13" s="14">
        <v>40.509041095890417</v>
      </c>
      <c r="D13" s="15">
        <f t="shared" si="0"/>
        <v>0.60598817784631198</v>
      </c>
      <c r="F13" s="14">
        <v>1132.3320000000001</v>
      </c>
      <c r="G13" s="14">
        <v>1011.5484766613928</v>
      </c>
      <c r="H13" s="15">
        <f t="shared" si="1"/>
        <v>1.1194045823065766</v>
      </c>
      <c r="J13" s="14">
        <v>354.93599999999998</v>
      </c>
      <c r="K13" s="14">
        <v>377.21729492134818</v>
      </c>
      <c r="L13" s="15">
        <f t="shared" si="2"/>
        <v>0.94093246725075541</v>
      </c>
      <c r="N13" s="14">
        <v>105.10900000000001</v>
      </c>
      <c r="O13" s="14">
        <v>130.01402860147303</v>
      </c>
      <c r="P13" s="15">
        <f t="shared" si="3"/>
        <v>0.80844352821484022</v>
      </c>
      <c r="R13" s="14">
        <v>0</v>
      </c>
      <c r="S13" s="14">
        <v>0</v>
      </c>
      <c r="T13" s="15" t="str">
        <f t="shared" si="4"/>
        <v/>
      </c>
      <c r="V13" s="14">
        <v>412.786197818071</v>
      </c>
      <c r="W13" s="14">
        <v>332.39038116235798</v>
      </c>
      <c r="X13" s="15">
        <f t="shared" si="5"/>
        <v>1.2418716702167238</v>
      </c>
      <c r="Z13" s="14">
        <v>5.6369999999999996</v>
      </c>
      <c r="AA13" s="14">
        <v>6.8874339203459094</v>
      </c>
      <c r="AB13" s="15">
        <f t="shared" si="6"/>
        <v>0.81844705374928539</v>
      </c>
      <c r="AD13" s="14">
        <v>171.119</v>
      </c>
      <c r="AE13" s="14">
        <v>137.65238787983574</v>
      </c>
      <c r="AF13" s="15">
        <f t="shared" si="7"/>
        <v>1.2431240942175235</v>
      </c>
      <c r="AH13" s="31" t="s">
        <v>36</v>
      </c>
      <c r="AI13" s="32">
        <f t="shared" si="8"/>
        <v>2206.4671978180709</v>
      </c>
      <c r="AJ13" s="32">
        <f t="shared" si="9"/>
        <v>2036.219044242644</v>
      </c>
      <c r="AK13" s="33">
        <f t="shared" si="10"/>
        <v>1.0836099407167412</v>
      </c>
      <c r="AL13" s="37">
        <f t="shared" si="11"/>
        <v>1.0836099407167412</v>
      </c>
      <c r="AN13" s="43">
        <f t="shared" si="12"/>
        <v>7.7158705891382184E-2</v>
      </c>
      <c r="AO13" s="36">
        <f t="shared" si="13"/>
        <v>7.7158705891382184E-2</v>
      </c>
      <c r="AP13" s="23"/>
      <c r="AQ13" s="26" t="s">
        <v>36</v>
      </c>
      <c r="AR13" s="27">
        <f t="shared" si="14"/>
        <v>0.94093246725075541</v>
      </c>
      <c r="AS13" s="28">
        <f t="shared" si="15"/>
        <v>1</v>
      </c>
    </row>
    <row r="14" spans="1:48" ht="20.25">
      <c r="A14" s="13" t="s">
        <v>37</v>
      </c>
      <c r="B14" s="14">
        <v>90.436999999999998</v>
      </c>
      <c r="C14" s="14">
        <v>41.841575342465759</v>
      </c>
      <c r="D14" s="15">
        <f t="shared" si="0"/>
        <v>2.1614147952076239</v>
      </c>
      <c r="F14" s="14">
        <v>850.35200000000009</v>
      </c>
      <c r="G14" s="14">
        <v>740.32391508439491</v>
      </c>
      <c r="H14" s="15">
        <f t="shared" si="1"/>
        <v>1.1486215461553235</v>
      </c>
      <c r="J14" s="14">
        <v>1516.5390000000002</v>
      </c>
      <c r="K14" s="14">
        <v>1219.0374907682067</v>
      </c>
      <c r="L14" s="15">
        <f t="shared" si="2"/>
        <v>1.2440462344142638</v>
      </c>
      <c r="N14" s="14">
        <v>94.796999999999997</v>
      </c>
      <c r="O14" s="14">
        <v>70.000883127403625</v>
      </c>
      <c r="P14" s="15">
        <f t="shared" si="3"/>
        <v>1.3542257720872852</v>
      </c>
      <c r="R14" s="14">
        <v>0</v>
      </c>
      <c r="S14" s="14">
        <v>0</v>
      </c>
      <c r="T14" s="15" t="str">
        <f t="shared" si="4"/>
        <v/>
      </c>
      <c r="V14" s="14">
        <v>535.42445278167725</v>
      </c>
      <c r="W14" s="14">
        <v>321.57049427314007</v>
      </c>
      <c r="X14" s="15">
        <f t="shared" si="5"/>
        <v>1.6650297907210694</v>
      </c>
      <c r="Z14" s="14">
        <v>9.8439999999999994</v>
      </c>
      <c r="AA14" s="14">
        <v>9.750954576058561</v>
      </c>
      <c r="AB14" s="15">
        <f t="shared" si="6"/>
        <v>1.0095421861742533</v>
      </c>
      <c r="AD14" s="14">
        <v>534.28599999999994</v>
      </c>
      <c r="AE14" s="14">
        <v>299.67025245499241</v>
      </c>
      <c r="AF14" s="15">
        <f t="shared" si="7"/>
        <v>1.7829130373233979</v>
      </c>
      <c r="AH14" s="31" t="s">
        <v>37</v>
      </c>
      <c r="AI14" s="32">
        <f t="shared" si="8"/>
        <v>3631.6794527816778</v>
      </c>
      <c r="AJ14" s="32">
        <f t="shared" si="9"/>
        <v>2702.1955656266618</v>
      </c>
      <c r="AK14" s="33">
        <f t="shared" si="10"/>
        <v>1.3439735816972451</v>
      </c>
      <c r="AL14" s="37">
        <f t="shared" si="11"/>
        <v>1.1000000000000001</v>
      </c>
      <c r="AN14" s="43">
        <f t="shared" si="12"/>
        <v>0.25593775531127327</v>
      </c>
      <c r="AO14" s="36">
        <f t="shared" si="13"/>
        <v>0.1</v>
      </c>
      <c r="AP14" s="23"/>
      <c r="AQ14" s="26" t="s">
        <v>37</v>
      </c>
      <c r="AR14" s="27">
        <f t="shared" si="14"/>
        <v>1.3542257720872852</v>
      </c>
      <c r="AS14" s="28">
        <f t="shared" si="15"/>
        <v>1.1000000000000001</v>
      </c>
    </row>
    <row r="15" spans="1:48" ht="20.25">
      <c r="A15" s="13" t="s">
        <v>38</v>
      </c>
      <c r="B15" s="14">
        <v>80.411999999999992</v>
      </c>
      <c r="C15" s="14">
        <v>84.349417808219187</v>
      </c>
      <c r="D15" s="15">
        <f t="shared" si="0"/>
        <v>0.9533201542994465</v>
      </c>
      <c r="F15" s="14">
        <v>2938.1450341458276</v>
      </c>
      <c r="G15" s="14">
        <v>2410.3933940166062</v>
      </c>
      <c r="H15" s="15">
        <f t="shared" si="1"/>
        <v>1.2189483432203538</v>
      </c>
      <c r="J15" s="14">
        <v>672.99407158641418</v>
      </c>
      <c r="K15" s="14">
        <v>529.93266298894048</v>
      </c>
      <c r="L15" s="15">
        <f t="shared" si="2"/>
        <v>1.2699614848999397</v>
      </c>
      <c r="N15" s="14">
        <v>1056.5766675624998</v>
      </c>
      <c r="O15" s="14">
        <v>991.1858866485436</v>
      </c>
      <c r="P15" s="15">
        <f t="shared" si="3"/>
        <v>1.0659722679618244</v>
      </c>
      <c r="R15" s="14">
        <v>25.903986967000002</v>
      </c>
      <c r="S15" s="14">
        <v>43.5516768594902</v>
      </c>
      <c r="T15" s="15">
        <f t="shared" si="4"/>
        <v>0.59478736147343891</v>
      </c>
      <c r="V15" s="14">
        <v>109.30179786682129</v>
      </c>
      <c r="W15" s="14">
        <v>111.7489318683231</v>
      </c>
      <c r="X15" s="15">
        <f t="shared" si="5"/>
        <v>0.97810149984802242</v>
      </c>
      <c r="Z15" s="14">
        <v>5.7784395850036665</v>
      </c>
      <c r="AA15" s="14">
        <v>5.9370137000714749</v>
      </c>
      <c r="AB15" s="15">
        <f t="shared" si="6"/>
        <v>0.9732905930357042</v>
      </c>
      <c r="AD15" s="14">
        <v>232.87667758241003</v>
      </c>
      <c r="AE15" s="14">
        <v>238.25766260708787</v>
      </c>
      <c r="AF15" s="15">
        <f t="shared" si="7"/>
        <v>0.9774152698142109</v>
      </c>
      <c r="AH15" s="31" t="s">
        <v>38</v>
      </c>
      <c r="AI15" s="32">
        <f t="shared" si="8"/>
        <v>5121.9886752959756</v>
      </c>
      <c r="AJ15" s="32">
        <f t="shared" si="9"/>
        <v>4415.3566464972819</v>
      </c>
      <c r="AK15" s="33">
        <f t="shared" si="10"/>
        <v>1.1600396265518591</v>
      </c>
      <c r="AL15" s="37">
        <f t="shared" si="11"/>
        <v>1.1000000000000001</v>
      </c>
      <c r="AN15" s="43">
        <f t="shared" si="12"/>
        <v>0.13796048246004</v>
      </c>
      <c r="AO15" s="36">
        <f t="shared" si="13"/>
        <v>0.1</v>
      </c>
      <c r="AP15" s="23"/>
      <c r="AQ15" s="26" t="s">
        <v>38</v>
      </c>
      <c r="AR15" s="27">
        <f t="shared" si="14"/>
        <v>0.97775838483111666</v>
      </c>
      <c r="AS15" s="28">
        <f t="shared" si="15"/>
        <v>1</v>
      </c>
    </row>
    <row r="16" spans="1:48" ht="20.25">
      <c r="A16" s="13" t="s">
        <v>39</v>
      </c>
      <c r="B16" s="14">
        <v>106.61699999999999</v>
      </c>
      <c r="C16" s="14">
        <v>62.629109589041093</v>
      </c>
      <c r="D16" s="15">
        <f t="shared" si="0"/>
        <v>1.70235535359832</v>
      </c>
      <c r="F16" s="14">
        <v>444.74739499999998</v>
      </c>
      <c r="G16" s="14">
        <v>480.70972282148182</v>
      </c>
      <c r="H16" s="15">
        <f t="shared" si="1"/>
        <v>0.92518909829740026</v>
      </c>
      <c r="J16" s="14">
        <v>916.43439599999999</v>
      </c>
      <c r="K16" s="14">
        <v>630.29556896549286</v>
      </c>
      <c r="L16" s="15">
        <f t="shared" si="2"/>
        <v>1.4539756284565797</v>
      </c>
      <c r="N16" s="14">
        <v>87.301357999999993</v>
      </c>
      <c r="O16" s="14">
        <v>55.402451316242761</v>
      </c>
      <c r="P16" s="15">
        <f t="shared" si="3"/>
        <v>1.5757670631155842</v>
      </c>
      <c r="R16" s="14">
        <v>0</v>
      </c>
      <c r="S16" s="14">
        <v>0</v>
      </c>
      <c r="T16" s="15" t="str">
        <f t="shared" si="4"/>
        <v/>
      </c>
      <c r="V16" s="14">
        <v>292.16700282692909</v>
      </c>
      <c r="W16" s="14">
        <v>143.54837939753727</v>
      </c>
      <c r="X16" s="15">
        <f t="shared" si="5"/>
        <v>2.0353208030152206</v>
      </c>
      <c r="Z16" s="14">
        <v>5.3119589999999999</v>
      </c>
      <c r="AA16" s="14">
        <v>3.7871206717572781</v>
      </c>
      <c r="AB16" s="15">
        <f t="shared" si="6"/>
        <v>1.4026379036755581</v>
      </c>
      <c r="AD16" s="14">
        <v>116.76454900000002</v>
      </c>
      <c r="AE16" s="14">
        <v>76.155653203527805</v>
      </c>
      <c r="AF16" s="15">
        <f t="shared" si="7"/>
        <v>1.5332354735103377</v>
      </c>
      <c r="AH16" s="31" t="s">
        <v>39</v>
      </c>
      <c r="AI16" s="32">
        <f t="shared" si="8"/>
        <v>1969.3436598269288</v>
      </c>
      <c r="AJ16" s="32">
        <f t="shared" si="9"/>
        <v>1452.5280059650811</v>
      </c>
      <c r="AK16" s="33">
        <f t="shared" si="10"/>
        <v>1.3558042610809888</v>
      </c>
      <c r="AL16" s="37">
        <f t="shared" si="11"/>
        <v>1.1000000000000001</v>
      </c>
      <c r="AN16" s="43">
        <f t="shared" si="12"/>
        <v>0.26243040481175683</v>
      </c>
      <c r="AO16" s="36">
        <f t="shared" si="13"/>
        <v>0.1</v>
      </c>
      <c r="AP16" s="23"/>
      <c r="AQ16" s="26" t="s">
        <v>39</v>
      </c>
      <c r="AR16" s="27">
        <f t="shared" si="14"/>
        <v>1.5332354735103377</v>
      </c>
      <c r="AS16" s="28">
        <f t="shared" si="15"/>
        <v>1.1000000000000001</v>
      </c>
    </row>
    <row r="17" spans="1:45" ht="20.25">
      <c r="A17" s="13" t="s">
        <v>40</v>
      </c>
      <c r="B17" s="14">
        <v>150.06199999999998</v>
      </c>
      <c r="C17" s="14">
        <v>98.074520547945212</v>
      </c>
      <c r="D17" s="15">
        <f t="shared" si="0"/>
        <v>1.5300814030147607</v>
      </c>
      <c r="F17" s="14">
        <v>1550.7262944000001</v>
      </c>
      <c r="G17" s="14">
        <v>1465.3933504683434</v>
      </c>
      <c r="H17" s="15">
        <f t="shared" si="1"/>
        <v>1.0582321080578017</v>
      </c>
      <c r="J17" s="14">
        <v>356.54422720000002</v>
      </c>
      <c r="K17" s="14">
        <v>356.7299053755014</v>
      </c>
      <c r="L17" s="15">
        <f t="shared" si="2"/>
        <v>0.99947949927184843</v>
      </c>
      <c r="N17" s="14">
        <v>40.909670400000003</v>
      </c>
      <c r="O17" s="14">
        <v>54.266017697138956</v>
      </c>
      <c r="P17" s="15">
        <f t="shared" si="3"/>
        <v>0.75387272064662425</v>
      </c>
      <c r="R17" s="14">
        <v>4.0560464000000005</v>
      </c>
      <c r="S17" s="14">
        <v>10.030209966061408</v>
      </c>
      <c r="T17" s="15">
        <f t="shared" si="4"/>
        <v>0.40438300032842683</v>
      </c>
      <c r="V17" s="14">
        <v>39.036916613578796</v>
      </c>
      <c r="W17" s="14">
        <v>40.385034243663455</v>
      </c>
      <c r="X17" s="15">
        <f t="shared" si="5"/>
        <v>0.9666183858616838</v>
      </c>
      <c r="Z17" s="14">
        <v>5.8347264000000001</v>
      </c>
      <c r="AA17" s="14">
        <v>8.6024520166741478</v>
      </c>
      <c r="AB17" s="15">
        <f t="shared" si="6"/>
        <v>0.67826317295237915</v>
      </c>
      <c r="AD17" s="14">
        <v>72.513715200000021</v>
      </c>
      <c r="AE17" s="14">
        <v>81.441410537405602</v>
      </c>
      <c r="AF17" s="15">
        <f t="shared" si="7"/>
        <v>0.8903789205209659</v>
      </c>
      <c r="AH17" s="31" t="s">
        <v>40</v>
      </c>
      <c r="AI17" s="32">
        <f t="shared" si="8"/>
        <v>2219.6835966135791</v>
      </c>
      <c r="AJ17" s="32">
        <f t="shared" si="9"/>
        <v>2114.9229008527336</v>
      </c>
      <c r="AK17" s="33">
        <f t="shared" si="10"/>
        <v>1.0495340495479084</v>
      </c>
      <c r="AL17" s="37">
        <f t="shared" si="11"/>
        <v>1.0495340495479084</v>
      </c>
      <c r="AN17" s="43">
        <f>1-(AJ17/AI17)</f>
        <v>4.7196229192607353E-2</v>
      </c>
      <c r="AO17" s="36">
        <f>IF(AN17&lt;0,0,IF(AN17&gt;=0.1,0.1,AN17))</f>
        <v>4.7196229192607353E-2</v>
      </c>
      <c r="AP17" s="23"/>
      <c r="AQ17" s="26" t="s">
        <v>40</v>
      </c>
      <c r="AR17" s="27">
        <f t="shared" si="14"/>
        <v>0.92849865319132485</v>
      </c>
      <c r="AS17" s="28">
        <f t="shared" si="15"/>
        <v>1</v>
      </c>
    </row>
    <row r="18" spans="1:45" ht="20.25">
      <c r="A18" s="13" t="s">
        <v>47</v>
      </c>
      <c r="B18" s="14">
        <f>SUM(B7:B17)</f>
        <v>827.06100000000004</v>
      </c>
      <c r="C18" s="14">
        <f>SUM(C7:C17)</f>
        <v>651.01857534246585</v>
      </c>
      <c r="D18" s="15">
        <f t="shared" si="0"/>
        <v>1.2704107552767259</v>
      </c>
      <c r="E18" s="22"/>
      <c r="F18" s="14">
        <f>SUM(F7:F17)</f>
        <v>11906.964782021381</v>
      </c>
      <c r="G18" s="14">
        <f>SUM(G7:G17)</f>
        <v>11227.176874087012</v>
      </c>
      <c r="H18" s="15">
        <f t="shared" si="1"/>
        <v>1.0605484277622239</v>
      </c>
      <c r="I18" s="22"/>
      <c r="J18" s="14">
        <f>SUM(J7:J17)</f>
        <v>5772.4370830882208</v>
      </c>
      <c r="K18" s="14">
        <f>SUM(K7:K17)</f>
        <v>4918.0499627839263</v>
      </c>
      <c r="L18" s="15">
        <f>IFERROR(J18/K18,"")</f>
        <v>1.1737247744064514</v>
      </c>
      <c r="M18" s="22"/>
      <c r="N18" s="14">
        <f>SUM(N7:N17)</f>
        <v>1775.0909629603752</v>
      </c>
      <c r="O18" s="14">
        <f>SUM(O7:O17)</f>
        <v>1746.5379018819983</v>
      </c>
      <c r="P18" s="15">
        <f t="shared" si="3"/>
        <v>1.0163483775803601</v>
      </c>
      <c r="Q18" s="22"/>
      <c r="R18" s="14">
        <f>SUM(R7:R17)</f>
        <v>87.283345694056536</v>
      </c>
      <c r="S18" s="14">
        <f>SUM(S7:S17)</f>
        <v>101.10723670749577</v>
      </c>
      <c r="T18" s="15">
        <f t="shared" si="4"/>
        <v>0.86327495970014601</v>
      </c>
      <c r="U18" s="22"/>
      <c r="V18" s="14">
        <f>SUM(V7:V17)</f>
        <v>2756.0328761310857</v>
      </c>
      <c r="W18" s="14">
        <f>SUM(W7:W17)</f>
        <v>2313.1348797608625</v>
      </c>
      <c r="X18" s="15">
        <f t="shared" si="5"/>
        <v>1.1914708909737295</v>
      </c>
      <c r="Y18" s="22"/>
      <c r="Z18" s="14">
        <f>SUM(Z7:Z17)</f>
        <v>129.52505077052351</v>
      </c>
      <c r="AA18" s="14">
        <f>SUM(AA7:AA17)</f>
        <v>131.97468081768591</v>
      </c>
      <c r="AB18" s="15">
        <f t="shared" si="6"/>
        <v>0.981438636320353</v>
      </c>
      <c r="AC18" s="22"/>
      <c r="AD18" s="14">
        <f>SUM(AD7:AD17)</f>
        <v>1508.6807017173662</v>
      </c>
      <c r="AE18" s="14">
        <f>SUM(AE7:AE17)</f>
        <v>1265.2372617510116</v>
      </c>
      <c r="AF18" s="15">
        <f t="shared" si="7"/>
        <v>1.1924093190469618</v>
      </c>
      <c r="AG18" s="22"/>
      <c r="AH18" s="31" t="s">
        <v>47</v>
      </c>
      <c r="AI18" s="32">
        <f>SUM(AI7:AI17)</f>
        <v>24763.075802383006</v>
      </c>
      <c r="AJ18" s="32">
        <f>SUM(AJ7:AJ17)</f>
        <v>22354.237373132455</v>
      </c>
      <c r="AK18" s="33">
        <f t="shared" si="10"/>
        <v>1.1077575758475988</v>
      </c>
      <c r="AL18" s="37">
        <f t="shared" si="11"/>
        <v>1.1000000000000001</v>
      </c>
      <c r="AN18" s="43">
        <f t="shared" si="12"/>
        <v>9.7275413138247613E-2</v>
      </c>
      <c r="AO18" s="36">
        <f t="shared" si="13"/>
        <v>9.7275413138247613E-2</v>
      </c>
      <c r="AP18" s="23"/>
      <c r="AQ18" s="26" t="s">
        <v>47</v>
      </c>
      <c r="AR18" s="27">
        <f>AVERAGE(AF18,AB18,X18,T18,P18,L18,H18,D18)</f>
        <v>1.0937032676333689</v>
      </c>
      <c r="AS18" s="29">
        <f>AVERAGE(AS7:AS17)</f>
        <v>1.0288241682701611</v>
      </c>
    </row>
    <row r="19" spans="1:45">
      <c r="AD19" s="10" t="s">
        <v>48</v>
      </c>
    </row>
    <row r="21" spans="1:45">
      <c r="K21" s="23"/>
      <c r="L21" s="23"/>
      <c r="M21" s="23"/>
      <c r="N21" s="23"/>
      <c r="O21" s="23"/>
      <c r="P21" s="23"/>
      <c r="Q21" s="23"/>
      <c r="R21" s="23"/>
      <c r="S21" s="23"/>
      <c r="T21" s="24"/>
    </row>
    <row r="22" spans="1:45">
      <c r="K22" s="23"/>
      <c r="L22" s="23"/>
      <c r="M22" s="23"/>
      <c r="N22" s="23"/>
      <c r="O22" s="23"/>
      <c r="P22" s="23"/>
      <c r="Q22" s="23"/>
      <c r="R22" s="23"/>
      <c r="S22" s="23"/>
      <c r="T22" s="24"/>
    </row>
    <row r="23" spans="1:45">
      <c r="K23" s="23"/>
      <c r="L23" s="23"/>
      <c r="M23" s="23"/>
      <c r="N23" s="23"/>
      <c r="O23" s="23"/>
      <c r="P23" s="23"/>
      <c r="Q23" s="23"/>
      <c r="R23" s="23"/>
      <c r="S23" s="23"/>
      <c r="T23" s="24"/>
    </row>
    <row r="24" spans="1:45">
      <c r="K24" s="23"/>
      <c r="L24" s="23"/>
      <c r="M24" s="23"/>
      <c r="N24" s="23"/>
      <c r="O24" s="23"/>
      <c r="P24" s="23"/>
      <c r="Q24" s="23"/>
      <c r="R24" s="23"/>
      <c r="S24" s="23"/>
      <c r="T24" s="24"/>
    </row>
    <row r="25" spans="1:45">
      <c r="K25" s="23"/>
      <c r="L25" s="23"/>
      <c r="M25" s="23"/>
      <c r="N25" s="23"/>
      <c r="O25" s="23"/>
      <c r="P25" s="23"/>
      <c r="Q25" s="23"/>
      <c r="R25" s="23"/>
      <c r="S25" s="23"/>
      <c r="T25" s="24"/>
    </row>
    <row r="26" spans="1:45">
      <c r="K26" s="23"/>
      <c r="L26" s="23"/>
      <c r="M26" s="23"/>
      <c r="N26" s="23"/>
      <c r="O26" s="23"/>
      <c r="P26" s="23"/>
      <c r="Q26" s="23"/>
      <c r="R26" s="23"/>
      <c r="S26" s="23"/>
      <c r="T26" s="24"/>
    </row>
    <row r="27" spans="1:45">
      <c r="K27" s="23"/>
      <c r="L27" s="23"/>
      <c r="M27" s="23"/>
      <c r="N27" s="23"/>
      <c r="O27" s="23"/>
      <c r="P27" s="23"/>
      <c r="Q27" s="23"/>
      <c r="R27" s="23"/>
      <c r="S27" s="23"/>
      <c r="T27" s="24"/>
    </row>
    <row r="28" spans="1:45">
      <c r="K28" s="23"/>
      <c r="L28" s="23"/>
      <c r="M28" s="23"/>
      <c r="N28" s="23"/>
      <c r="O28" s="23"/>
      <c r="P28" s="23"/>
      <c r="Q28" s="23"/>
      <c r="R28" s="23"/>
      <c r="S28" s="23"/>
      <c r="T28" s="24"/>
    </row>
    <row r="29" spans="1:45">
      <c r="K29" s="23"/>
      <c r="L29" s="23"/>
      <c r="M29" s="23"/>
      <c r="N29" s="23"/>
      <c r="O29" s="23"/>
      <c r="P29" s="23"/>
      <c r="Q29" s="23"/>
      <c r="R29" s="23"/>
      <c r="S29" s="23"/>
      <c r="T29" s="24"/>
    </row>
    <row r="30" spans="1:45">
      <c r="K30" s="23"/>
      <c r="L30" s="23"/>
      <c r="M30" s="23"/>
      <c r="N30" s="23"/>
      <c r="O30" s="23"/>
      <c r="P30" s="23"/>
      <c r="Q30" s="23"/>
      <c r="R30" s="23"/>
      <c r="S30" s="23"/>
      <c r="T30" s="24"/>
    </row>
    <row r="31" spans="1:45">
      <c r="K31" s="23"/>
      <c r="L31" s="23"/>
      <c r="M31" s="23"/>
      <c r="N31" s="23"/>
      <c r="O31" s="23"/>
      <c r="P31" s="23"/>
      <c r="Q31" s="23"/>
      <c r="R31" s="23"/>
      <c r="S31" s="23"/>
      <c r="T31" s="24"/>
    </row>
  </sheetData>
  <conditionalFormatting sqref="AO7:AO18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7:AS17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7:AS18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S18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3E49AF-7159-4C62-AC8C-402B66CC40AB}"/>
</file>

<file path=customXml/itemProps2.xml><?xml version="1.0" encoding="utf-8"?>
<ds:datastoreItem xmlns:ds="http://schemas.openxmlformats.org/officeDocument/2006/customXml" ds:itemID="{897D3267-ADFF-46BF-8D73-D0E2936B1378}"/>
</file>

<file path=customXml/itemProps3.xml><?xml version="1.0" encoding="utf-8"?>
<ds:datastoreItem xmlns:ds="http://schemas.openxmlformats.org/officeDocument/2006/customXml" ds:itemID="{AC60039E-C26B-463E-9A0B-503085183C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2024-12-15T16:21:02Z</dcterms:created>
  <dcterms:modified xsi:type="dcterms:W3CDTF">2024-12-17T16:08:49Z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